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ivotTables/pivotTable1.xml" ContentType="application/vnd.openxmlformats-officedocument.spreadsheetml.pivot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arcin Bieniek\Desktop\"/>
    </mc:Choice>
  </mc:AlternateContent>
  <xr:revisionPtr revIDLastSave="0" documentId="13_ncr:1_{71CFCACB-83E2-4393-A317-DC033F707656}" xr6:coauthVersionLast="38" xr6:coauthVersionMax="38" xr10:uidLastSave="{00000000-0000-0000-0000-000000000000}"/>
  <bookViews>
    <workbookView xWindow="0" yWindow="0" windowWidth="23040" windowHeight="9000" activeTab="2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Tabela przestawna scenariuszy" sheetId="27" r:id="rId9"/>
    <sheet name="z9" sheetId="24" r:id="rId10"/>
    <sheet name="z10" sheetId="25" r:id="rId11"/>
  </sheets>
  <definedNames>
    <definedName name="Rabaty">'z2'!$B$3:$H$4</definedName>
  </definedNames>
  <calcPr calcId="179021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F38" i="24" l="1"/>
  <c r="F23" i="24"/>
  <c r="F15" i="24"/>
  <c r="F39" i="24"/>
  <c r="F24" i="24"/>
  <c r="F16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E10" i="10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/>
  <c r="F40" i="24" l="1"/>
  <c r="F41" i="24"/>
  <c r="Q13" i="19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<sst xmlns="http://schemas.openxmlformats.org/spreadsheetml/2006/main" count="1167" uniqueCount="463">
  <si>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</si>
  <si>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</si>
  <si>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</si>
  <si>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</si>
  <si>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</si>
  <si>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</si>
  <si>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</si>
  <si>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</si>
  <si>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</si>
  <si>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</si>
  <si>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</si>
  <si>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</si>
  <si>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</si>
  <si>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</si>
  <si>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</si>
  <si>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</si>
  <si>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</si>
  <si>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</si>
  <si>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</si>
  <si>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</si>
  <si>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</si>
  <si>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</si>
  <si>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</si>
  <si>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</si>
  <si>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</si>
  <si>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</si>
  <si>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</si>
  <si>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</si>
  <si>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</si>
  <si>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</si>
  <si>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</si>
  <si>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</si>
  <si>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</si>
  <si>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</si>
  <si>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</si>
  <si>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</si>
  <si>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</si>
  <si>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</si>
  <si>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</si>
  <si>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</si>
  <si>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</si>
  <si>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</si>
  <si>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</si>
  <si>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</si>
  <si>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</si>
  <si>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</si>
  <si>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</si>
  <si>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</si>
  <si>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</si>
  <si>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</si>
  <si>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</si>
  <si>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</si>
  <si>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</si>
  <si>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</si>
  <si>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</si>
  <si>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</si>
  <si>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</si>
  <si>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</si>
  <si>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</si>
  <si>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</si>
  <si>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</si>
  <si>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</si>
  <si>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</si>
  <si>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</si>
  <si>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</si>
  <si>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</si>
  <si>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</si>
  <si>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</si>
  <si>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</si>
  <si>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</si>
  <si>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</si>
  <si>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</si>
  <si>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</si>
  <si>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</si>
  <si>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</si>
  <si>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</si>
  <si>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</si>
  <si>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</si>
  <si>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</si>
  <si>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</si>
  <si>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</si>
  <si>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</si>
  <si>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</si>
  <si>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</si>
  <si>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</si>
  <si>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</si>
  <si>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</si>
  <si>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</si>
  <si>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</si>
  <si>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</si>
  <si>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</si>
  <si>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</si>
  <si>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</si>
  <si>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</si>
  <si>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</si>
  <si>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</si>
  <si>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</si>
  <si>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</si>
  <si>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</si>
  <si>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</si>
  <si>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</si>
  <si>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</si>
  <si>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</si>
  <si>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</si>
  <si>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</si>
  <si>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</si>
  <si>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</si>
  <si>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</si>
  <si>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</si>
  <si>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</si>
  <si>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</si>
  <si>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</si>
  <si>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</si>
  <si>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</si>
  <si>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</si>
  <si>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</si>
  <si>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</si>
  <si>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</si>
  <si>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</si>
  <si>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</si>
  <si>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</si>
  <si>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</si>
  <si>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</si>
  <si>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</si>
  <si>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</si>
  <si>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</si>
  <si>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</si>
  <si>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</si>
  <si>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</si>
  <si>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</si>
  <si>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</si>
  <si>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</si>
  <si>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</si>
  <si>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</si>
  <si>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</si>
  <si>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</si>
  <si>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</si>
  <si>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</si>
  <si>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</si>
  <si>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</si>
  <si>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</si>
  <si>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</si>
  <si>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</si>
  <si>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</si>
  <si>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</si>
  <si>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</si>
  <si>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</si>
  <si>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</si>
  <si>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</si>
  <si>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</si>
  <si>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</si>
  <si>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</si>
  <si>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</si>
  <si>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</si>
  <si>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</si>
  <si>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</si>
  <si>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</si>
  <si>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</si>
  <si>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</si>
  <si>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</si>
  <si>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</si>
  <si>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</si>
  <si>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</si>
  <si>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</si>
  <si>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</si>
  <si>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</si>
  <si>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</si>
  <si>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</si>
  <si>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</si>
  <si>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</si>
  <si>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</si>
  <si>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</si>
  <si>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</si>
  <si>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</si>
  <si>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</si>
  <si>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</si>
  <si>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</si>
  <si>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</si>
  <si>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</si>
  <si>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</si>
  <si>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</si>
  <si>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</si>
  <si>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</si>
  <si>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</si>
  <si>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</si>
  <si>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</si>
  <si>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</si>
  <si>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</si>
  <si>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</si>
  <si>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</si>
  <si>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</si>
  <si>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</si>
  <si>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</si>
  <si>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</si>
  <si>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</si>
  <si>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</si>
  <si>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</si>
  <si>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</si>
  <si>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</si>
  <si>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</si>
  <si>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</si>
  <si>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</si>
  <si>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</si>
  <si>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</si>
  <si>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</si>
  <si>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</si>
  <si>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</si>
  <si>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</si>
  <si>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</si>
  <si>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</si>
  <si>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</si>
  <si>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</si>
  <si>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</si>
  <si>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</si>
  <si>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</si>
  <si>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</si>
  <si>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</si>
  <si>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</si>
  <si>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</si>
  <si>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</si>
  <si>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</si>
  <si>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</si>
  <si>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</si>
  <si>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</si>
  <si>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</si>
  <si>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</si>
  <si>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</si>
  <si>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</si>
  <si>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</si>
  <si>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</si>
  <si>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</si>
  <si>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</si>
  <si>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</si>
  <si>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</si>
  <si>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</si>
  <si>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</si>
  <si>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</si>
  <si>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</si>
  <si>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</si>
  <si>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</si>
  <si>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</si>
  <si>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</si>
  <si>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</si>
  <si>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</si>
  <si>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</si>
  <si>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</si>
  <si>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</si>
  <si>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</si>
  <si>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</si>
  <si>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</si>
  <si>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</si>
  <si>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</si>
  <si>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</si>
  <si>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</si>
  <si>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</si>
  <si>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</si>
  <si>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</si>
  <si>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</si>
  <si>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</si>
  <si>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</si>
  <si>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</si>
  <si>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</si>
  <si>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</si>
  <si>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</si>
  <si>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</si>
  <si>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</si>
  <si>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</si>
  <si>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</si>
  <si>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</si>
  <si>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</si>
  <si>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</si>
  <si>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</si>
  <si>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</si>
  <si>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</si>
  <si>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</si>
  <si>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</si>
  <si>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</si>
  <si>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</si>
  <si>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</si>
  <si>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</si>
  <si>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</si>
  <si>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</si>
  <si>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</si>
  <si>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</si>
  <si>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</si>
  <si>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</si>
  <si>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</si>
  <si>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</si>
  <si>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</si>
  <si>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</si>
  <si>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</si>
  <si>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</si>
  <si>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</si>
  <si>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</si>
  <si>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</si>
  <si>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</si>
  <si>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</si>
  <si>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</si>
  <si>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</si>
  <si>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</si>
  <si>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</si>
  <si>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</si>
  <si>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</si>
  <si>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</si>
  <si>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</si>
  <si>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</si>
  <si>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</si>
  <si>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</si>
  <si>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</si>
  <si>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</si>
  <si>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</si>
  <si>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</si>
  <si>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</si>
  <si>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</si>
  <si>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</si>
  <si>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</si>
  <si>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</si>
  <si>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</si>
  <si>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</si>
  <si>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</si>
  <si>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</si>
  <si>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</si>
  <si>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</si>
  <si>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</si>
  <si>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</si>
  <si>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</si>
  <si>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</si>
  <si>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</si>
  <si>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</si>
  <si>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</si>
  <si>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</si>
  <si>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</si>
  <si>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</si>
  <si>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</si>
  <si>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</si>
  <si>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</si>
  <si>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</si>
  <si>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</si>
  <si>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</si>
  <si>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</si>
  <si>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</si>
  <si>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</si>
  <si>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</si>
  <si>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</si>
  <si>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</si>
  <si>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</si>
  <si>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</si>
  <si>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</si>
  <si>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</si>
  <si>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</si>
  <si>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</si>
  <si>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</si>
  <si>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</si>
  <si>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</si>
  <si>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</si>
  <si>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</si>
  <si>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</si>
  <si>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</si>
  <si>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</si>
  <si>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</si>
  <si>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</si>
  <si>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</si>
  <si>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</si>
  <si>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</si>
  <si>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</si>
  <si>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</si>
  <si>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</si>
  <si>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</si>
  <si>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</si>
  <si>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</si>
  <si>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</si>
  <si>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</si>
  <si>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</si>
  <si>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</si>
  <si>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</si>
  <si>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</si>
  <si>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</si>
  <si>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</si>
  <si>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</si>
  <si>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</si>
  <si>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</si>
  <si>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</si>
  <si>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</si>
  <si>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</si>
  <si>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</si>
  <si>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</si>
  <si>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</si>
  <si>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</si>
  <si>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</si>
  <si>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</si>
  <si>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</si>
  <si>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</si>
  <si>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</si>
  <si>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</si>
  <si>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</si>
  <si>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</si>
  <si>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</si>
  <si>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</si>
  <si>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</si>
  <si>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</si>
  <si>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</si>
  <si>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</si>
  <si>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</si>
  <si>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</si>
  <si>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</si>
  <si>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</si>
  <si>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</si>
  <si>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</si>
  <si>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</si>
  <si>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</si>
  <si>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</si>
  <si>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</si>
  <si>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</si>
  <si>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</si>
  <si>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</si>
  <si>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</si>
  <si>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</si>
  <si>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</si>
  <si>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</si>
  <si>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</si>
  <si>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</si>
  <si>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</si>
  <si>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</si>
  <si>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</si>
  <si>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</si>
  <si>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</si>
  <si>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</si>
  <si>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</si>
  <si>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</si>
  <si>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</si>
  <si>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</si>
  <si>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</si>
  <si>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</si>
  <si>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</si>
  <si>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</si>
  <si>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</si>
  <si>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</si>
  <si>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</si>
  <si>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</si>
  <si>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</si>
  <si>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</si>
  <si>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</si>
  <si>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</si>
  <si>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$C$11</t>
  </si>
  <si>
    <t>Pośredni wariant</t>
  </si>
  <si>
    <t>Najgorszy wariant</t>
  </si>
  <si>
    <t>Etykiety wierszy</t>
  </si>
  <si>
    <t>$C$6:$C$9 przez</t>
  </si>
  <si>
    <t>(Wszystko)</t>
  </si>
  <si>
    <t>Hot-dogi Suma</t>
  </si>
  <si>
    <t>Zapiekanki Suma</t>
  </si>
  <si>
    <t>Napój Suma</t>
  </si>
  <si>
    <t>Suma końcowa</t>
  </si>
  <si>
    <t>Hot-dogi Średnia</t>
  </si>
  <si>
    <t>Napój Średnia</t>
  </si>
  <si>
    <t>Zapiekanki Średnia</t>
  </si>
  <si>
    <t>Średnia całkowita</t>
  </si>
  <si>
    <t>&lt;28</t>
  </si>
  <si>
    <t>&gt;55</t>
  </si>
  <si>
    <t>suma wynagrodzeń</t>
  </si>
  <si>
    <t>średni staż pracy</t>
  </si>
  <si>
    <t>maksymalny wiek</t>
  </si>
  <si>
    <t>minimalny 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</si>
</sst>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27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0"/>
      <color indexed="8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6" fillId="0" borderId="0" xfId="12" applyFont="1"/>
    <xf numFmtId="0" fontId="26" fillId="0" borderId="0" xfId="12" applyFont="1" applyFill="1"/>
    <xf numFmtId="0" fontId="23" fillId="0" borderId="1" xfId="3" applyNumberFormat="1" applyFont="1" applyBorder="1" applyAlignment="1" applyProtection="1">
      <alignment horizontal="center"/>
      <protection locked="0"/>
    </xf>
    <xf numFmtId="0" fontId="23" fillId="0" borderId="1" xfId="3" applyNumberFormat="1" applyFont="1" applyBorder="1" applyProtection="1">
      <protection locked="0"/>
    </xf>
    <xf numFmtId="0" fontId="23" fillId="0" borderId="1" xfId="3" applyNumberFormat="1" applyFont="1" applyFill="1" applyBorder="1" applyAlignment="1" applyProtection="1">
      <alignment horizontal="center"/>
      <protection locked="0"/>
    </xf>
    <xf numFmtId="44" fontId="0" fillId="0" borderId="0" xfId="5" applyFont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n Bieniek" refreshedDate="43411.949654976852" createdVersion="6" refreshedVersion="6" minRefreshableVersion="3" recordCount="2" xr:uid="{F9E3CE9C-6ADA-41D2-8F19-63A330D098F5}">
  <cacheSource type="scenario"/>
  <cacheFields count="3">
    <cacheField name="$C$6:$C$9" numFmtId="0">
      <sharedItems containsNonDate="0" count="2">
        <s v="Pośredni wariant"/>
        <s v="Najgorszy wariant"/>
      </sharedItems>
    </cacheField>
    <cacheField name="$C$6:$C$9 przez" numFmtId="0">
      <sharedItems containsNonDate="0" count="1">
        <s v="Marcin Bieniek"/>
      </sharedItems>
    </cacheField>
    <cacheField name="wyn. $C$11" numFmtId="0">
      <sharedItems containsSemiMixedTypes="0" containsNonDate="0" containsString="0" containsNumber="1" containsInteger="1" minValue="1215" maxValue="1398" count="2">
        <n v="1398"/>
        <n v="12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9F876-57CE-4609-9229-6C8A538F8304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fieldListSortAscending="1">
  <location ref="A3:B5" firstHeaderRow="1" firstDataRow="1" firstDataCol="1" rowPageCount="1" colPageCount="1"/>
  <pivotFields count="3">
    <pivotField axis="axisRow" showAll="0" sortType="ascending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-1"/>
  </pageFields>
  <dataFields count="1">
    <dataField name="$C$1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rgb="FF00B050"/>
  </sheetPr>
  <dimension ref="B1:K57"/>
  <sheetViews>
    <sheetView workbookViewId="0">
      <selection activeCell="H47" sqref="H47"/>
    </sheetView>
  </sheetViews>
  <sheetFormatPr defaultRowHeight="13.8"/>
  <cols>
    <col min="1" max="1" width="2.8984375" customWidth="1"/>
    <col min="2" max="2" width="11.5" customWidth="1"/>
    <col min="3" max="3" width="11.69921875" customWidth="1"/>
    <col min="4" max="4" width="5" style="4" bestFit="1" customWidth="1"/>
    <col min="5" max="5" width="11" style="1" bestFit="1" customWidth="1"/>
    <col min="6" max="6" width="12" bestFit="1" customWidth="1"/>
    <col min="7" max="7" width="5.59765625" customWidth="1"/>
    <col min="8" max="8" width="16.19921875" bestFit="1" customWidth="1"/>
    <col min="9" max="9" width="11" bestFit="1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VLOOKUP(C3,H$7:I$17,2,0)</f>
        <v>1499</v>
      </c>
      <c r="F3" s="63">
        <f>E3*D3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VLOOKUP(C4,H$7:I$17,2,0)</f>
        <v>3500</v>
      </c>
      <c r="F4" s="63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3">
        <f t="shared" si="1"/>
        <v>20000</v>
      </c>
    </row>
    <row r="6" spans="2:11">
      <c r="B6" s="1" t="s">
        <v>145</v>
      </c>
      <c r="C6" t="s">
        <v>153</v>
      </c>
      <c r="D6" s="4">
        <v>1</v>
      </c>
      <c r="E6" s="2">
        <f t="shared" si="0"/>
        <v>1300</v>
      </c>
      <c r="F6" s="63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3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3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3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63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3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3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3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3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3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3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3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3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3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3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3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3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3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3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3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3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3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3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3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3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63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3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3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3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3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3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3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3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3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3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3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3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3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3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3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3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3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3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3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3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3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3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3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3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3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3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3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10">
    <tabColor rgb="FF00B050"/>
  </sheetPr>
  <dimension ref="A1:J82"/>
  <sheetViews>
    <sheetView workbookViewId="0">
      <selection activeCell="F50" sqref="F50"/>
    </sheetView>
  </sheetViews>
  <sheetFormatPr defaultRowHeight="13.8" outlineLevelRow="3"/>
  <cols>
    <col min="1" max="1" width="7.59765625" bestFit="1" customWidth="1"/>
    <col min="2" max="2" width="6.8984375" customWidth="1"/>
    <col min="3" max="3" width="13.19921875" customWidth="1"/>
    <col min="4" max="4" width="9.5" customWidth="1"/>
    <col min="5" max="5" width="7" customWidth="1"/>
    <col min="6" max="6" width="11.19921875" customWidth="1"/>
    <col min="7" max="7" width="9.09765625" customWidth="1"/>
  </cols>
  <sheetData>
    <row r="1" spans="1:10" ht="26.4">
      <c r="A1" s="61" t="s">
        <v>415</v>
      </c>
      <c r="B1" s="61" t="s">
        <v>416</v>
      </c>
      <c r="C1" s="61" t="s">
        <v>439</v>
      </c>
      <c r="D1" s="62" t="s">
        <v>440</v>
      </c>
      <c r="E1" s="61" t="s">
        <v>417</v>
      </c>
      <c r="F1" s="62" t="s">
        <v>413</v>
      </c>
      <c r="G1" s="61" t="s">
        <v>192</v>
      </c>
      <c r="J1" s="28" t="s">
        <v>437</v>
      </c>
    </row>
    <row r="2" spans="1:10" hidden="1" outlineLevel="3">
      <c r="A2" s="56" t="s">
        <v>432</v>
      </c>
      <c r="B2" s="60">
        <v>2013</v>
      </c>
      <c r="C2" s="56" t="s">
        <v>419</v>
      </c>
      <c r="D2" s="56" t="s">
        <v>420</v>
      </c>
      <c r="E2" s="56">
        <v>5563</v>
      </c>
      <c r="F2" s="58">
        <v>768600</v>
      </c>
      <c r="G2" s="57" t="s">
        <v>193</v>
      </c>
    </row>
    <row r="3" spans="1:10" hidden="1" outlineLevel="3">
      <c r="A3" s="56" t="s">
        <v>418</v>
      </c>
      <c r="B3" s="60">
        <v>2012</v>
      </c>
      <c r="C3" s="56" t="s">
        <v>419</v>
      </c>
      <c r="D3" s="56" t="s">
        <v>420</v>
      </c>
      <c r="E3" s="56">
        <v>2790</v>
      </c>
      <c r="F3" s="58">
        <v>118300</v>
      </c>
      <c r="G3" s="57" t="s">
        <v>424</v>
      </c>
    </row>
    <row r="4" spans="1:10" hidden="1" outlineLevel="3">
      <c r="A4" s="56" t="s">
        <v>429</v>
      </c>
      <c r="B4" s="60">
        <v>2013</v>
      </c>
      <c r="C4" s="56" t="s">
        <v>422</v>
      </c>
      <c r="D4" s="56" t="s">
        <v>420</v>
      </c>
      <c r="E4" s="56">
        <v>9342</v>
      </c>
      <c r="F4" s="58">
        <v>145000</v>
      </c>
      <c r="G4" s="57" t="s">
        <v>424</v>
      </c>
    </row>
    <row r="5" spans="1:10" hidden="1" outlineLevel="3">
      <c r="A5" s="56" t="s">
        <v>433</v>
      </c>
      <c r="B5" s="60">
        <v>2012</v>
      </c>
      <c r="C5" s="56" t="s">
        <v>419</v>
      </c>
      <c r="D5" s="56" t="s">
        <v>420</v>
      </c>
      <c r="E5" s="56">
        <v>3656</v>
      </c>
      <c r="F5" s="58">
        <v>761200</v>
      </c>
      <c r="G5" s="57" t="s">
        <v>194</v>
      </c>
    </row>
    <row r="6" spans="1:10" hidden="1" outlineLevel="3">
      <c r="A6" s="56" t="s">
        <v>418</v>
      </c>
      <c r="B6" s="60">
        <v>2013</v>
      </c>
      <c r="C6" s="56" t="s">
        <v>419</v>
      </c>
      <c r="D6" s="56" t="s">
        <v>420</v>
      </c>
      <c r="E6" s="56">
        <v>2021</v>
      </c>
      <c r="F6" s="58">
        <v>913600</v>
      </c>
      <c r="G6" s="57" t="s">
        <v>424</v>
      </c>
    </row>
    <row r="7" spans="1:10" hidden="1" outlineLevel="3">
      <c r="A7" s="56" t="s">
        <v>429</v>
      </c>
      <c r="B7" s="60">
        <v>2012</v>
      </c>
      <c r="C7" s="56" t="s">
        <v>422</v>
      </c>
      <c r="D7" s="56" t="s">
        <v>420</v>
      </c>
      <c r="E7" s="56">
        <v>3701</v>
      </c>
      <c r="F7" s="58">
        <v>961400</v>
      </c>
      <c r="G7" s="57" t="s">
        <v>424</v>
      </c>
    </row>
    <row r="8" spans="1:10" hidden="1" outlineLevel="3">
      <c r="A8" s="56" t="s">
        <v>421</v>
      </c>
      <c r="B8" s="60">
        <v>2013</v>
      </c>
      <c r="C8" s="56" t="s">
        <v>422</v>
      </c>
      <c r="D8" s="56" t="s">
        <v>420</v>
      </c>
      <c r="E8" s="56">
        <v>4811</v>
      </c>
      <c r="F8" s="58">
        <v>357100</v>
      </c>
      <c r="G8" s="57" t="s">
        <v>424</v>
      </c>
    </row>
    <row r="9" spans="1:10" hidden="1" outlineLevel="3">
      <c r="A9" s="56" t="s">
        <v>429</v>
      </c>
      <c r="B9" s="60">
        <v>2013</v>
      </c>
      <c r="C9" s="56" t="s">
        <v>426</v>
      </c>
      <c r="D9" s="56" t="s">
        <v>420</v>
      </c>
      <c r="E9" s="56">
        <v>7406</v>
      </c>
      <c r="F9" s="58">
        <v>956600</v>
      </c>
      <c r="G9" s="57" t="s">
        <v>194</v>
      </c>
    </row>
    <row r="10" spans="1:10" hidden="1" outlineLevel="3">
      <c r="A10" s="56" t="s">
        <v>430</v>
      </c>
      <c r="B10" s="60">
        <v>2012</v>
      </c>
      <c r="C10" s="56" t="s">
        <v>422</v>
      </c>
      <c r="D10" s="56" t="s">
        <v>420</v>
      </c>
      <c r="E10" s="56">
        <v>1824</v>
      </c>
      <c r="F10" s="58">
        <v>136100</v>
      </c>
      <c r="G10" s="57" t="s">
        <v>193</v>
      </c>
    </row>
    <row r="11" spans="1:10" hidden="1" outlineLevel="3">
      <c r="A11" s="56" t="s">
        <v>431</v>
      </c>
      <c r="B11" s="60">
        <v>2012</v>
      </c>
      <c r="C11" s="56" t="s">
        <v>422</v>
      </c>
      <c r="D11" s="56" t="s">
        <v>420</v>
      </c>
      <c r="E11" s="56">
        <v>9888</v>
      </c>
      <c r="F11" s="58">
        <v>704700</v>
      </c>
      <c r="G11" s="57" t="s">
        <v>424</v>
      </c>
    </row>
    <row r="12" spans="1:10" hidden="1" outlineLevel="3">
      <c r="A12" s="56" t="s">
        <v>425</v>
      </c>
      <c r="B12" s="60">
        <v>2012</v>
      </c>
      <c r="C12" s="56" t="s">
        <v>426</v>
      </c>
      <c r="D12" s="56" t="s">
        <v>420</v>
      </c>
      <c r="E12" s="56">
        <v>3868</v>
      </c>
      <c r="F12" s="58">
        <v>79700</v>
      </c>
      <c r="G12" s="57" t="s">
        <v>193</v>
      </c>
    </row>
    <row r="13" spans="1:10" hidden="1" outlineLevel="3">
      <c r="A13" s="56" t="s">
        <v>427</v>
      </c>
      <c r="B13" s="60">
        <v>2013</v>
      </c>
      <c r="C13" s="56" t="s">
        <v>422</v>
      </c>
      <c r="D13" s="56" t="s">
        <v>420</v>
      </c>
      <c r="E13" s="56">
        <v>1242</v>
      </c>
      <c r="F13" s="58">
        <v>645000</v>
      </c>
      <c r="G13" s="57" t="s">
        <v>424</v>
      </c>
    </row>
    <row r="14" spans="1:10" s="55" customFormat="1" hidden="1" outlineLevel="3">
      <c r="A14" s="56" t="s">
        <v>431</v>
      </c>
      <c r="B14" s="60">
        <v>2013</v>
      </c>
      <c r="C14" s="56" t="s">
        <v>426</v>
      </c>
      <c r="D14" s="56" t="s">
        <v>420</v>
      </c>
      <c r="E14" s="56">
        <v>8722</v>
      </c>
      <c r="F14" s="58">
        <v>695500</v>
      </c>
      <c r="G14" s="57" t="s">
        <v>428</v>
      </c>
    </row>
    <row r="15" spans="1:10" s="55" customFormat="1" outlineLevel="2" collapsed="1">
      <c r="A15" s="56"/>
      <c r="B15" s="60"/>
      <c r="C15" s="56"/>
      <c r="D15" s="67" t="s">
        <v>453</v>
      </c>
      <c r="E15" s="56"/>
      <c r="F15" s="58">
        <f>SUBTOTAL(1,F2:F14)</f>
        <v>557138.4615384615</v>
      </c>
      <c r="G15" s="57"/>
    </row>
    <row r="16" spans="1:10" s="55" customFormat="1" outlineLevel="1">
      <c r="A16" s="56"/>
      <c r="B16" s="60"/>
      <c r="C16" s="56"/>
      <c r="D16" s="67" t="s">
        <v>449</v>
      </c>
      <c r="E16" s="56"/>
      <c r="F16" s="58">
        <f>SUBTOTAL(9,F2:F14)</f>
        <v>7242800</v>
      </c>
      <c r="G16" s="57"/>
    </row>
    <row r="17" spans="1:7" hidden="1" outlineLevel="3">
      <c r="A17" s="56" t="s">
        <v>418</v>
      </c>
      <c r="B17" s="60">
        <v>2012</v>
      </c>
      <c r="C17" s="56" t="s">
        <v>426</v>
      </c>
      <c r="D17" s="56" t="s">
        <v>438</v>
      </c>
      <c r="E17" s="56">
        <v>6290</v>
      </c>
      <c r="F17" s="58">
        <v>274100</v>
      </c>
      <c r="G17" s="57" t="s">
        <v>193</v>
      </c>
    </row>
    <row r="18" spans="1:7" hidden="1" outlineLevel="3">
      <c r="A18" s="59" t="s">
        <v>433</v>
      </c>
      <c r="B18" s="60">
        <v>2013</v>
      </c>
      <c r="C18" s="56" t="s">
        <v>419</v>
      </c>
      <c r="D18" s="56" t="s">
        <v>438</v>
      </c>
      <c r="E18" s="56">
        <v>1695</v>
      </c>
      <c r="F18" s="58">
        <v>333800</v>
      </c>
      <c r="G18" s="57" t="s">
        <v>424</v>
      </c>
    </row>
    <row r="19" spans="1:7" hidden="1" outlineLevel="3">
      <c r="A19" s="56" t="s">
        <v>427</v>
      </c>
      <c r="B19" s="60">
        <v>2013</v>
      </c>
      <c r="C19" s="56" t="s">
        <v>426</v>
      </c>
      <c r="D19" s="56" t="s">
        <v>438</v>
      </c>
      <c r="E19" s="56">
        <v>5889</v>
      </c>
      <c r="F19" s="58">
        <v>495300</v>
      </c>
      <c r="G19" s="57" t="s">
        <v>193</v>
      </c>
    </row>
    <row r="20" spans="1:7" hidden="1" outlineLevel="3">
      <c r="A20" s="56" t="s">
        <v>431</v>
      </c>
      <c r="B20" s="60">
        <v>2013</v>
      </c>
      <c r="C20" s="56" t="s">
        <v>422</v>
      </c>
      <c r="D20" s="56" t="s">
        <v>438</v>
      </c>
      <c r="E20" s="56">
        <v>9672</v>
      </c>
      <c r="F20" s="58">
        <v>966200</v>
      </c>
      <c r="G20" s="57" t="s">
        <v>194</v>
      </c>
    </row>
    <row r="21" spans="1:7" hidden="1" outlineLevel="3">
      <c r="A21" s="56" t="s">
        <v>430</v>
      </c>
      <c r="B21" s="60">
        <v>2012</v>
      </c>
      <c r="C21" s="56" t="s">
        <v>422</v>
      </c>
      <c r="D21" s="56" t="s">
        <v>438</v>
      </c>
      <c r="E21" s="56">
        <v>2445</v>
      </c>
      <c r="F21" s="58">
        <v>501000</v>
      </c>
      <c r="G21" s="57" t="s">
        <v>193</v>
      </c>
    </row>
    <row r="22" spans="1:7" hidden="1" outlineLevel="3">
      <c r="A22" s="56" t="s">
        <v>421</v>
      </c>
      <c r="B22" s="60">
        <v>2012</v>
      </c>
      <c r="C22" s="56" t="s">
        <v>419</v>
      </c>
      <c r="D22" s="56" t="s">
        <v>438</v>
      </c>
      <c r="E22" s="56">
        <v>8056</v>
      </c>
      <c r="F22" s="58">
        <v>844700</v>
      </c>
      <c r="G22" s="57" t="s">
        <v>428</v>
      </c>
    </row>
    <row r="23" spans="1:7" s="55" customFormat="1" outlineLevel="2" collapsed="1">
      <c r="A23" s="56"/>
      <c r="B23" s="60"/>
      <c r="C23" s="56"/>
      <c r="D23" s="67" t="s">
        <v>454</v>
      </c>
      <c r="E23" s="56"/>
      <c r="F23" s="58">
        <f>SUBTOTAL(1,F17:F22)</f>
        <v>569183.33333333337</v>
      </c>
      <c r="G23" s="57"/>
    </row>
    <row r="24" spans="1:7" s="55" customFormat="1" outlineLevel="1">
      <c r="A24" s="56"/>
      <c r="B24" s="60"/>
      <c r="C24" s="56"/>
      <c r="D24" s="67" t="s">
        <v>451</v>
      </c>
      <c r="E24" s="56"/>
      <c r="F24" s="58">
        <f>SUBTOTAL(9,F17:F22)</f>
        <v>3415100</v>
      </c>
      <c r="G24" s="57"/>
    </row>
    <row r="25" spans="1:7" hidden="1" outlineLevel="3">
      <c r="A25" s="56" t="s">
        <v>421</v>
      </c>
      <c r="B25" s="60">
        <v>2013</v>
      </c>
      <c r="C25" s="56" t="s">
        <v>422</v>
      </c>
      <c r="D25" s="56" t="s">
        <v>423</v>
      </c>
      <c r="E25" s="56">
        <v>9970</v>
      </c>
      <c r="F25" s="58">
        <v>557500</v>
      </c>
      <c r="G25" s="57" t="s">
        <v>428</v>
      </c>
    </row>
    <row r="26" spans="1:7" hidden="1" outlineLevel="3">
      <c r="A26" s="56" t="s">
        <v>436</v>
      </c>
      <c r="B26" s="60">
        <v>2012</v>
      </c>
      <c r="C26" s="56" t="s">
        <v>422</v>
      </c>
      <c r="D26" s="56" t="s">
        <v>423</v>
      </c>
      <c r="E26" s="56">
        <v>8966</v>
      </c>
      <c r="F26" s="58">
        <v>908200</v>
      </c>
      <c r="G26" s="57" t="s">
        <v>193</v>
      </c>
    </row>
    <row r="27" spans="1:7" hidden="1" outlineLevel="3">
      <c r="A27" s="56" t="s">
        <v>418</v>
      </c>
      <c r="B27" s="60">
        <v>2012</v>
      </c>
      <c r="C27" s="56" t="s">
        <v>426</v>
      </c>
      <c r="D27" s="56" t="s">
        <v>423</v>
      </c>
      <c r="E27" s="56">
        <v>3833</v>
      </c>
      <c r="F27" s="58">
        <v>444800</v>
      </c>
      <c r="G27" s="57" t="s">
        <v>193</v>
      </c>
    </row>
    <row r="28" spans="1:7" hidden="1" outlineLevel="3">
      <c r="A28" s="56" t="s">
        <v>434</v>
      </c>
      <c r="B28" s="60">
        <v>2012</v>
      </c>
      <c r="C28" s="56" t="s">
        <v>422</v>
      </c>
      <c r="D28" s="56" t="s">
        <v>423</v>
      </c>
      <c r="E28" s="56">
        <v>3216</v>
      </c>
      <c r="F28" s="58">
        <v>7500</v>
      </c>
      <c r="G28" s="57" t="s">
        <v>428</v>
      </c>
    </row>
    <row r="29" spans="1:7" s="55" customFormat="1" hidden="1" outlineLevel="3">
      <c r="A29" s="56" t="s">
        <v>433</v>
      </c>
      <c r="B29" s="60">
        <v>2013</v>
      </c>
      <c r="C29" s="56" t="s">
        <v>419</v>
      </c>
      <c r="D29" s="54" t="s">
        <v>423</v>
      </c>
      <c r="E29" s="56">
        <v>5178</v>
      </c>
      <c r="F29" s="58">
        <v>357100</v>
      </c>
      <c r="G29" s="57" t="s">
        <v>428</v>
      </c>
    </row>
    <row r="30" spans="1:7" hidden="1" outlineLevel="3">
      <c r="A30" s="56" t="s">
        <v>418</v>
      </c>
      <c r="B30" s="60">
        <v>2013</v>
      </c>
      <c r="C30" s="56" t="s">
        <v>426</v>
      </c>
      <c r="D30" s="56" t="s">
        <v>423</v>
      </c>
      <c r="E30" s="56">
        <v>9521</v>
      </c>
      <c r="F30" s="58">
        <v>908200</v>
      </c>
      <c r="G30" s="57" t="s">
        <v>193</v>
      </c>
    </row>
    <row r="31" spans="1:7" hidden="1" outlineLevel="3">
      <c r="A31" s="56" t="s">
        <v>427</v>
      </c>
      <c r="B31" s="60">
        <v>2012</v>
      </c>
      <c r="C31" s="56" t="s">
        <v>419</v>
      </c>
      <c r="D31" s="56" t="s">
        <v>423</v>
      </c>
      <c r="E31" s="56">
        <v>9685</v>
      </c>
      <c r="F31" s="58">
        <v>544700</v>
      </c>
      <c r="G31" s="57" t="s">
        <v>428</v>
      </c>
    </row>
    <row r="32" spans="1:7" hidden="1" outlineLevel="3">
      <c r="A32" s="56" t="s">
        <v>431</v>
      </c>
      <c r="B32" s="60">
        <v>2012</v>
      </c>
      <c r="C32" s="56" t="s">
        <v>422</v>
      </c>
      <c r="D32" s="56" t="s">
        <v>423</v>
      </c>
      <c r="E32" s="56">
        <v>9441</v>
      </c>
      <c r="F32" s="58">
        <v>966200</v>
      </c>
      <c r="G32" s="57" t="s">
        <v>193</v>
      </c>
    </row>
    <row r="33" spans="1:7" hidden="1" outlineLevel="3">
      <c r="A33" s="56" t="s">
        <v>430</v>
      </c>
      <c r="B33" s="60">
        <v>2013</v>
      </c>
      <c r="C33" s="56" t="s">
        <v>419</v>
      </c>
      <c r="D33" s="56" t="s">
        <v>423</v>
      </c>
      <c r="E33" s="56">
        <v>9265</v>
      </c>
      <c r="F33" s="58">
        <v>45000</v>
      </c>
      <c r="G33" s="57" t="s">
        <v>428</v>
      </c>
    </row>
    <row r="34" spans="1:7" hidden="1" outlineLevel="3">
      <c r="A34" s="56" t="s">
        <v>429</v>
      </c>
      <c r="B34" s="60">
        <v>2013</v>
      </c>
      <c r="C34" s="56" t="s">
        <v>422</v>
      </c>
      <c r="D34" s="54" t="s">
        <v>423</v>
      </c>
      <c r="E34" s="56">
        <v>983</v>
      </c>
      <c r="F34" s="58">
        <v>816500</v>
      </c>
      <c r="G34" s="57" t="s">
        <v>194</v>
      </c>
    </row>
    <row r="35" spans="1:7" hidden="1" outlineLevel="3">
      <c r="A35" s="56" t="s">
        <v>425</v>
      </c>
      <c r="B35" s="60">
        <v>2013</v>
      </c>
      <c r="C35" s="56" t="s">
        <v>422</v>
      </c>
      <c r="D35" s="56" t="s">
        <v>423</v>
      </c>
      <c r="E35" s="56">
        <v>5163</v>
      </c>
      <c r="F35" s="58">
        <v>221100</v>
      </c>
      <c r="G35" s="57" t="s">
        <v>428</v>
      </c>
    </row>
    <row r="36" spans="1:7" hidden="1" outlineLevel="3">
      <c r="A36" s="56" t="s">
        <v>425</v>
      </c>
      <c r="B36" s="60">
        <v>2012</v>
      </c>
      <c r="C36" s="56" t="s">
        <v>426</v>
      </c>
      <c r="D36" s="56" t="s">
        <v>423</v>
      </c>
      <c r="E36" s="56">
        <v>2891</v>
      </c>
      <c r="F36" s="58">
        <v>867000</v>
      </c>
      <c r="G36" s="57" t="s">
        <v>194</v>
      </c>
    </row>
    <row r="37" spans="1:7" s="55" customFormat="1" hidden="1" outlineLevel="3">
      <c r="A37" s="56" t="s">
        <v>435</v>
      </c>
      <c r="B37" s="60">
        <v>2012</v>
      </c>
      <c r="C37" s="56" t="s">
        <v>419</v>
      </c>
      <c r="D37" s="54" t="s">
        <v>423</v>
      </c>
      <c r="E37" s="56">
        <v>9628</v>
      </c>
      <c r="F37" s="58">
        <v>693000</v>
      </c>
      <c r="G37" s="57" t="s">
        <v>424</v>
      </c>
    </row>
    <row r="38" spans="1:7" s="55" customFormat="1" outlineLevel="2" collapsed="1">
      <c r="A38" s="56"/>
      <c r="B38" s="60"/>
      <c r="C38" s="56"/>
      <c r="D38" s="68" t="s">
        <v>455</v>
      </c>
      <c r="E38" s="56"/>
      <c r="F38" s="58">
        <f>SUBTOTAL(1,F25:F37)</f>
        <v>564369.23076923075</v>
      </c>
      <c r="G38" s="57"/>
    </row>
    <row r="39" spans="1:7" s="55" customFormat="1" outlineLevel="1">
      <c r="A39" s="56"/>
      <c r="B39" s="60"/>
      <c r="C39" s="56"/>
      <c r="D39" s="68" t="s">
        <v>450</v>
      </c>
      <c r="E39" s="56"/>
      <c r="F39" s="58">
        <f>SUBTOTAL(9,F25:F37)</f>
        <v>7336800</v>
      </c>
      <c r="G39" s="57"/>
    </row>
    <row r="40" spans="1:7" s="55" customFormat="1">
      <c r="A40" s="56"/>
      <c r="B40" s="60"/>
      <c r="C40" s="56"/>
      <c r="D40" s="68" t="s">
        <v>456</v>
      </c>
      <c r="E40" s="56"/>
      <c r="F40" s="58">
        <f>SUBTOTAL(1,F2:F37)</f>
        <v>562334.375</v>
      </c>
      <c r="G40" s="57"/>
    </row>
    <row r="41" spans="1:7" s="55" customFormat="1">
      <c r="A41" s="56"/>
      <c r="B41" s="60"/>
      <c r="C41" s="56"/>
      <c r="D41" s="68" t="s">
        <v>452</v>
      </c>
      <c r="E41" s="56"/>
      <c r="F41" s="58">
        <f>SUBTOTAL(9,F2:F37)</f>
        <v>17994700</v>
      </c>
      <c r="G41" s="57"/>
    </row>
    <row r="42" spans="1:7">
      <c r="A42" s="56"/>
      <c r="B42" s="60"/>
      <c r="C42" s="56"/>
      <c r="D42" s="56"/>
      <c r="E42" s="56"/>
      <c r="F42" s="58"/>
      <c r="G42" s="57"/>
    </row>
    <row r="43" spans="1:7">
      <c r="A43" s="56"/>
      <c r="B43" s="60"/>
      <c r="C43" s="56"/>
      <c r="D43" s="56"/>
      <c r="E43" s="56"/>
      <c r="F43" s="58"/>
      <c r="G43" s="57"/>
    </row>
    <row r="44" spans="1:7">
      <c r="A44" s="56"/>
      <c r="B44" s="60"/>
      <c r="C44" s="56"/>
      <c r="D44" s="56"/>
      <c r="E44" s="56"/>
      <c r="F44" s="58"/>
      <c r="G44" s="57"/>
    </row>
    <row r="45" spans="1:7" s="55" customFormat="1">
      <c r="A45" s="56"/>
      <c r="B45" s="60"/>
      <c r="C45" s="56"/>
      <c r="D45" s="54"/>
      <c r="E45" s="56"/>
      <c r="F45" s="58"/>
      <c r="G45" s="57"/>
    </row>
    <row r="46" spans="1:7">
      <c r="A46" s="56"/>
      <c r="B46" s="60"/>
      <c r="C46" s="56"/>
      <c r="D46" s="56"/>
      <c r="E46" s="56"/>
      <c r="F46" s="58"/>
      <c r="G46" s="57"/>
    </row>
    <row r="47" spans="1:7">
      <c r="A47" s="56"/>
      <c r="B47" s="60"/>
      <c r="C47" s="56"/>
      <c r="D47" s="56"/>
      <c r="E47" s="56"/>
      <c r="F47" s="58"/>
      <c r="G47" s="57"/>
    </row>
    <row r="48" spans="1:7">
      <c r="A48" s="56"/>
      <c r="B48" s="60"/>
      <c r="C48" s="56"/>
      <c r="D48" s="56"/>
      <c r="E48" s="56"/>
      <c r="F48" s="58"/>
      <c r="G48" s="57"/>
    </row>
    <row r="49" spans="1:7" s="55" customFormat="1">
      <c r="A49" s="56"/>
      <c r="B49" s="60"/>
      <c r="C49" s="56"/>
      <c r="D49" s="54"/>
      <c r="E49" s="56"/>
      <c r="F49" s="58"/>
      <c r="G49" s="57"/>
    </row>
    <row r="50" spans="1:7" s="55" customFormat="1">
      <c r="A50" s="56"/>
      <c r="B50" s="60"/>
      <c r="C50" s="56"/>
      <c r="D50" s="54"/>
      <c r="E50" s="56"/>
      <c r="F50" s="58"/>
      <c r="G50" s="57"/>
    </row>
    <row r="51" spans="1:7">
      <c r="A51" s="56"/>
      <c r="B51" s="60"/>
      <c r="C51" s="56"/>
      <c r="D51" s="56"/>
      <c r="E51" s="56"/>
      <c r="F51" s="58"/>
      <c r="G51" s="57"/>
    </row>
    <row r="52" spans="1:7">
      <c r="A52" s="56"/>
      <c r="B52" s="60"/>
      <c r="C52" s="56"/>
      <c r="D52" s="56"/>
      <c r="E52" s="56"/>
      <c r="F52" s="58"/>
      <c r="G52" s="57"/>
    </row>
    <row r="53" spans="1:7">
      <c r="A53" s="56"/>
      <c r="B53" s="60"/>
      <c r="C53" s="56"/>
      <c r="D53" s="56"/>
      <c r="E53" s="56"/>
      <c r="F53" s="58"/>
      <c r="G53" s="57"/>
    </row>
    <row r="54" spans="1:7">
      <c r="A54" s="56"/>
      <c r="B54" s="60"/>
      <c r="C54" s="56"/>
      <c r="D54" s="56"/>
      <c r="E54" s="56"/>
      <c r="F54" s="58"/>
      <c r="G54" s="57"/>
    </row>
    <row r="55" spans="1:7">
      <c r="A55" s="56"/>
      <c r="B55" s="60"/>
      <c r="C55" s="56"/>
      <c r="D55" s="56"/>
      <c r="E55" s="56"/>
      <c r="F55" s="58"/>
      <c r="G55" s="57"/>
    </row>
    <row r="56" spans="1:7">
      <c r="A56" s="56"/>
      <c r="B56" s="60"/>
      <c r="C56" s="56"/>
      <c r="D56" s="56"/>
      <c r="E56" s="56"/>
      <c r="F56" s="58"/>
      <c r="G56" s="57"/>
    </row>
    <row r="57" spans="1:7">
      <c r="A57" s="56"/>
      <c r="B57" s="60"/>
      <c r="C57" s="56"/>
      <c r="D57" s="56"/>
      <c r="E57" s="56"/>
      <c r="F57" s="58"/>
      <c r="G57" s="57"/>
    </row>
    <row r="58" spans="1:7">
      <c r="A58" s="56"/>
      <c r="B58" s="60"/>
      <c r="C58" s="56"/>
      <c r="D58" s="56"/>
      <c r="E58" s="56"/>
      <c r="F58" s="58"/>
      <c r="G58" s="57"/>
    </row>
    <row r="59" spans="1:7">
      <c r="A59" s="56"/>
      <c r="B59" s="60"/>
      <c r="C59" s="56"/>
      <c r="D59" s="56"/>
      <c r="E59" s="56"/>
      <c r="F59" s="58"/>
      <c r="G59" s="57"/>
    </row>
    <row r="60" spans="1:7">
      <c r="A60" s="56"/>
      <c r="B60" s="60"/>
      <c r="C60" s="56"/>
      <c r="D60" s="56"/>
      <c r="E60" s="56"/>
      <c r="F60" s="58"/>
      <c r="G60" s="57"/>
    </row>
    <row r="61" spans="1:7">
      <c r="A61" s="56"/>
      <c r="B61" s="60"/>
      <c r="C61" s="56"/>
      <c r="D61" s="56"/>
      <c r="E61" s="56"/>
      <c r="F61" s="58"/>
      <c r="G61" s="57"/>
    </row>
    <row r="62" spans="1:7">
      <c r="A62" s="56"/>
      <c r="B62" s="60"/>
      <c r="C62" s="56"/>
      <c r="D62" s="56"/>
      <c r="E62" s="56"/>
      <c r="F62" s="58"/>
      <c r="G62" s="57"/>
    </row>
    <row r="63" spans="1:7">
      <c r="A63" s="56"/>
      <c r="B63" s="60"/>
      <c r="C63" s="56"/>
      <c r="D63" s="56"/>
      <c r="E63" s="56"/>
      <c r="F63" s="58"/>
      <c r="G63" s="57"/>
    </row>
    <row r="64" spans="1:7">
      <c r="A64" s="56"/>
      <c r="B64" s="60"/>
      <c r="C64" s="56"/>
      <c r="D64" s="56"/>
      <c r="E64" s="56"/>
      <c r="F64" s="58"/>
      <c r="G64" s="57"/>
    </row>
    <row r="65" spans="1:8">
      <c r="A65" s="56"/>
      <c r="B65" s="60"/>
      <c r="C65" s="56"/>
      <c r="D65" s="56"/>
      <c r="E65" s="56"/>
      <c r="F65" s="58"/>
      <c r="G65" s="57"/>
    </row>
    <row r="66" spans="1:8">
      <c r="A66" s="56"/>
      <c r="B66" s="60"/>
      <c r="C66" s="56"/>
      <c r="D66" s="56"/>
      <c r="E66" s="56"/>
      <c r="F66" s="58"/>
      <c r="G66" s="57"/>
    </row>
    <row r="67" spans="1:8">
      <c r="A67" s="56"/>
      <c r="B67" s="60"/>
      <c r="C67" s="56"/>
      <c r="D67" s="56"/>
      <c r="E67" s="56"/>
      <c r="F67" s="58"/>
      <c r="G67" s="57"/>
    </row>
    <row r="68" spans="1:8">
      <c r="A68" s="56"/>
      <c r="B68" s="60"/>
      <c r="C68" s="56"/>
      <c r="D68" s="56"/>
      <c r="E68" s="56"/>
      <c r="F68" s="58"/>
      <c r="G68" s="57"/>
    </row>
    <row r="69" spans="1:8">
      <c r="A69" s="56"/>
      <c r="B69" s="60"/>
      <c r="C69" s="56"/>
      <c r="D69" s="56"/>
      <c r="E69" s="56"/>
      <c r="F69" s="58"/>
      <c r="G69" s="57"/>
    </row>
    <row r="70" spans="1:8">
      <c r="A70" s="56"/>
      <c r="B70" s="60"/>
      <c r="C70" s="56"/>
      <c r="D70" s="56"/>
      <c r="E70" s="56"/>
      <c r="F70" s="58"/>
      <c r="G70" s="57"/>
    </row>
    <row r="71" spans="1:8">
      <c r="A71" s="56"/>
      <c r="B71" s="60"/>
      <c r="C71" s="56"/>
      <c r="D71" s="56"/>
      <c r="E71" s="56"/>
      <c r="F71" s="58"/>
      <c r="G71" s="57"/>
    </row>
    <row r="72" spans="1:8">
      <c r="A72" s="56"/>
      <c r="B72" s="60"/>
      <c r="C72" s="56"/>
      <c r="D72" s="56"/>
      <c r="E72" s="56"/>
      <c r="F72" s="58"/>
      <c r="G72" s="57"/>
      <c r="H72" s="55"/>
    </row>
    <row r="73" spans="1:8">
      <c r="A73" s="56"/>
      <c r="B73" s="60"/>
      <c r="C73" s="56"/>
      <c r="D73" s="56"/>
      <c r="E73" s="56"/>
      <c r="F73" s="58"/>
      <c r="G73" s="57"/>
      <c r="H73" s="55"/>
    </row>
    <row r="74" spans="1:8">
      <c r="H74" s="55"/>
    </row>
    <row r="75" spans="1:8">
      <c r="H75" s="55"/>
    </row>
    <row r="76" spans="1:8">
      <c r="H76" s="55"/>
    </row>
    <row r="77" spans="1:8">
      <c r="H77" s="55"/>
    </row>
    <row r="78" spans="1:8">
      <c r="H78" s="55"/>
    </row>
    <row r="79" spans="1:8">
      <c r="H79" s="55"/>
    </row>
    <row r="80" spans="1:8">
      <c r="H80" s="55"/>
    </row>
    <row r="81" spans="8:8">
      <c r="H81" s="55"/>
    </row>
    <row r="82" spans="8:8">
      <c r="H82" s="55"/>
    </row>
  </sheetData>
  <sortState ref="A2:G37">
    <sortCondition ref="D1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1"/>
  <dimension ref="A1"/>
  <sheetViews>
    <sheetView workbookViewId="0"/>
  </sheetViews>
  <sheetFormatPr defaultRowHeight="13.8"/>
  <sheetData>
    <row r="1" spans="1:1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>
    <tabColor rgb="FF00B050"/>
  </sheetPr>
  <dimension ref="B1:H13"/>
  <sheetViews>
    <sheetView workbookViewId="0">
      <selection activeCell="D26" sqref="D26"/>
    </sheetView>
  </sheetViews>
  <sheetFormatPr defaultColWidth="9" defaultRowHeight="13.2"/>
  <cols>
    <col min="1" max="1" width="5.3984375" style="5" customWidth="1"/>
    <col min="2" max="2" width="17.3984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173</v>
      </c>
    </row>
    <row r="8" spans="2:8" ht="39.6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LOOKUP(C9,Rabaty)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>LOOKUP(C10,Rabaty)</f>
        <v>0</v>
      </c>
      <c r="E10" s="14">
        <f t="shared" ref="E10:E13" si="0">C10-C10*D10</f>
        <v>725</v>
      </c>
    </row>
    <row r="11" spans="2:8">
      <c r="B11" s="9" t="s">
        <v>169</v>
      </c>
      <c r="C11" s="13">
        <v>3761.59</v>
      </c>
      <c r="D11" s="15">
        <f>LOOKUP(C11,Rabaty)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LOOKUP(C12,Rabaty)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LOOKUP(C13,Rabaty)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>
    <tabColor rgb="FFFFFF00"/>
  </sheetPr>
  <dimension ref="A1:N129"/>
  <sheetViews>
    <sheetView tabSelected="1" workbookViewId="0">
      <selection activeCell="D25" sqref="D25"/>
    </sheetView>
  </sheetViews>
  <sheetFormatPr defaultRowHeight="13.8"/>
  <cols>
    <col min="1" max="1" width="12.3984375" bestFit="1" customWidth="1"/>
    <col min="2" max="2" width="10.09765625" bestFit="1" customWidth="1"/>
    <col min="3" max="3" width="6" customWidth="1"/>
    <col min="4" max="4" width="14.19921875" customWidth="1"/>
    <col min="5" max="5" width="10.69921875" customWidth="1"/>
    <col min="6" max="6" width="15.19921875" customWidth="1"/>
    <col min="7" max="7" width="16.59765625" style="1" bestFit="1" customWidth="1"/>
    <col min="8" max="8" width="9.8984375" customWidth="1"/>
    <col min="10" max="10" width="10.5" customWidth="1"/>
  </cols>
  <sheetData>
    <row r="1" spans="1:14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37" t="s">
        <v>3</v>
      </c>
      <c r="H3" s="37" t="s">
        <v>2</v>
      </c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55" t="s">
        <v>24</v>
      </c>
      <c r="H4" t="s">
        <v>457</v>
      </c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55" t="s">
        <v>136</v>
      </c>
      <c r="H5" t="s">
        <v>458</v>
      </c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72" t="s">
        <v>459</v>
      </c>
      <c r="H8" s="66">
        <f>DSUM(A$1:F$129,F1,G3:H5)</f>
        <v>22160</v>
      </c>
      <c r="J8" s="1"/>
      <c r="K8" s="1"/>
      <c r="L8" s="1"/>
      <c r="M8" s="1"/>
      <c r="N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72" t="s">
        <v>460</v>
      </c>
      <c r="H9" s="66">
        <f>DAVERAGE(A$1:F$129,E1,G4:H6)</f>
        <v>18.046875</v>
      </c>
      <c r="J9" s="1"/>
      <c r="K9" s="1"/>
      <c r="L9" s="1"/>
      <c r="M9" s="1"/>
      <c r="N9" s="1"/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72" t="s">
        <v>461</v>
      </c>
      <c r="H10" s="66">
        <f>DMAX(A$1:F$129,C1,G5:H7)</f>
        <v>60</v>
      </c>
      <c r="J10" s="1"/>
      <c r="K10" s="1"/>
      <c r="L10" s="1"/>
      <c r="M10" s="1"/>
      <c r="N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72" t="s">
        <v>462</v>
      </c>
      <c r="H11" s="66">
        <f>DMIN(A$1:F$129,C1,G6:H8)</f>
        <v>21</v>
      </c>
      <c r="J11" s="1"/>
      <c r="K11" s="1"/>
      <c r="L11" s="1"/>
      <c r="M11" s="1"/>
      <c r="N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>
    <tabColor rgb="FF00B050"/>
  </sheetPr>
  <dimension ref="B1:E6"/>
  <sheetViews>
    <sheetView workbookViewId="0">
      <selection activeCell="B25" sqref="B25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FV(C4,C5,,C3)</f>
        <v>-1159274.0742999997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>
    <tabColor rgb="FF00B050"/>
  </sheetPr>
  <dimension ref="A1:H22"/>
  <sheetViews>
    <sheetView workbookViewId="0">
      <selection activeCell="D25" sqref="D25"/>
    </sheetView>
  </sheetViews>
  <sheetFormatPr defaultColWidth="9" defaultRowHeight="13.8"/>
  <cols>
    <col min="1" max="1" width="25" style="1" customWidth="1"/>
    <col min="2" max="2" width="8.5" style="1" customWidth="1"/>
    <col min="3" max="3" width="21.69921875" style="1" bestFit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30" t="s">
        <v>197</v>
      </c>
      <c r="E1" s="25" t="s">
        <v>196</v>
      </c>
      <c r="F1" s="26">
        <f ca="1">NOW()</f>
        <v>43412.531485648149</v>
      </c>
      <c r="H1" s="28" t="s">
        <v>199</v>
      </c>
    </row>
    <row r="2" spans="1:8" ht="21">
      <c r="A2" s="22"/>
      <c r="E2" s="23"/>
      <c r="F2" s="24"/>
    </row>
    <row r="3" spans="1:8" ht="41.4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MID(C4,1,3)</f>
        <v>SZZ</v>
      </c>
      <c r="E4" s="21">
        <v>412000</v>
      </c>
      <c r="F4" s="4">
        <f>_xlfn.RANK.EQ(E4,E$4:E$18,0)</f>
        <v>9</v>
      </c>
    </row>
    <row r="5" spans="1:8">
      <c r="A5" s="1" t="s">
        <v>188</v>
      </c>
      <c r="B5" s="1" t="s">
        <v>194</v>
      </c>
      <c r="C5" s="55" t="str">
        <f t="shared" ref="C5:C18" si="0">TRIM(A5)</f>
        <v>RDO Radom</v>
      </c>
      <c r="D5" s="4" t="str">
        <f t="shared" ref="D5:D18" si="1">MID(C5,1,3)</f>
        <v>RDO</v>
      </c>
      <c r="E5" s="21">
        <v>500</v>
      </c>
      <c r="F5" s="4">
        <f t="shared" ref="F5:F18" si="2">_xlfn.RANK.EQ(E5,E$4:E$18,0)</f>
        <v>14</v>
      </c>
    </row>
    <row r="6" spans="1:8">
      <c r="A6" s="1" t="s">
        <v>181</v>
      </c>
      <c r="B6" s="1" t="s">
        <v>194</v>
      </c>
      <c r="C6" s="55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5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5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5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5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5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5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5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5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5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5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5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5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73" t="s">
        <v>200</v>
      </c>
      <c r="D20" s="73"/>
      <c r="E20" s="27">
        <f>SUM(E4:E18)</f>
        <v>30598455</v>
      </c>
    </row>
    <row r="21" spans="1:6" ht="18.75" customHeight="1">
      <c r="C21" s="73" t="s">
        <v>201</v>
      </c>
      <c r="D21" s="73"/>
      <c r="E21" s="27">
        <f>SUMIF(B3:B18,B4,E3:E18)</f>
        <v>19788713</v>
      </c>
    </row>
    <row r="22" spans="1:6" ht="18.75" customHeight="1">
      <c r="C22" s="73" t="s">
        <v>202</v>
      </c>
      <c r="D22" s="73"/>
      <c r="E22" s="27">
        <f>SUMIF(B3:B18,B5,E3:E18)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>
    <tabColor rgb="FF00B050"/>
  </sheetPr>
  <dimension ref="A1:G193"/>
  <sheetViews>
    <sheetView zoomScaleNormal="100" workbookViewId="0">
      <selection activeCell="G183" sqref="G183"/>
    </sheetView>
  </sheetViews>
  <sheetFormatPr defaultRowHeight="13.8"/>
  <cols>
    <col min="1" max="1" width="14.8984375" bestFit="1" customWidth="1"/>
    <col min="2" max="2" width="15.8984375" bestFit="1" customWidth="1"/>
    <col min="3" max="3" width="24" style="1" bestFit="1" customWidth="1"/>
    <col min="4" max="4" width="14.3984375" style="4" bestFit="1" customWidth="1"/>
    <col min="5" max="5" width="14.8984375" style="4" customWidth="1"/>
    <col min="6" max="6" width="15.19921875" bestFit="1" customWidth="1"/>
  </cols>
  <sheetData>
    <row r="1" spans="1:7" s="1" customFormat="1" ht="17.399999999999999">
      <c r="A1" s="30" t="s">
        <v>402</v>
      </c>
      <c r="C1" s="25" t="s">
        <v>405</v>
      </c>
      <c r="D1" s="74">
        <f ca="1">NOW()</f>
        <v>43412.531485648149</v>
      </c>
      <c r="E1" s="75"/>
      <c r="G1" s="28" t="s">
        <v>404</v>
      </c>
    </row>
    <row r="2" spans="1:7" s="1" customFormat="1">
      <c r="D2" s="4"/>
      <c r="E2" s="4"/>
    </row>
    <row r="3" spans="1:7" ht="18.75" customHeight="1">
      <c r="A3" s="51" t="s">
        <v>0</v>
      </c>
      <c r="B3" s="51" t="s">
        <v>208</v>
      </c>
      <c r="C3" s="51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_xlfn.TEXTJOIN(" ",,B4,A4)</f>
        <v>Jan Górski</v>
      </c>
      <c r="D4" s="50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_xlfn.TEXTJOIN(" ",,B5,A5)</f>
        <v>Dariusz Roszak</v>
      </c>
      <c r="D5" s="50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0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0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0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0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0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0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0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0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0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0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0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0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0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0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0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0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0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0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0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0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0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0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0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0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0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0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0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0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0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0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0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0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0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0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0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0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0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0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0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0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0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0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0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0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0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0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0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0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0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0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0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0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0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0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0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0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0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0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0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0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0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0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0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_xlfn.TEXTJOIN(" ",,B69,A69)</f>
        <v>Joanna Młyńczak</v>
      </c>
      <c r="D69" s="50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0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0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0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0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0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0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0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0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0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0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0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0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0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0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0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0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0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0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0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0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0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0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0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0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0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0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0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0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0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0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0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0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0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0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0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0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0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0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0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0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0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0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0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0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0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0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0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0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0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0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0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0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0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0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0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0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0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0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0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0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0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0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0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_xlfn.TEXTJOIN(" ",,B133,A133)</f>
        <v>Czesław Jasiewicz</v>
      </c>
      <c r="D133" s="50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0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0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0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0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0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0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0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0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0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0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0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0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0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0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0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0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0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0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0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0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0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0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0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0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0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0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0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0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0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0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0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0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0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0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0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0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0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0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0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0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0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0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0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0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0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0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0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0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0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0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0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0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0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0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0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0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0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0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0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0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>
    <tabColor rgb="FF00B050"/>
  </sheetPr>
  <dimension ref="A1:S21"/>
  <sheetViews>
    <sheetView workbookViewId="0">
      <selection activeCell="F26" sqref="F26"/>
    </sheetView>
  </sheetViews>
  <sheetFormatPr defaultRowHeight="13.8"/>
  <cols>
    <col min="1" max="1" width="5.19921875" customWidth="1"/>
    <col min="2" max="3" width="10.19921875" customWidth="1"/>
    <col min="4" max="16" width="4" customWidth="1"/>
    <col min="17" max="18" width="11.69921875" customWidth="1"/>
  </cols>
  <sheetData>
    <row r="1" spans="1:19" s="1" customFormat="1" ht="17.399999999999999">
      <c r="A1" s="30" t="s">
        <v>399</v>
      </c>
      <c r="S1" s="28" t="s">
        <v>442</v>
      </c>
    </row>
    <row r="2" spans="1:19" s="1" customFormat="1"/>
    <row r="3" spans="1:19">
      <c r="A3" s="43" t="s">
        <v>384</v>
      </c>
      <c r="B3" s="44" t="s">
        <v>208</v>
      </c>
      <c r="C3" s="44" t="s">
        <v>0</v>
      </c>
      <c r="D3" s="79" t="s">
        <v>386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43" t="s">
        <v>385</v>
      </c>
      <c r="R3" s="1"/>
    </row>
    <row r="4" spans="1:19">
      <c r="A4" s="45">
        <v>1</v>
      </c>
      <c r="B4" s="46" t="s">
        <v>209</v>
      </c>
      <c r="C4" s="46" t="s">
        <v>387</v>
      </c>
      <c r="D4" s="69">
        <v>3</v>
      </c>
      <c r="E4" s="69">
        <v>5</v>
      </c>
      <c r="F4" s="69">
        <v>3</v>
      </c>
      <c r="G4" s="69">
        <v>3</v>
      </c>
      <c r="H4" s="69">
        <v>4</v>
      </c>
      <c r="I4" s="69">
        <v>3</v>
      </c>
      <c r="J4" s="69">
        <v>4</v>
      </c>
      <c r="K4" s="69">
        <v>4</v>
      </c>
      <c r="L4" s="69">
        <v>5</v>
      </c>
      <c r="M4" s="69">
        <v>5</v>
      </c>
      <c r="N4" s="70"/>
      <c r="O4" s="70"/>
      <c r="P4" s="70"/>
      <c r="Q4" s="47">
        <f>AVERAGE(D4:P4)</f>
        <v>3.9</v>
      </c>
      <c r="R4" s="1"/>
    </row>
    <row r="5" spans="1:19">
      <c r="A5" s="45">
        <v>2</v>
      </c>
      <c r="B5" s="46" t="s">
        <v>352</v>
      </c>
      <c r="C5" s="46" t="s">
        <v>388</v>
      </c>
      <c r="D5" s="69">
        <v>4</v>
      </c>
      <c r="E5" s="69">
        <v>4</v>
      </c>
      <c r="F5" s="69">
        <v>4</v>
      </c>
      <c r="G5" s="69">
        <v>2</v>
      </c>
      <c r="H5" s="69">
        <v>4</v>
      </c>
      <c r="I5" s="69">
        <v>4</v>
      </c>
      <c r="J5" s="69">
        <v>5</v>
      </c>
      <c r="K5" s="69">
        <v>3</v>
      </c>
      <c r="L5" s="69"/>
      <c r="M5" s="69"/>
      <c r="N5" s="70"/>
      <c r="O5" s="70"/>
      <c r="P5" s="70"/>
      <c r="Q5" s="47">
        <f t="shared" ref="Q5:Q13" si="0">AVERAGE(D5:P5)</f>
        <v>3.75</v>
      </c>
      <c r="R5" s="1"/>
    </row>
    <row r="6" spans="1:19">
      <c r="A6" s="45">
        <v>3</v>
      </c>
      <c r="B6" s="46" t="s">
        <v>389</v>
      </c>
      <c r="C6" s="46" t="s">
        <v>390</v>
      </c>
      <c r="D6" s="69">
        <v>5</v>
      </c>
      <c r="E6" s="69">
        <v>3</v>
      </c>
      <c r="F6" s="69">
        <v>3</v>
      </c>
      <c r="G6" s="69">
        <v>3</v>
      </c>
      <c r="H6" s="69">
        <v>4</v>
      </c>
      <c r="I6" s="69">
        <v>5</v>
      </c>
      <c r="J6" s="69">
        <v>4</v>
      </c>
      <c r="K6" s="69">
        <v>3</v>
      </c>
      <c r="L6" s="69">
        <v>3</v>
      </c>
      <c r="M6" s="69"/>
      <c r="N6" s="70"/>
      <c r="O6" s="70"/>
      <c r="P6" s="70"/>
      <c r="Q6" s="47">
        <f t="shared" si="0"/>
        <v>3.6666666666666665</v>
      </c>
      <c r="R6" s="1"/>
    </row>
    <row r="7" spans="1:19">
      <c r="A7" s="45">
        <v>4</v>
      </c>
      <c r="B7" s="46" t="s">
        <v>391</v>
      </c>
      <c r="C7" s="46" t="s">
        <v>392</v>
      </c>
      <c r="D7" s="69">
        <v>4</v>
      </c>
      <c r="E7" s="69">
        <v>4</v>
      </c>
      <c r="F7" s="69">
        <v>6</v>
      </c>
      <c r="G7" s="69">
        <v>4</v>
      </c>
      <c r="H7" s="69">
        <v>5</v>
      </c>
      <c r="I7" s="69">
        <v>5</v>
      </c>
      <c r="J7" s="69">
        <v>3</v>
      </c>
      <c r="K7" s="69">
        <v>4</v>
      </c>
      <c r="L7" s="69">
        <v>4</v>
      </c>
      <c r="M7" s="69">
        <v>4</v>
      </c>
      <c r="N7" s="70"/>
      <c r="O7" s="70"/>
      <c r="P7" s="70"/>
      <c r="Q7" s="47">
        <f t="shared" si="0"/>
        <v>4.3</v>
      </c>
      <c r="R7" s="1"/>
      <c r="S7" s="1"/>
    </row>
    <row r="8" spans="1:19">
      <c r="A8" s="45">
        <v>5</v>
      </c>
      <c r="B8" s="46" t="s">
        <v>391</v>
      </c>
      <c r="C8" s="46" t="s">
        <v>393</v>
      </c>
      <c r="D8" s="69">
        <v>3</v>
      </c>
      <c r="E8" s="69">
        <v>3</v>
      </c>
      <c r="F8" s="69">
        <v>3</v>
      </c>
      <c r="G8" s="69">
        <v>3</v>
      </c>
      <c r="H8" s="69">
        <v>5</v>
      </c>
      <c r="I8" s="69">
        <v>5</v>
      </c>
      <c r="J8" s="69">
        <v>4</v>
      </c>
      <c r="K8" s="69"/>
      <c r="L8" s="69"/>
      <c r="M8" s="69"/>
      <c r="N8" s="70"/>
      <c r="O8" s="70"/>
      <c r="P8" s="70"/>
      <c r="Q8" s="47">
        <f t="shared" si="0"/>
        <v>3.7142857142857144</v>
      </c>
      <c r="R8" s="1"/>
      <c r="S8" s="1"/>
    </row>
    <row r="9" spans="1:19">
      <c r="A9" s="45">
        <v>6</v>
      </c>
      <c r="B9" s="46" t="s">
        <v>340</v>
      </c>
      <c r="C9" s="46" t="s">
        <v>394</v>
      </c>
      <c r="D9" s="69">
        <v>4</v>
      </c>
      <c r="E9" s="69">
        <v>4</v>
      </c>
      <c r="F9" s="69">
        <v>4</v>
      </c>
      <c r="G9" s="69">
        <v>4</v>
      </c>
      <c r="H9" s="69">
        <v>5</v>
      </c>
      <c r="I9" s="69">
        <v>5</v>
      </c>
      <c r="J9" s="69">
        <v>2</v>
      </c>
      <c r="K9" s="69">
        <v>4</v>
      </c>
      <c r="L9" s="69">
        <v>4</v>
      </c>
      <c r="M9" s="69">
        <v>5</v>
      </c>
      <c r="N9" s="70"/>
      <c r="O9" s="70"/>
      <c r="P9" s="70"/>
      <c r="Q9" s="47">
        <f t="shared" si="0"/>
        <v>4.0999999999999996</v>
      </c>
      <c r="R9" s="1"/>
    </row>
    <row r="10" spans="1:19">
      <c r="A10" s="45">
        <v>7</v>
      </c>
      <c r="B10" s="46" t="s">
        <v>336</v>
      </c>
      <c r="C10" s="46" t="s">
        <v>395</v>
      </c>
      <c r="D10" s="69">
        <v>4</v>
      </c>
      <c r="E10" s="69">
        <v>6</v>
      </c>
      <c r="F10" s="69"/>
      <c r="G10" s="69"/>
      <c r="H10" s="69"/>
      <c r="I10" s="69"/>
      <c r="J10" s="69"/>
      <c r="K10" s="69"/>
      <c r="L10" s="69"/>
      <c r="M10" s="69"/>
      <c r="N10" s="70"/>
      <c r="O10" s="70"/>
      <c r="P10" s="70"/>
      <c r="Q10" s="47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69">
        <v>4</v>
      </c>
      <c r="E11" s="69">
        <v>4</v>
      </c>
      <c r="F11" s="69">
        <v>6</v>
      </c>
      <c r="G11" s="69">
        <v>3</v>
      </c>
      <c r="H11" s="69">
        <v>6</v>
      </c>
      <c r="I11" s="69">
        <v>4</v>
      </c>
      <c r="J11" s="69">
        <v>3</v>
      </c>
      <c r="K11" s="69">
        <v>4</v>
      </c>
      <c r="L11" s="69">
        <v>4</v>
      </c>
      <c r="M11" s="69">
        <v>5</v>
      </c>
      <c r="N11" s="70"/>
      <c r="O11" s="70"/>
      <c r="P11" s="70"/>
      <c r="Q11" s="47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69">
        <v>5</v>
      </c>
      <c r="E12" s="69">
        <v>3</v>
      </c>
      <c r="F12" s="71">
        <v>6</v>
      </c>
      <c r="G12" s="69">
        <v>3</v>
      </c>
      <c r="H12" s="69">
        <v>2</v>
      </c>
      <c r="I12" s="69">
        <v>4</v>
      </c>
      <c r="J12" s="69">
        <v>2</v>
      </c>
      <c r="K12" s="69">
        <v>3</v>
      </c>
      <c r="L12" s="69">
        <v>3</v>
      </c>
      <c r="M12" s="69"/>
      <c r="N12" s="70"/>
      <c r="O12" s="70"/>
      <c r="P12" s="70"/>
      <c r="Q12" s="47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69">
        <v>4</v>
      </c>
      <c r="E13" s="69">
        <v>2</v>
      </c>
      <c r="F13" s="69">
        <v>6</v>
      </c>
      <c r="G13" s="69">
        <v>2</v>
      </c>
      <c r="H13" s="69">
        <v>2</v>
      </c>
      <c r="I13" s="69">
        <v>4</v>
      </c>
      <c r="J13" s="69">
        <v>3</v>
      </c>
      <c r="K13" s="69"/>
      <c r="L13" s="69"/>
      <c r="M13" s="69"/>
      <c r="N13" s="70"/>
      <c r="O13" s="70"/>
      <c r="P13" s="70"/>
      <c r="Q13" s="47">
        <f t="shared" si="0"/>
        <v>3.2857142857142856</v>
      </c>
      <c r="R13" s="1"/>
    </row>
    <row r="14" spans="1:19">
      <c r="A14" s="48"/>
      <c r="B14" s="48"/>
      <c r="C14" s="48"/>
      <c r="D14" s="48"/>
      <c r="E14" s="48"/>
      <c r="F14" s="48"/>
      <c r="G14" s="48"/>
      <c r="H14" s="48"/>
      <c r="I14" s="48"/>
      <c r="J14" s="48"/>
      <c r="L14" s="1"/>
      <c r="M14" s="76" t="s">
        <v>398</v>
      </c>
      <c r="N14" s="77"/>
      <c r="O14" s="77"/>
      <c r="P14" s="78"/>
      <c r="Q14" s="49">
        <f>AVERAGE(Q4:Q13)</f>
        <v>3.9461111111111107</v>
      </c>
      <c r="R14" s="1"/>
    </row>
    <row r="15" spans="1:19">
      <c r="A15" s="48"/>
      <c r="B15" s="48"/>
      <c r="C15" s="48"/>
      <c r="D15" s="48"/>
      <c r="E15" s="48"/>
      <c r="F15" s="48"/>
      <c r="G15" s="4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6VrFFO2X2D4evD8lm8nr1j+ABXOCl0taylEd6C+rjdSRnBvvvXV8cSK7ydFgfRhCcnO3/n4bXr0D6A+ttBnyVw==" saltValue="HBj/sIjPMHFejUg4lFvkMQ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error="Wprowadzona wartość jest niepoprawna." sqref="D4:P13" xr:uid="{58285E1D-6BF2-4C72-B7D4-7FBFB03D92F3}">
      <formula1>1</formula1>
      <formula2>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>
    <tabColor rgb="FF00B050"/>
  </sheetPr>
  <dimension ref="B1:M23"/>
  <sheetViews>
    <sheetView workbookViewId="0">
      <selection activeCell="E30" sqref="E30"/>
    </sheetView>
  </sheetViews>
  <sheetFormatPr defaultRowHeight="13.8"/>
  <cols>
    <col min="1" max="1" width="6.3984375" customWidth="1"/>
    <col min="3" max="3" width="19.69921875" customWidth="1"/>
  </cols>
  <sheetData>
    <row r="1" spans="2:13">
      <c r="H1" s="28" t="s">
        <v>414</v>
      </c>
    </row>
    <row r="2" spans="2:13">
      <c r="B2" s="52" t="s">
        <v>412</v>
      </c>
    </row>
    <row r="3" spans="2:13">
      <c r="B3" s="52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53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52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1" show="0" sqref="C11">
    <scenario name="Pośredni wariant" locked="1" count="4" user="Marcin Bieniek">
      <inputCells r="C6" val="300"/>
      <inputCells r="C7" val="310"/>
      <inputCells r="C8" val="413"/>
      <inputCells r="C9" val="375"/>
    </scenario>
    <scenario name="Najgorszy wariant" locked="1" count="4" user="Marcin Bieniek" comment="Autor: Marcin Bieniek dn. 07.11.2018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B544-AA6C-4EA1-8A99-9B0AF81AB3A2}">
  <sheetPr codeName="Arkusz9">
    <tabColor rgb="FF00B050"/>
  </sheetPr>
  <dimension ref="A1:B5"/>
  <sheetViews>
    <sheetView workbookViewId="0">
      <selection activeCell="H24" sqref="H24"/>
    </sheetView>
  </sheetViews>
  <sheetFormatPr defaultRowHeight="13.8"/>
  <cols>
    <col min="1" max="1" width="17.5" bestFit="1" customWidth="1"/>
    <col min="2" max="2" width="11.69921875" bestFit="1" customWidth="1"/>
  </cols>
  <sheetData>
    <row r="1" spans="1:2">
      <c r="A1" s="64" t="s">
        <v>447</v>
      </c>
      <c r="B1" s="55" t="s">
        <v>448</v>
      </c>
    </row>
    <row r="3" spans="1:2">
      <c r="A3" s="64" t="s">
        <v>446</v>
      </c>
      <c r="B3" t="s">
        <v>443</v>
      </c>
    </row>
    <row r="4" spans="1:2">
      <c r="A4" s="65" t="s">
        <v>445</v>
      </c>
      <c r="B4" s="66">
        <v>1215</v>
      </c>
    </row>
    <row r="5" spans="1:2">
      <c r="A5" s="65" t="s">
        <v>444</v>
      </c>
      <c r="B5" s="66">
        <v>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z8</vt:lpstr>
      <vt:lpstr>Tabela przestawna scenariuszy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Marcin Bieniek</cp:lastModifiedBy>
  <dcterms:created xsi:type="dcterms:W3CDTF">2012-12-12T04:46:21Z</dcterms:created>
  <dcterms:modified xsi:type="dcterms:W3CDTF">2018-11-08T11:45:53Z</dcterms:modified>
</cp:coreProperties>
</file>