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" sheetId="1" r:id="rId4"/>
    <sheet state="visible" name="2008" sheetId="2" r:id="rId5"/>
    <sheet state="visible" name="2009" sheetId="3" r:id="rId6"/>
    <sheet state="visible" name="2010" sheetId="4" r:id="rId7"/>
    <sheet state="visible" name="2011" sheetId="5" r:id="rId8"/>
    <sheet state="visible" name="2012" sheetId="6" r:id="rId9"/>
    <sheet state="visible" name="2013" sheetId="7" r:id="rId10"/>
    <sheet state="visible" name="2014" sheetId="8" r:id="rId11"/>
    <sheet state="visible" name="2015" sheetId="9" r:id="rId12"/>
    <sheet state="visible" name="2016" sheetId="10" r:id="rId13"/>
    <sheet state="visible" name="2017" sheetId="11" r:id="rId14"/>
    <sheet state="visible" name="2018" sheetId="12" r:id="rId15"/>
    <sheet state="visible" name="Flota total" sheetId="13" r:id="rId16"/>
    <sheet state="visible" name="Eficiencia Media" sheetId="14" r:id="rId17"/>
    <sheet state="visible" name="Etapa media" sheetId="15" r:id="rId18"/>
    <sheet state="visible" name="Utilización Diaria" sheetId="16" r:id="rId19"/>
  </sheets>
  <definedNames/>
  <calcPr/>
  <extLst>
    <ext uri="GoogleSheetsCustomDataVersion1">
      <go:sheetsCustomData xmlns:go="http://customooxmlschemas.google.com/" r:id="rId20" roundtripDataSignature="AMtx7mh5k0Kqy2hjLT8KidbDgsXN1dqpMA=="/>
    </ext>
  </extLst>
</workbook>
</file>

<file path=xl/sharedStrings.xml><?xml version="1.0" encoding="utf-8"?>
<sst xmlns="http://schemas.openxmlformats.org/spreadsheetml/2006/main" count="975" uniqueCount="69">
  <si>
    <t>Compañía Aerea Analizada</t>
  </si>
  <si>
    <t>KLM Royal Dutch Airlines</t>
  </si>
  <si>
    <t>Número de Grupo:</t>
  </si>
  <si>
    <t>G05</t>
  </si>
  <si>
    <t>Componente:</t>
  </si>
  <si>
    <t>Marc Barceló Adrover</t>
  </si>
  <si>
    <t>Alejandro Izquierdo Cantero</t>
  </si>
  <si>
    <t>Carlos Sanz Garzón</t>
  </si>
  <si>
    <t>Jorge Usón Bernadaus</t>
  </si>
  <si>
    <t>Hipotesis y decisiones</t>
  </si>
  <si>
    <t>Cálculo de etapa media</t>
  </si>
  <si>
    <t>De los datos obtenidos se ha tomado la etapa media en días y se ha multiplicado por 24 para obtener la etapa media en horas.</t>
  </si>
  <si>
    <t>Asientos</t>
  </si>
  <si>
    <t>Se han tomado los datos de la página de KLM así como de los fabricantes y la wikipedia. En las configuraciones en las que no quedaba claro se ha optado por tomar la opción de 2 clases (aerolínea tradicional).</t>
  </si>
  <si>
    <t>…</t>
  </si>
  <si>
    <t>https://www.klm.com/travel/nl_en/prepare_for_travel/on_board/seating_plans/index.htm</t>
  </si>
  <si>
    <t>https://www.boeing.com/commercial/</t>
  </si>
  <si>
    <t>Bibliografía de referencia</t>
  </si>
  <si>
    <t>Datos de ocupación:</t>
  </si>
  <si>
    <t>Página web de la compañía https://www.klm.com/corporate/en/about-klm/students/index.html</t>
  </si>
  <si>
    <t>Datos de flota:</t>
  </si>
  <si>
    <t>A partir de los datos se ha realizado un recuento en función del número de matrícula para obtener la flota aproximada en cada año ya que https://www.airfleets.es/flottecie/KLM.htm no desglosa por año</t>
  </si>
  <si>
    <t>Comentarios</t>
  </si>
  <si>
    <t>Factor de ocupacion ese año</t>
  </si>
  <si>
    <t>MODELO (OACI)</t>
  </si>
  <si>
    <t>Flota Total</t>
  </si>
  <si>
    <t>N Asientos</t>
  </si>
  <si>
    <t>Operaciones Semana</t>
  </si>
  <si>
    <t>Distancia media (km)</t>
  </si>
  <si>
    <t>Combustible medio (kg)</t>
  </si>
  <si>
    <t>Eficiencia media</t>
  </si>
  <si>
    <t>Etapa media (días)</t>
  </si>
  <si>
    <t>Etapa media (h)</t>
  </si>
  <si>
    <t>Horas Bloque Semana (h)</t>
  </si>
  <si>
    <t>Utilizacion Diaria</t>
  </si>
  <si>
    <t>A332</t>
  </si>
  <si>
    <t>B733</t>
  </si>
  <si>
    <t>B734</t>
  </si>
  <si>
    <t>B737</t>
  </si>
  <si>
    <t>B738</t>
  </si>
  <si>
    <t>B739</t>
  </si>
  <si>
    <t>B744</t>
  </si>
  <si>
    <t>B772</t>
  </si>
  <si>
    <t>B773</t>
  </si>
  <si>
    <t>B77W</t>
  </si>
  <si>
    <t>F100</t>
  </si>
  <si>
    <t>F50</t>
  </si>
  <si>
    <t>F70</t>
  </si>
  <si>
    <t>MD11</t>
  </si>
  <si>
    <t>MD82</t>
  </si>
  <si>
    <t>TIPO DE AVIÓN</t>
  </si>
  <si>
    <t>N Asientos
medio</t>
  </si>
  <si>
    <t>Operaciones Semana
total</t>
  </si>
  <si>
    <t>Horas Bloque (h)
total</t>
  </si>
  <si>
    <t xml:space="preserve">Utilizacion Diaria </t>
  </si>
  <si>
    <t>Largo alcance</t>
  </si>
  <si>
    <t>Corto-Medio alcance</t>
  </si>
  <si>
    <t>Regional (reactor)</t>
  </si>
  <si>
    <t>Regional (turbohelice)</t>
  </si>
  <si>
    <t>E190</t>
  </si>
  <si>
    <t>A333</t>
  </si>
  <si>
    <t>B789</t>
  </si>
  <si>
    <t>E170</t>
  </si>
  <si>
    <t>RJ85</t>
  </si>
  <si>
    <t>E75L</t>
  </si>
  <si>
    <t>Medio alcance</t>
  </si>
  <si>
    <t>Corto alcance (Jet)</t>
  </si>
  <si>
    <t>Corto alcance (Hélice)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</si>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</sst>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0\ _€_-;\-* #,##0.000\ _€_-;_-* &quot;-&quot;??\ _€_-;_-@"/>
    <numFmt numFmtId="165" formatCode="0.000"/>
  </numFmts>
  <fonts count="10">
    <font>
      <sz val="11.0"/>
      <color theme="1"/>
      <name val="Arial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theme="10"/>
    </font>
    <font>
      <b/>
      <sz val="11.0"/>
      <color rgb="FFF2F2F2"/>
      <name val="Calibri"/>
    </font>
    <font>
      <sz val="11.0"/>
      <color rgb="FFF2F2F2"/>
      <name val="Calibri"/>
    </font>
    <font>
      <b/>
      <sz val="11.0"/>
      <color rgb="FF3F3F3F"/>
      <name val="Calibri"/>
    </font>
    <font>
      <sz val="11.0"/>
      <color rgb="FF3F3F3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17">
    <border/>
    <border>
      <left style="double">
        <color rgb="FF3F3F3F"/>
      </left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right/>
      <top style="double">
        <color rgb="FF3F3F3F"/>
      </top>
      <bottom style="double">
        <color rgb="FF3F3F3F"/>
      </bottom>
    </border>
    <border>
      <left/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/>
    </border>
    <border>
      <left style="double">
        <color rgb="FF3F3F3F"/>
      </left>
      <top style="double">
        <color rgb="FF3F3F3F"/>
      </top>
      <bottom/>
    </border>
    <border>
      <right/>
      <top style="double">
        <color rgb="FF3F3F3F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3F3F3F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3F3F3F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top/>
      <bottom style="double">
        <color rgb="FF3F3F3F"/>
      </bottom>
    </border>
    <border>
      <top/>
      <bottom style="double">
        <color rgb="FF3F3F3F"/>
      </bottom>
    </border>
    <border>
      <right/>
      <top/>
      <bottom style="double">
        <color rgb="FF3F3F3F"/>
      </bottom>
    </border>
    <border>
      <left style="double">
        <color rgb="FF3F3F3F"/>
      </left>
      <right/>
      <top style="double">
        <color rgb="FF3F3F3F"/>
      </top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0" fillId="0" fontId="3" numFmtId="0" xfId="0" applyFont="1"/>
    <xf borderId="3" fillId="2" fontId="1" numFmtId="0" xfId="0" applyAlignment="1" applyBorder="1" applyFill="1" applyFont="1">
      <alignment vertical="center"/>
    </xf>
    <xf borderId="4" fillId="3" fontId="2" numFmtId="0" xfId="0" applyAlignment="1" applyBorder="1" applyFill="1" applyFont="1">
      <alignment horizontal="left" vertical="center"/>
    </xf>
    <xf borderId="5" fillId="2" fontId="1" numFmtId="0" xfId="0" applyAlignment="1" applyBorder="1" applyFont="1">
      <alignment vertical="center"/>
    </xf>
    <xf borderId="5" fillId="3" fontId="2" numFmtId="0" xfId="0" applyAlignment="1" applyBorder="1" applyFont="1">
      <alignment horizontal="left" vertical="center"/>
    </xf>
    <xf borderId="6" fillId="2" fontId="1" numFmtId="0" xfId="0" applyAlignment="1" applyBorder="1" applyFont="1">
      <alignment horizontal="center" vertical="center"/>
    </xf>
    <xf borderId="7" fillId="0" fontId="4" numFmtId="0" xfId="0" applyBorder="1" applyFont="1"/>
    <xf borderId="5" fillId="4" fontId="2" numFmtId="0" xfId="0" applyAlignment="1" applyBorder="1" applyFill="1" applyFont="1">
      <alignment vertical="center"/>
    </xf>
    <xf borderId="5" fillId="4" fontId="3" numFmtId="0" xfId="0" applyAlignment="1" applyBorder="1" applyFont="1">
      <alignment horizontal="left" vertical="center"/>
    </xf>
    <xf borderId="5" fillId="4" fontId="5" numFmtId="0" xfId="0" applyAlignment="1" applyBorder="1" applyFont="1">
      <alignment horizontal="left" vertical="center"/>
    </xf>
    <xf borderId="5" fillId="4" fontId="2" numFmtId="0" xfId="0" applyAlignment="1" applyBorder="1" applyFont="1">
      <alignment horizontal="left" vertical="center"/>
    </xf>
    <xf borderId="4" fillId="3" fontId="2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8" fillId="5" fontId="6" numFmtId="0" xfId="0" applyAlignment="1" applyBorder="1" applyFill="1" applyFont="1">
      <alignment horizontal="center" vertical="center"/>
    </xf>
    <xf borderId="9" fillId="5" fontId="7" numFmtId="0" xfId="0" applyAlignment="1" applyBorder="1" applyFont="1">
      <alignment horizontal="center" vertical="center"/>
    </xf>
    <xf borderId="10" fillId="5" fontId="6" numFmtId="0" xfId="0" applyAlignment="1" applyBorder="1" applyFont="1">
      <alignment horizontal="center" vertical="center"/>
    </xf>
    <xf borderId="10" fillId="5" fontId="6" numFmtId="2" xfId="0" applyAlignment="1" applyBorder="1" applyFont="1" applyNumberFormat="1">
      <alignment horizontal="center" vertical="center"/>
    </xf>
    <xf borderId="10" fillId="5" fontId="6" numFmtId="2" xfId="0" applyAlignment="1" applyBorder="1" applyFont="1" applyNumberFormat="1">
      <alignment horizontal="center"/>
    </xf>
    <xf borderId="10" fillId="5" fontId="6" numFmtId="164" xfId="0" applyAlignment="1" applyBorder="1" applyFont="1" applyNumberFormat="1">
      <alignment horizontal="center"/>
    </xf>
    <xf borderId="11" fillId="5" fontId="6" numFmtId="0" xfId="0" applyAlignment="1" applyBorder="1" applyFont="1">
      <alignment horizontal="center" vertical="center"/>
    </xf>
    <xf borderId="10" fillId="5" fontId="6" numFmtId="0" xfId="0" applyAlignment="1" applyBorder="1" applyFont="1">
      <alignment horizontal="center"/>
    </xf>
    <xf borderId="11" fillId="6" fontId="8" numFmtId="0" xfId="0" applyAlignment="1" applyBorder="1" applyFill="1" applyFont="1">
      <alignment horizontal="center" vertical="center"/>
    </xf>
    <xf borderId="9" fillId="6" fontId="9" numFmtId="0" xfId="0" applyAlignment="1" applyBorder="1" applyFont="1">
      <alignment horizontal="center" vertical="center"/>
    </xf>
    <xf borderId="10" fillId="6" fontId="8" numFmtId="0" xfId="0" applyAlignment="1" applyBorder="1" applyFont="1">
      <alignment horizontal="center" vertical="center"/>
    </xf>
    <xf borderId="10" fillId="6" fontId="8" numFmtId="0" xfId="0" applyAlignment="1" applyBorder="1" applyFont="1">
      <alignment horizontal="center"/>
    </xf>
    <xf borderId="10" fillId="6" fontId="8" numFmtId="2" xfId="0" applyAlignment="1" applyBorder="1" applyFont="1" applyNumberFormat="1">
      <alignment horizontal="center"/>
    </xf>
    <xf borderId="10" fillId="6" fontId="8" numFmtId="164" xfId="0" applyAlignment="1" applyBorder="1" applyFont="1" applyNumberFormat="1">
      <alignment horizontal="center"/>
    </xf>
    <xf borderId="11" fillId="4" fontId="8" numFmtId="0" xfId="0" applyAlignment="1" applyBorder="1" applyFont="1">
      <alignment horizontal="center" vertical="center"/>
    </xf>
    <xf borderId="9" fillId="4" fontId="9" numFmtId="0" xfId="0" applyAlignment="1" applyBorder="1" applyFont="1">
      <alignment horizontal="center" vertical="center"/>
    </xf>
    <xf borderId="10" fillId="4" fontId="8" numFmtId="0" xfId="0" applyAlignment="1" applyBorder="1" applyFont="1">
      <alignment horizontal="center"/>
    </xf>
    <xf borderId="10" fillId="4" fontId="8" numFmtId="2" xfId="0" applyAlignment="1" applyBorder="1" applyFont="1" applyNumberFormat="1">
      <alignment horizontal="center"/>
    </xf>
    <xf borderId="10" fillId="4" fontId="8" numFmtId="164" xfId="0" applyAlignment="1" applyBorder="1" applyFont="1" applyNumberFormat="1">
      <alignment horizontal="center"/>
    </xf>
    <xf borderId="12" fillId="7" fontId="8" numFmtId="0" xfId="0" applyAlignment="1" applyBorder="1" applyFill="1" applyFont="1">
      <alignment horizontal="center" vertical="center"/>
    </xf>
    <xf borderId="9" fillId="7" fontId="9" numFmtId="0" xfId="0" applyAlignment="1" applyBorder="1" applyFont="1">
      <alignment horizontal="center" vertical="center"/>
    </xf>
    <xf borderId="10" fillId="7" fontId="8" numFmtId="0" xfId="0" applyAlignment="1" applyBorder="1" applyFont="1">
      <alignment horizontal="center"/>
    </xf>
    <xf borderId="10" fillId="7" fontId="8" numFmtId="2" xfId="0" applyAlignment="1" applyBorder="1" applyFont="1" applyNumberFormat="1">
      <alignment horizontal="center"/>
    </xf>
    <xf borderId="10" fillId="7" fontId="8" numFmtId="164" xfId="0" applyAlignment="1" applyBorder="1" applyFont="1" applyNumberFormat="1">
      <alignment horizontal="center"/>
    </xf>
    <xf borderId="0" fillId="0" fontId="3" numFmtId="2" xfId="0" applyFont="1" applyNumberFormat="1"/>
    <xf borderId="0" fillId="0" fontId="3" numFmtId="164" xfId="0" applyFont="1" applyNumberFormat="1"/>
    <xf borderId="0" fillId="0" fontId="3" numFmtId="165" xfId="0" applyFont="1" applyNumberFormat="1"/>
    <xf borderId="3" fillId="2" fontId="1" numFmtId="0" xfId="0" applyAlignment="1" applyBorder="1" applyFont="1">
      <alignment horizontal="center" shrinkToFit="0" vertical="center" wrapText="1"/>
    </xf>
    <xf borderId="3" fillId="2" fontId="1" numFmtId="2" xfId="0" applyAlignment="1" applyBorder="1" applyFont="1" applyNumberFormat="1">
      <alignment horizontal="center" vertical="center"/>
    </xf>
    <xf borderId="3" fillId="2" fontId="1" numFmtId="164" xfId="0" applyAlignment="1" applyBorder="1" applyFont="1" applyNumberFormat="1">
      <alignment horizontal="center" vertical="center"/>
    </xf>
    <xf borderId="3" fillId="2" fontId="1" numFmtId="165" xfId="0" applyAlignment="1" applyBorder="1" applyFont="1" applyNumberFormat="1">
      <alignment horizontal="center" vertical="center"/>
    </xf>
    <xf borderId="3" fillId="2" fontId="1" numFmtId="165" xfId="0" applyAlignment="1" applyBorder="1" applyFont="1" applyNumberFormat="1">
      <alignment horizontal="center" shrinkToFit="0" vertical="center" wrapText="1"/>
    </xf>
    <xf borderId="8" fillId="5" fontId="8" numFmtId="0" xfId="0" applyAlignment="1" applyBorder="1" applyFont="1">
      <alignment vertical="center"/>
    </xf>
    <xf borderId="9" fillId="5" fontId="9" numFmtId="0" xfId="0" applyAlignment="1" applyBorder="1" applyFont="1">
      <alignment horizontal="center" vertical="center"/>
    </xf>
    <xf borderId="9" fillId="5" fontId="9" numFmtId="1" xfId="0" applyAlignment="1" applyBorder="1" applyFont="1" applyNumberFormat="1">
      <alignment horizontal="center" vertical="center"/>
    </xf>
    <xf borderId="9" fillId="5" fontId="9" numFmtId="2" xfId="0" applyAlignment="1" applyBorder="1" applyFont="1" applyNumberFormat="1">
      <alignment horizontal="center" vertical="center"/>
    </xf>
    <xf borderId="9" fillId="5" fontId="9" numFmtId="164" xfId="0" applyAlignment="1" applyBorder="1" applyFont="1" applyNumberFormat="1">
      <alignment horizontal="center" vertical="center"/>
    </xf>
    <xf borderId="11" fillId="6" fontId="8" numFmtId="0" xfId="0" applyAlignment="1" applyBorder="1" applyFont="1">
      <alignment vertical="center"/>
    </xf>
    <xf borderId="9" fillId="6" fontId="9" numFmtId="1" xfId="0" applyAlignment="1" applyBorder="1" applyFont="1" applyNumberFormat="1">
      <alignment horizontal="center" vertical="center"/>
    </xf>
    <xf borderId="9" fillId="6" fontId="9" numFmtId="2" xfId="0" applyAlignment="1" applyBorder="1" applyFont="1" applyNumberFormat="1">
      <alignment horizontal="center" vertical="center"/>
    </xf>
    <xf borderId="9" fillId="6" fontId="9" numFmtId="164" xfId="0" applyAlignment="1" applyBorder="1" applyFont="1" applyNumberFormat="1">
      <alignment horizontal="center" vertical="center"/>
    </xf>
    <xf borderId="11" fillId="4" fontId="8" numFmtId="0" xfId="0" applyAlignment="1" applyBorder="1" applyFont="1">
      <alignment vertical="center"/>
    </xf>
    <xf borderId="9" fillId="4" fontId="9" numFmtId="1" xfId="0" applyAlignment="1" applyBorder="1" applyFont="1" applyNumberFormat="1">
      <alignment horizontal="center" vertical="center"/>
    </xf>
    <xf borderId="9" fillId="4" fontId="9" numFmtId="2" xfId="0" applyAlignment="1" applyBorder="1" applyFont="1" applyNumberFormat="1">
      <alignment horizontal="center" vertical="center"/>
    </xf>
    <xf borderId="9" fillId="4" fontId="9" numFmtId="164" xfId="0" applyAlignment="1" applyBorder="1" applyFont="1" applyNumberFormat="1">
      <alignment horizontal="center" vertical="center"/>
    </xf>
    <xf borderId="12" fillId="7" fontId="8" numFmtId="0" xfId="0" applyAlignment="1" applyBorder="1" applyFont="1">
      <alignment vertical="center"/>
    </xf>
    <xf borderId="9" fillId="7" fontId="9" numFmtId="2" xfId="0" applyAlignment="1" applyBorder="1" applyFont="1" applyNumberFormat="1">
      <alignment horizontal="center" vertical="center"/>
    </xf>
    <xf borderId="9" fillId="7" fontId="9" numFmtId="164" xfId="0" applyAlignment="1" applyBorder="1" applyFont="1" applyNumberFormat="1">
      <alignment horizontal="center" vertical="center"/>
    </xf>
    <xf borderId="10" fillId="5" fontId="6" numFmtId="164" xfId="0" applyAlignment="1" applyBorder="1" applyFont="1" applyNumberFormat="1">
      <alignment horizontal="center" vertical="center"/>
    </xf>
    <xf borderId="10" fillId="6" fontId="8" numFmtId="164" xfId="0" applyAlignment="1" applyBorder="1" applyFont="1" applyNumberFormat="1">
      <alignment horizontal="center" vertical="center"/>
    </xf>
    <xf borderId="10" fillId="6" fontId="8" numFmtId="2" xfId="0" applyAlignment="1" applyBorder="1" applyFont="1" applyNumberFormat="1">
      <alignment horizontal="center" vertical="center"/>
    </xf>
    <xf borderId="10" fillId="4" fontId="8" numFmtId="164" xfId="0" applyAlignment="1" applyBorder="1" applyFont="1" applyNumberFormat="1">
      <alignment horizontal="center" vertical="center"/>
    </xf>
    <xf borderId="10" fillId="4" fontId="8" numFmtId="2" xfId="0" applyAlignment="1" applyBorder="1" applyFont="1" applyNumberFormat="1">
      <alignment horizontal="center" vertical="center"/>
    </xf>
    <xf borderId="0" fillId="0" fontId="3" numFmtId="1" xfId="0" applyFont="1" applyNumberFormat="1"/>
    <xf borderId="3" fillId="2" fontId="1" numFmtId="1" xfId="0" applyAlignment="1" applyBorder="1" applyFont="1" applyNumberFormat="1">
      <alignment horizontal="center" shrinkToFit="0" vertical="center" wrapText="1"/>
    </xf>
    <xf borderId="9" fillId="7" fontId="9" numFmtId="1" xfId="0" applyAlignment="1" applyBorder="1" applyFont="1" applyNumberFormat="1">
      <alignment horizontal="center" vertical="center"/>
    </xf>
    <xf borderId="3" fillId="2" fontId="1" numFmtId="2" xfId="0" applyAlignment="1" applyBorder="1" applyFont="1" applyNumberFormat="1">
      <alignment horizontal="center" shrinkToFit="0" vertical="center" wrapText="1"/>
    </xf>
    <xf borderId="13" fillId="2" fontId="1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16" fillId="2" fontId="1" numFmtId="0" xfId="0" applyAlignment="1" applyBorder="1" applyFont="1">
      <alignment horizontal="center" vertical="center"/>
    </xf>
    <xf borderId="9" fillId="5" fontId="6" numFmtId="0" xfId="0" applyAlignment="1" applyBorder="1" applyFont="1">
      <alignment horizontal="center" vertical="center"/>
    </xf>
    <xf borderId="9" fillId="6" fontId="8" numFmtId="0" xfId="0" applyAlignment="1" applyBorder="1" applyFont="1">
      <alignment horizontal="center" vertical="center"/>
    </xf>
    <xf borderId="9" fillId="4" fontId="8" numFmtId="0" xfId="0" applyAlignment="1" applyBorder="1" applyFont="1">
      <alignment horizontal="center" vertical="center"/>
    </xf>
    <xf borderId="10" fillId="4" fontId="8" numFmtId="0" xfId="0" applyAlignment="1" applyBorder="1" applyFont="1">
      <alignment horizontal="center" vertical="center"/>
    </xf>
    <xf borderId="9" fillId="7" fontId="8" numFmtId="0" xfId="0" applyAlignment="1" applyBorder="1" applyFont="1">
      <alignment horizontal="center" vertical="center"/>
    </xf>
    <xf borderId="10" fillId="7" fontId="8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9" fillId="5" fontId="6" numFmtId="164" xfId="0" applyAlignment="1" applyBorder="1" applyFont="1" applyNumberFormat="1">
      <alignment horizontal="center" vertical="center"/>
    </xf>
    <xf borderId="9" fillId="6" fontId="8" numFmtId="164" xfId="0" applyAlignment="1" applyBorder="1" applyFont="1" applyNumberFormat="1">
      <alignment horizontal="center" vertical="center"/>
    </xf>
    <xf borderId="9" fillId="4" fontId="8" numFmtId="164" xfId="0" applyAlignment="1" applyBorder="1" applyFont="1" applyNumberFormat="1">
      <alignment horizontal="center" vertical="center"/>
    </xf>
    <xf borderId="9" fillId="7" fontId="8" numFmtId="164" xfId="0" applyAlignment="1" applyBorder="1" applyFont="1" applyNumberFormat="1">
      <alignment horizontal="center" vertical="center"/>
    </xf>
    <xf borderId="10" fillId="7" fontId="8" numFmtId="164" xfId="0" applyAlignment="1" applyBorder="1" applyFont="1" applyNumberFormat="1">
      <alignment horizontal="center" vertical="center"/>
    </xf>
    <xf borderId="9" fillId="5" fontId="6" numFmtId="2" xfId="0" applyAlignment="1" applyBorder="1" applyFont="1" applyNumberFormat="1">
      <alignment horizontal="center" vertical="center"/>
    </xf>
    <xf borderId="9" fillId="6" fontId="8" numFmtId="2" xfId="0" applyAlignment="1" applyBorder="1" applyFont="1" applyNumberFormat="1">
      <alignment horizontal="center" vertical="center"/>
    </xf>
    <xf borderId="9" fillId="4" fontId="8" numFmtId="2" xfId="0" applyAlignment="1" applyBorder="1" applyFont="1" applyNumberFormat="1">
      <alignment horizontal="center" vertical="center"/>
    </xf>
    <xf borderId="9" fillId="7" fontId="8" numFmtId="2" xfId="0" applyAlignment="1" applyBorder="1" applyFont="1" applyNumberFormat="1">
      <alignment horizontal="center" vertical="center"/>
    </xf>
    <xf borderId="10" fillId="7" fontId="8" numFmtId="2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lm.com/travel/nl_en/prepare_for_travel/on_board/seating_plans/index.htm" TargetMode="External"/><Relationship Id="rId2" Type="http://schemas.openxmlformats.org/officeDocument/2006/relationships/hyperlink" Target="https://www.boeing.com/commercial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50.5"/>
    <col customWidth="1" min="3" max="26" width="10.0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0</v>
      </c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6" t="s">
        <v>2</v>
      </c>
      <c r="B3" s="7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6" t="s">
        <v>4</v>
      </c>
      <c r="B4" s="7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6" t="s">
        <v>4</v>
      </c>
      <c r="B5" s="7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6" t="s">
        <v>4</v>
      </c>
      <c r="B6" s="7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6" t="s">
        <v>4</v>
      </c>
      <c r="B7" s="7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8" t="s">
        <v>9</v>
      </c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0" t="s">
        <v>10</v>
      </c>
      <c r="B10" s="11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0" t="s">
        <v>12</v>
      </c>
      <c r="B11" s="11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1" t="s">
        <v>14</v>
      </c>
      <c r="B12" s="12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1" t="s">
        <v>14</v>
      </c>
      <c r="B13" s="12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1" t="s">
        <v>14</v>
      </c>
      <c r="B14" s="11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1" t="s">
        <v>14</v>
      </c>
      <c r="B15" s="11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1" t="s">
        <v>14</v>
      </c>
      <c r="B16" s="11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 t="s">
        <v>17</v>
      </c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3" t="s">
        <v>18</v>
      </c>
      <c r="B19" s="11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3" t="s">
        <v>20</v>
      </c>
      <c r="B20" s="11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3" t="s">
        <v>14</v>
      </c>
      <c r="B21" s="11" t="s">
        <v>14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1" t="s">
        <v>14</v>
      </c>
      <c r="B22" s="11" t="s">
        <v>14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1" t="s">
        <v>14</v>
      </c>
      <c r="B23" s="11" t="s">
        <v>14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1" t="s">
        <v>14</v>
      </c>
      <c r="B24" s="11" t="s">
        <v>14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1" t="s">
        <v>14</v>
      </c>
      <c r="B25" s="11" t="s">
        <v>14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8" t="s">
        <v>22</v>
      </c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1" t="s">
        <v>14</v>
      </c>
      <c r="B28" s="11" t="s">
        <v>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1" t="s">
        <v>14</v>
      </c>
      <c r="B29" s="11" t="s">
        <v>14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1" t="s">
        <v>14</v>
      </c>
      <c r="B30" s="11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1" t="s">
        <v>14</v>
      </c>
      <c r="B31" s="11" t="s">
        <v>14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1" t="s">
        <v>14</v>
      </c>
      <c r="B32" s="11" t="s">
        <v>14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1" t="s">
        <v>14</v>
      </c>
      <c r="B33" s="11" t="s">
        <v>14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1" t="s">
        <v>14</v>
      </c>
      <c r="B34" s="11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9:B9"/>
    <mergeCell ref="A18:B18"/>
    <mergeCell ref="A27:B27"/>
  </mergeCells>
  <hyperlinks>
    <hyperlink r:id="rId1" ref="B12"/>
    <hyperlink r:id="rId2" ref="B13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9.63"/>
    <col customWidth="1" min="3" max="3" width="10.5"/>
    <col customWidth="1" min="4" max="5" width="17.88"/>
    <col customWidth="1" min="6" max="6" width="19.63"/>
    <col customWidth="1" min="7" max="7" width="14.38"/>
    <col customWidth="1" min="8" max="8" width="14.88"/>
    <col customWidth="1" min="9" max="9" width="15.38"/>
    <col customWidth="1" min="10" max="10" width="23.25"/>
    <col customWidth="1" min="11" max="11" width="16.25"/>
    <col customWidth="1" min="12" max="26" width="10.0"/>
  </cols>
  <sheetData>
    <row r="1" ht="14.25" customHeight="1">
      <c r="A1" s="4" t="s">
        <v>23</v>
      </c>
      <c r="B1" s="14">
        <v>82.9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6" t="s">
        <v>35</v>
      </c>
      <c r="B4" s="17">
        <v>10.0</v>
      </c>
      <c r="C4" s="18">
        <v>247.0</v>
      </c>
      <c r="D4" s="18">
        <v>130.0</v>
      </c>
      <c r="E4" s="19">
        <v>5837.141373211899</v>
      </c>
      <c r="F4" s="20">
        <v>38638.53021951058</v>
      </c>
      <c r="G4" s="21">
        <f t="shared" ref="G4:G18" si="1">F4/(E4*C4*$B$1/100)</f>
        <v>0.03232726045</v>
      </c>
      <c r="H4" s="20">
        <v>0.30635389699705023</v>
      </c>
      <c r="I4" s="20">
        <f t="shared" ref="I4:I18" si="2">H4*24</f>
        <v>7.352493528</v>
      </c>
      <c r="J4" s="20">
        <f t="shared" ref="J4:J18" si="3">I4*D4</f>
        <v>955.8241586</v>
      </c>
      <c r="K4" s="20">
        <f t="shared" ref="K4:K18" si="4">J4/(7*B4)</f>
        <v>13.65463084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 t="s">
        <v>36</v>
      </c>
      <c r="B5" s="17">
        <v>11.0</v>
      </c>
      <c r="C5" s="18">
        <v>144.0</v>
      </c>
      <c r="D5" s="23">
        <v>398.0</v>
      </c>
      <c r="E5" s="20">
        <v>821.0230620594713</v>
      </c>
      <c r="F5" s="20">
        <v>3481.1582217928913</v>
      </c>
      <c r="G5" s="21">
        <f t="shared" si="1"/>
        <v>0.03551823561</v>
      </c>
      <c r="H5" s="20">
        <v>0.06895879803899506</v>
      </c>
      <c r="I5" s="20">
        <f t="shared" si="2"/>
        <v>1.655011153</v>
      </c>
      <c r="J5" s="20">
        <f t="shared" si="3"/>
        <v>658.6944389</v>
      </c>
      <c r="K5" s="20">
        <f t="shared" si="4"/>
        <v>8.554473232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4" t="s">
        <v>37</v>
      </c>
      <c r="B6" s="25">
        <v>12.0</v>
      </c>
      <c r="C6" s="26">
        <v>168.0</v>
      </c>
      <c r="D6" s="27">
        <v>431.0</v>
      </c>
      <c r="E6" s="28">
        <v>839.7543510531704</v>
      </c>
      <c r="F6" s="28">
        <v>3775.6673164485674</v>
      </c>
      <c r="G6" s="29">
        <f t="shared" si="1"/>
        <v>0.03228327945</v>
      </c>
      <c r="H6" s="28">
        <v>0.07030667375011528</v>
      </c>
      <c r="I6" s="28">
        <f t="shared" si="2"/>
        <v>1.68736017</v>
      </c>
      <c r="J6" s="28">
        <f t="shared" si="3"/>
        <v>727.2522333</v>
      </c>
      <c r="K6" s="28">
        <f t="shared" si="4"/>
        <v>8.657764682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4" t="s">
        <v>38</v>
      </c>
      <c r="B7" s="25">
        <v>3.0</v>
      </c>
      <c r="C7" s="26">
        <v>140.0</v>
      </c>
      <c r="D7" s="27">
        <v>14.0</v>
      </c>
      <c r="E7" s="28">
        <v>6951.921030961136</v>
      </c>
      <c r="F7" s="28">
        <v>19393.903134214666</v>
      </c>
      <c r="G7" s="29">
        <f t="shared" si="1"/>
        <v>0.02403686508</v>
      </c>
      <c r="H7" s="28">
        <v>0.3764570199124574</v>
      </c>
      <c r="I7" s="28">
        <f t="shared" si="2"/>
        <v>9.034968478</v>
      </c>
      <c r="J7" s="28">
        <f t="shared" si="3"/>
        <v>126.4895587</v>
      </c>
      <c r="K7" s="28">
        <f t="shared" si="4"/>
        <v>6.023312319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0" t="s">
        <v>39</v>
      </c>
      <c r="B8" s="31">
        <v>20.0</v>
      </c>
      <c r="C8" s="32">
        <v>162.0</v>
      </c>
      <c r="D8" s="32">
        <v>691.0</v>
      </c>
      <c r="E8" s="33">
        <v>1054.5469602486817</v>
      </c>
      <c r="F8" s="33">
        <v>4295.765871499115</v>
      </c>
      <c r="G8" s="34">
        <f t="shared" si="1"/>
        <v>0.03033228543</v>
      </c>
      <c r="H8" s="33">
        <v>0.07951569524009813</v>
      </c>
      <c r="I8" s="33">
        <f t="shared" si="2"/>
        <v>1.908376686</v>
      </c>
      <c r="J8" s="33">
        <f t="shared" si="3"/>
        <v>1318.68829</v>
      </c>
      <c r="K8" s="33">
        <f t="shared" si="4"/>
        <v>9.41920207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0" t="s">
        <v>40</v>
      </c>
      <c r="B9" s="31">
        <v>5.0</v>
      </c>
      <c r="C9" s="32">
        <v>178.0</v>
      </c>
      <c r="D9" s="32">
        <v>165.0</v>
      </c>
      <c r="E9" s="33">
        <v>1498.4995597419054</v>
      </c>
      <c r="F9" s="33">
        <v>5727.8696311064205</v>
      </c>
      <c r="G9" s="34">
        <f t="shared" si="1"/>
        <v>0.02590371016</v>
      </c>
      <c r="H9" s="33">
        <v>0.10171321928796709</v>
      </c>
      <c r="I9" s="33">
        <f t="shared" si="2"/>
        <v>2.441117263</v>
      </c>
      <c r="J9" s="33">
        <f t="shared" si="3"/>
        <v>402.7843484</v>
      </c>
      <c r="K9" s="33">
        <f t="shared" si="4"/>
        <v>11.50812424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41</v>
      </c>
      <c r="B10" s="36">
        <v>25.0</v>
      </c>
      <c r="C10" s="37">
        <v>416.0</v>
      </c>
      <c r="D10" s="37">
        <v>249.0</v>
      </c>
      <c r="E10" s="38">
        <v>8088.541223150177</v>
      </c>
      <c r="F10" s="38">
        <v>88470.73816174915</v>
      </c>
      <c r="G10" s="39">
        <f t="shared" si="1"/>
        <v>0.03171623203</v>
      </c>
      <c r="H10" s="38">
        <v>0.4044945494046205</v>
      </c>
      <c r="I10" s="38">
        <f t="shared" si="2"/>
        <v>9.707869186</v>
      </c>
      <c r="J10" s="38">
        <f t="shared" si="3"/>
        <v>2417.259427</v>
      </c>
      <c r="K10" s="38">
        <f t="shared" si="4"/>
        <v>13.81291101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42</v>
      </c>
      <c r="B11" s="17">
        <v>18.0</v>
      </c>
      <c r="C11" s="18">
        <v>440.0</v>
      </c>
      <c r="D11" s="18">
        <v>180.0</v>
      </c>
      <c r="E11" s="19">
        <v>7579.934968834342</v>
      </c>
      <c r="F11" s="20">
        <v>53881.51212526085</v>
      </c>
      <c r="G11" s="21">
        <f t="shared" si="1"/>
        <v>0.01948799181</v>
      </c>
      <c r="H11" s="20">
        <v>0.38227434042560915</v>
      </c>
      <c r="I11" s="20">
        <f t="shared" si="2"/>
        <v>9.17458417</v>
      </c>
      <c r="J11" s="20">
        <f t="shared" si="3"/>
        <v>1651.425151</v>
      </c>
      <c r="K11" s="20">
        <f t="shared" si="4"/>
        <v>13.10654881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2" t="s">
        <v>43</v>
      </c>
      <c r="B12" s="17">
        <v>1.0</v>
      </c>
      <c r="C12" s="18">
        <v>408.0</v>
      </c>
      <c r="D12" s="23">
        <v>2.0</v>
      </c>
      <c r="E12" s="20">
        <v>7806.061854308562</v>
      </c>
      <c r="F12" s="20">
        <v>67226.74839213994</v>
      </c>
      <c r="G12" s="21">
        <f t="shared" si="1"/>
        <v>0.02546217062</v>
      </c>
      <c r="H12" s="20">
        <v>0.3985652705203747</v>
      </c>
      <c r="I12" s="20">
        <f t="shared" si="2"/>
        <v>9.565566492</v>
      </c>
      <c r="J12" s="20">
        <f t="shared" si="3"/>
        <v>19.13113298</v>
      </c>
      <c r="K12" s="20">
        <f t="shared" si="4"/>
        <v>2.733018998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44</v>
      </c>
      <c r="B13" s="25">
        <v>2.0</v>
      </c>
      <c r="C13" s="27">
        <v>408.0</v>
      </c>
      <c r="D13" s="27">
        <v>13.0</v>
      </c>
      <c r="E13" s="28">
        <v>8006.642124851083</v>
      </c>
      <c r="F13" s="28">
        <v>77126.1818189709</v>
      </c>
      <c r="G13" s="29">
        <f t="shared" si="1"/>
        <v>0.02847978596</v>
      </c>
      <c r="H13" s="28">
        <v>0.4096530887235584</v>
      </c>
      <c r="I13" s="28">
        <f t="shared" si="2"/>
        <v>9.831674129</v>
      </c>
      <c r="J13" s="28">
        <f t="shared" si="3"/>
        <v>127.8117637</v>
      </c>
      <c r="K13" s="28">
        <f t="shared" si="4"/>
        <v>9.129411692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4" t="s">
        <v>45</v>
      </c>
      <c r="B14" s="25">
        <v>21.0</v>
      </c>
      <c r="C14" s="27">
        <v>92.0</v>
      </c>
      <c r="D14" s="27">
        <v>654.0</v>
      </c>
      <c r="E14" s="28">
        <v>688.7814841750537</v>
      </c>
      <c r="F14" s="28">
        <v>2572.0024998909103</v>
      </c>
      <c r="G14" s="29">
        <f t="shared" si="1"/>
        <v>0.04896069394</v>
      </c>
      <c r="H14" s="28">
        <v>0.06386302585417027</v>
      </c>
      <c r="I14" s="28">
        <f t="shared" si="2"/>
        <v>1.532712621</v>
      </c>
      <c r="J14" s="28">
        <f t="shared" si="3"/>
        <v>1002.394054</v>
      </c>
      <c r="K14" s="28">
        <f t="shared" si="4"/>
        <v>6.819007169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0" t="s">
        <v>46</v>
      </c>
      <c r="B15" s="31">
        <v>12.0</v>
      </c>
      <c r="C15" s="32">
        <v>58.0</v>
      </c>
      <c r="D15" s="32">
        <v>467.0</v>
      </c>
      <c r="E15" s="33">
        <v>263.61538871785325</v>
      </c>
      <c r="F15" s="33">
        <v>621.3314450164835</v>
      </c>
      <c r="G15" s="34">
        <f t="shared" si="1"/>
        <v>0.04901963243</v>
      </c>
      <c r="H15" s="33">
        <v>0.04756320631017858</v>
      </c>
      <c r="I15" s="33">
        <f t="shared" si="2"/>
        <v>1.141516951</v>
      </c>
      <c r="J15" s="33">
        <f t="shared" si="3"/>
        <v>533.0884163</v>
      </c>
      <c r="K15" s="33">
        <f t="shared" si="4"/>
        <v>6.346290671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0" t="s">
        <v>47</v>
      </c>
      <c r="B16" s="31">
        <v>22.0</v>
      </c>
      <c r="C16" s="32">
        <v>79.0</v>
      </c>
      <c r="D16" s="32">
        <v>819.0</v>
      </c>
      <c r="E16" s="33">
        <v>639.8700313965323</v>
      </c>
      <c r="F16" s="33">
        <v>2296.2343716220057</v>
      </c>
      <c r="G16" s="34">
        <f t="shared" si="1"/>
        <v>0.05479523847</v>
      </c>
      <c r="H16" s="33">
        <v>0.06101051339577445</v>
      </c>
      <c r="I16" s="33">
        <f t="shared" si="2"/>
        <v>1.464252321</v>
      </c>
      <c r="J16" s="33">
        <f t="shared" si="3"/>
        <v>1199.222651</v>
      </c>
      <c r="K16" s="33">
        <f t="shared" si="4"/>
        <v>7.787160073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5" t="s">
        <v>48</v>
      </c>
      <c r="B17" s="36">
        <v>10.0</v>
      </c>
      <c r="C17" s="37">
        <v>323.0</v>
      </c>
      <c r="D17" s="37">
        <v>102.0</v>
      </c>
      <c r="E17" s="38">
        <v>6983.383124766499</v>
      </c>
      <c r="F17" s="38">
        <v>69661.34628605389</v>
      </c>
      <c r="G17" s="39">
        <f t="shared" si="1"/>
        <v>0.03725365956</v>
      </c>
      <c r="H17" s="38">
        <v>0.3575049675645524</v>
      </c>
      <c r="I17" s="38">
        <f t="shared" si="2"/>
        <v>8.580119222</v>
      </c>
      <c r="J17" s="38">
        <f t="shared" si="3"/>
        <v>875.1721606</v>
      </c>
      <c r="K17" s="38">
        <f t="shared" si="4"/>
        <v>12.50245944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6" t="s">
        <v>49</v>
      </c>
      <c r="B18" s="17">
        <v>1.0</v>
      </c>
      <c r="C18" s="18">
        <v>152.0</v>
      </c>
      <c r="D18" s="18">
        <v>1.0</v>
      </c>
      <c r="E18" s="19">
        <v>8904.87046239405</v>
      </c>
      <c r="F18" s="20">
        <v>985.2479999999999</v>
      </c>
      <c r="G18" s="21">
        <f t="shared" si="1"/>
        <v>0.0008780511928</v>
      </c>
      <c r="H18" s="20">
        <v>0.022847222222222224</v>
      </c>
      <c r="I18" s="20">
        <f t="shared" si="2"/>
        <v>0.5483333333</v>
      </c>
      <c r="J18" s="20">
        <f t="shared" si="3"/>
        <v>0.5483333333</v>
      </c>
      <c r="K18" s="20">
        <f t="shared" si="4"/>
        <v>0.07833333333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40"/>
      <c r="F19" s="40"/>
      <c r="G19" s="41"/>
      <c r="H19" s="42"/>
      <c r="I19" s="42"/>
      <c r="J19" s="42"/>
      <c r="K19" s="4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8.25" customHeight="1">
      <c r="A20" s="15" t="s">
        <v>50</v>
      </c>
      <c r="B20" s="15" t="s">
        <v>25</v>
      </c>
      <c r="C20" s="43" t="s">
        <v>51</v>
      </c>
      <c r="D20" s="43" t="s">
        <v>52</v>
      </c>
      <c r="E20" s="44" t="s">
        <v>28</v>
      </c>
      <c r="F20" s="44" t="s">
        <v>29</v>
      </c>
      <c r="G20" s="45" t="s">
        <v>30</v>
      </c>
      <c r="H20" s="46" t="s">
        <v>31</v>
      </c>
      <c r="I20" s="46" t="s">
        <v>32</v>
      </c>
      <c r="J20" s="47" t="s">
        <v>53</v>
      </c>
      <c r="K20" s="46" t="s">
        <v>54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8" t="s">
        <v>55</v>
      </c>
      <c r="B21" s="49">
        <f>B4+B10+B11+B12+B13+B17</f>
        <v>66</v>
      </c>
      <c r="C21" s="50">
        <f>(C4*$B$4+C10*$B$10+C11*$B$11+C12*$B$12+C13*$B$13+C17*$B$17)/$B$21</f>
        <v>382.4848485</v>
      </c>
      <c r="D21" s="49">
        <f>(D4+D10+D11+D12+D13+D17)</f>
        <v>676</v>
      </c>
      <c r="E21" s="51">
        <f t="shared" ref="E21:I21" si="5">(E4*$B$4+E10*$B$10+E11*$B$11+E12*$B$12+E13*$B$13+E17*$B$17)/$B$21</f>
        <v>7434.499259</v>
      </c>
      <c r="F21" s="51">
        <f t="shared" si="5"/>
        <v>67971.41741</v>
      </c>
      <c r="G21" s="52">
        <f t="shared" si="5"/>
        <v>0.02912000903</v>
      </c>
      <c r="H21" s="51">
        <f t="shared" si="5"/>
        <v>0.3765115448</v>
      </c>
      <c r="I21" s="51">
        <f t="shared" si="5"/>
        <v>9.036277075</v>
      </c>
      <c r="J21" s="51">
        <f>(J4+J10+J11+J12+J13+J17)</f>
        <v>6046.623794</v>
      </c>
      <c r="K21" s="51">
        <f>(K4*$B$4+K10*$B$10+K11*$B$11+K12*$B$12+K13*$B$13+K17*$B$17)/$B$21</f>
        <v>13.08793029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53" t="s">
        <v>56</v>
      </c>
      <c r="B22" s="25">
        <f>B6+B7+B8+B9+B5+B18</f>
        <v>52</v>
      </c>
      <c r="C22" s="54">
        <f>(C6*$B$6+C7*$B$7+C8*$B$8+C9*D22+C5*$B$5+C18*$B$18)/$B$22</f>
        <v>5961.769231</v>
      </c>
      <c r="D22" s="25">
        <f>(D6+D7+D8+D9+D5+D18)</f>
        <v>1700</v>
      </c>
      <c r="E22" s="55">
        <f t="shared" ref="E22:I22" si="6">(E6*$B$6+E7*$B$7+E8*$B$8+E9*$B$9+E5*$B$5+E18*$B$18)/$B$22</f>
        <v>1489.468778</v>
      </c>
      <c r="F22" s="55">
        <f t="shared" si="6"/>
        <v>4948.507139</v>
      </c>
      <c r="G22" s="56">
        <f t="shared" si="6"/>
        <v>0.03052409329</v>
      </c>
      <c r="H22" s="55">
        <f t="shared" si="6"/>
        <v>0.0933331759</v>
      </c>
      <c r="I22" s="55">
        <f t="shared" si="6"/>
        <v>2.239996222</v>
      </c>
      <c r="J22" s="55">
        <f>(J6+J7+J8+J9+J5+J18)</f>
        <v>3234.457202</v>
      </c>
      <c r="K22" s="55">
        <f>(K6*$B$6+K7*$B$7+K8*$B$8+K9*$B$9+K5*$B$5+K18*$B$18)/$B$22</f>
        <v>8.885871435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57" t="s">
        <v>57</v>
      </c>
      <c r="B23" s="31">
        <f>B16+B14</f>
        <v>43</v>
      </c>
      <c r="C23" s="58">
        <f>(C16*$B$16+C14*$B$14)/$B$23</f>
        <v>85.34883721</v>
      </c>
      <c r="D23" s="31">
        <f>(D16+D14)</f>
        <v>1473</v>
      </c>
      <c r="E23" s="59">
        <f t="shared" ref="E23:I23" si="7">(E16*$B$16+E14*$B$14)/$B$23</f>
        <v>663.75702</v>
      </c>
      <c r="F23" s="59">
        <f t="shared" si="7"/>
        <v>2430.91183</v>
      </c>
      <c r="G23" s="60">
        <f t="shared" si="7"/>
        <v>0.05194580975</v>
      </c>
      <c r="H23" s="59">
        <f t="shared" si="7"/>
        <v>0.06240360088</v>
      </c>
      <c r="I23" s="59">
        <f t="shared" si="7"/>
        <v>1.497686421</v>
      </c>
      <c r="J23" s="59">
        <f>(J16+J14)</f>
        <v>2201.616705</v>
      </c>
      <c r="K23" s="59">
        <f>(K16*$B$16+K14*$B$14)/$B$23</f>
        <v>7.314341213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61" t="s">
        <v>58</v>
      </c>
      <c r="B24" s="36">
        <f t="shared" ref="B24:K24" si="8">B15</f>
        <v>12</v>
      </c>
      <c r="C24" s="36">
        <f t="shared" si="8"/>
        <v>58</v>
      </c>
      <c r="D24" s="36">
        <f t="shared" si="8"/>
        <v>467</v>
      </c>
      <c r="E24" s="62">
        <f t="shared" si="8"/>
        <v>263.6153887</v>
      </c>
      <c r="F24" s="62">
        <f t="shared" si="8"/>
        <v>621.331445</v>
      </c>
      <c r="G24" s="63">
        <f t="shared" si="8"/>
        <v>0.04901963243</v>
      </c>
      <c r="H24" s="62">
        <f t="shared" si="8"/>
        <v>0.04756320631</v>
      </c>
      <c r="I24" s="62">
        <f t="shared" si="8"/>
        <v>1.141516951</v>
      </c>
      <c r="J24" s="62">
        <f t="shared" si="8"/>
        <v>533.0884163</v>
      </c>
      <c r="K24" s="62">
        <f t="shared" si="8"/>
        <v>6.346290671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9.63"/>
    <col customWidth="1" min="3" max="3" width="10.5"/>
    <col customWidth="1" min="4" max="5" width="17.88"/>
    <col customWidth="1" min="6" max="6" width="19.63"/>
    <col customWidth="1" min="7" max="8" width="14.38"/>
    <col customWidth="1" min="9" max="9" width="15.38"/>
    <col customWidth="1" min="10" max="10" width="23.25"/>
    <col customWidth="1" min="11" max="11" width="16.25"/>
    <col customWidth="1" min="12" max="26" width="10.0"/>
  </cols>
  <sheetData>
    <row r="1" ht="14.25" customHeight="1">
      <c r="A1" s="4" t="s">
        <v>23</v>
      </c>
      <c r="B1" s="14">
        <v>81.6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6" t="s">
        <v>35</v>
      </c>
      <c r="B4" s="17">
        <v>10.0</v>
      </c>
      <c r="C4" s="18">
        <v>247.0</v>
      </c>
      <c r="D4" s="18">
        <v>120.0</v>
      </c>
      <c r="E4" s="20">
        <v>5936.690667055413</v>
      </c>
      <c r="F4" s="20">
        <v>39278.746549710486</v>
      </c>
      <c r="G4" s="64">
        <f t="shared" ref="G4:G17" si="1">F4/(E4*C4*$B$1/100)</f>
        <v>0.03282661395</v>
      </c>
      <c r="H4" s="19">
        <v>0.31112543742741633</v>
      </c>
      <c r="I4" s="19">
        <f t="shared" ref="I4:I17" si="2">H4*24</f>
        <v>7.467010498</v>
      </c>
      <c r="J4" s="19">
        <f t="shared" ref="J4:J17" si="3">I4*D4</f>
        <v>896.0412598</v>
      </c>
      <c r="K4" s="19">
        <f t="shared" ref="K4:K17" si="4">J4/(7*B4)</f>
        <v>12.80058943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 t="s">
        <v>36</v>
      </c>
      <c r="B5" s="17">
        <v>10.0</v>
      </c>
      <c r="C5" s="18">
        <v>144.0</v>
      </c>
      <c r="D5" s="23">
        <v>299.0</v>
      </c>
      <c r="E5" s="20">
        <v>774.6138275721296</v>
      </c>
      <c r="F5" s="20">
        <v>3350.4015336457687</v>
      </c>
      <c r="G5" s="64">
        <f t="shared" si="1"/>
        <v>0.03680941901</v>
      </c>
      <c r="H5" s="19">
        <v>0.0665209536113629</v>
      </c>
      <c r="I5" s="19">
        <f t="shared" si="2"/>
        <v>1.596502887</v>
      </c>
      <c r="J5" s="19">
        <f t="shared" si="3"/>
        <v>477.3543631</v>
      </c>
      <c r="K5" s="19">
        <f t="shared" si="4"/>
        <v>6.819348045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4" t="s">
        <v>37</v>
      </c>
      <c r="B6" s="25">
        <v>9.0</v>
      </c>
      <c r="C6" s="26">
        <v>168.0</v>
      </c>
      <c r="D6" s="27">
        <v>320.0</v>
      </c>
      <c r="E6" s="28">
        <v>875.4466764527857</v>
      </c>
      <c r="F6" s="28">
        <v>3885.963936509267</v>
      </c>
      <c r="G6" s="65">
        <f t="shared" si="1"/>
        <v>0.03237946189</v>
      </c>
      <c r="H6" s="66">
        <v>0.07214805205873398</v>
      </c>
      <c r="I6" s="66">
        <f t="shared" si="2"/>
        <v>1.731553249</v>
      </c>
      <c r="J6" s="66">
        <f t="shared" si="3"/>
        <v>554.0970398</v>
      </c>
      <c r="K6" s="66">
        <f t="shared" si="4"/>
        <v>8.795191108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4" t="s">
        <v>38</v>
      </c>
      <c r="B7" s="25">
        <v>16.0</v>
      </c>
      <c r="C7" s="26">
        <v>140.0</v>
      </c>
      <c r="D7" s="27">
        <v>189.0</v>
      </c>
      <c r="E7" s="28">
        <v>1266.737911397342</v>
      </c>
      <c r="F7" s="28">
        <v>4534.79327663421</v>
      </c>
      <c r="G7" s="65">
        <f t="shared" si="1"/>
        <v>0.03133664742</v>
      </c>
      <c r="H7" s="66">
        <v>0.09044578897126646</v>
      </c>
      <c r="I7" s="66">
        <f t="shared" si="2"/>
        <v>2.170698935</v>
      </c>
      <c r="J7" s="66">
        <f t="shared" si="3"/>
        <v>410.2620988</v>
      </c>
      <c r="K7" s="66">
        <f t="shared" si="4"/>
        <v>3.663054453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0" t="s">
        <v>39</v>
      </c>
      <c r="B8" s="31">
        <v>21.0</v>
      </c>
      <c r="C8" s="32">
        <v>162.0</v>
      </c>
      <c r="D8" s="32">
        <v>686.0</v>
      </c>
      <c r="E8" s="33">
        <v>1113.1617986944443</v>
      </c>
      <c r="F8" s="33">
        <v>4454.0545649293</v>
      </c>
      <c r="G8" s="67">
        <f t="shared" si="1"/>
        <v>0.0302685813</v>
      </c>
      <c r="H8" s="68">
        <v>0.08246185773881277</v>
      </c>
      <c r="I8" s="68">
        <f t="shared" si="2"/>
        <v>1.979084586</v>
      </c>
      <c r="J8" s="68">
        <f t="shared" si="3"/>
        <v>1357.652026</v>
      </c>
      <c r="K8" s="68">
        <f t="shared" si="4"/>
        <v>9.235728067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0" t="s">
        <v>40</v>
      </c>
      <c r="B9" s="31">
        <v>5.0</v>
      </c>
      <c r="C9" s="32">
        <v>178.0</v>
      </c>
      <c r="D9" s="32">
        <v>114.0</v>
      </c>
      <c r="E9" s="33">
        <v>1363.7180365334732</v>
      </c>
      <c r="F9" s="33">
        <v>5357.988769046082</v>
      </c>
      <c r="G9" s="34">
        <f t="shared" si="1"/>
        <v>0.02704998654</v>
      </c>
      <c r="H9" s="33">
        <v>0.0948974380364677</v>
      </c>
      <c r="I9" s="33">
        <f t="shared" si="2"/>
        <v>2.277538513</v>
      </c>
      <c r="J9" s="33">
        <f t="shared" si="3"/>
        <v>259.6393905</v>
      </c>
      <c r="K9" s="33">
        <f t="shared" si="4"/>
        <v>7.418268299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41</v>
      </c>
      <c r="B10" s="36">
        <v>23.0</v>
      </c>
      <c r="C10" s="37">
        <v>416.0</v>
      </c>
      <c r="D10" s="37">
        <v>217.0</v>
      </c>
      <c r="E10" s="38">
        <v>8065.090989844219</v>
      </c>
      <c r="F10" s="38">
        <v>88218.73223380082</v>
      </c>
      <c r="G10" s="39">
        <f t="shared" si="1"/>
        <v>0.03222315435</v>
      </c>
      <c r="H10" s="38">
        <v>0.4034041326431687</v>
      </c>
      <c r="I10" s="38">
        <f t="shared" si="2"/>
        <v>9.681699183</v>
      </c>
      <c r="J10" s="38">
        <f t="shared" si="3"/>
        <v>2100.928723</v>
      </c>
      <c r="K10" s="38">
        <f t="shared" si="4"/>
        <v>13.04924673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42</v>
      </c>
      <c r="B11" s="17">
        <v>15.0</v>
      </c>
      <c r="C11" s="18">
        <v>440.0</v>
      </c>
      <c r="D11" s="18">
        <v>179.0</v>
      </c>
      <c r="E11" s="20">
        <v>7347.392875374899</v>
      </c>
      <c r="F11" s="20">
        <v>52290.776418515714</v>
      </c>
      <c r="G11" s="21">
        <f t="shared" si="1"/>
        <v>0.0198220694</v>
      </c>
      <c r="H11" s="20">
        <v>0.3712650008473372</v>
      </c>
      <c r="I11" s="20">
        <f t="shared" si="2"/>
        <v>8.91036002</v>
      </c>
      <c r="J11" s="20">
        <f t="shared" si="3"/>
        <v>1594.954444</v>
      </c>
      <c r="K11" s="20">
        <f t="shared" si="4"/>
        <v>15.19004232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2" t="s">
        <v>44</v>
      </c>
      <c r="B12" s="17">
        <v>3.0</v>
      </c>
      <c r="C12" s="18">
        <v>408.0</v>
      </c>
      <c r="D12" s="23">
        <v>28.0</v>
      </c>
      <c r="E12" s="20">
        <v>9621.58895901331</v>
      </c>
      <c r="F12" s="20">
        <v>92159.6770073599</v>
      </c>
      <c r="G12" s="21">
        <f t="shared" si="1"/>
        <v>0.02877026238</v>
      </c>
      <c r="H12" s="20">
        <v>0.48760172713735567</v>
      </c>
      <c r="I12" s="20">
        <f t="shared" si="2"/>
        <v>11.70244145</v>
      </c>
      <c r="J12" s="20">
        <f t="shared" si="3"/>
        <v>327.6683606</v>
      </c>
      <c r="K12" s="20">
        <f t="shared" si="4"/>
        <v>15.60325527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59</v>
      </c>
      <c r="B13" s="25">
        <v>5.0</v>
      </c>
      <c r="C13" s="27">
        <v>100.0</v>
      </c>
      <c r="D13" s="27">
        <v>172.0</v>
      </c>
      <c r="E13" s="28">
        <v>642.6137439263791</v>
      </c>
      <c r="F13" s="28">
        <v>2349.370449112445</v>
      </c>
      <c r="G13" s="29">
        <f t="shared" si="1"/>
        <v>0.04480343721</v>
      </c>
      <c r="H13" s="28">
        <v>0.05960073875046371</v>
      </c>
      <c r="I13" s="28">
        <f t="shared" si="2"/>
        <v>1.43041773</v>
      </c>
      <c r="J13" s="28">
        <f t="shared" si="3"/>
        <v>246.0318496</v>
      </c>
      <c r="K13" s="28">
        <f t="shared" si="4"/>
        <v>7.029481416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4" t="s">
        <v>45</v>
      </c>
      <c r="B14" s="25">
        <v>14.0</v>
      </c>
      <c r="C14" s="27">
        <v>92.0</v>
      </c>
      <c r="D14" s="27">
        <v>346.0</v>
      </c>
      <c r="E14" s="28">
        <v>789.181045150404</v>
      </c>
      <c r="F14" s="28">
        <v>2805.822708640017</v>
      </c>
      <c r="G14" s="29">
        <f t="shared" si="1"/>
        <v>0.04735933484</v>
      </c>
      <c r="H14" s="28">
        <v>0.06936876745676074</v>
      </c>
      <c r="I14" s="28">
        <f t="shared" si="2"/>
        <v>1.664850419</v>
      </c>
      <c r="J14" s="28">
        <f t="shared" si="3"/>
        <v>576.038245</v>
      </c>
      <c r="K14" s="28">
        <f t="shared" si="4"/>
        <v>5.877941275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0" t="s">
        <v>46</v>
      </c>
      <c r="B15" s="31">
        <v>12.0</v>
      </c>
      <c r="C15" s="32">
        <v>58.0</v>
      </c>
      <c r="D15" s="32">
        <v>345.0</v>
      </c>
      <c r="E15" s="33">
        <v>259.8987810878577</v>
      </c>
      <c r="F15" s="33">
        <v>616.8995338959699</v>
      </c>
      <c r="G15" s="34">
        <f t="shared" si="1"/>
        <v>0.0501524377</v>
      </c>
      <c r="H15" s="33">
        <v>0.047260820679006756</v>
      </c>
      <c r="I15" s="33">
        <f t="shared" si="2"/>
        <v>1.134259696</v>
      </c>
      <c r="J15" s="33">
        <f t="shared" si="3"/>
        <v>391.3195952</v>
      </c>
      <c r="K15" s="33">
        <f t="shared" si="4"/>
        <v>4.65856661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0" t="s">
        <v>47</v>
      </c>
      <c r="B16" s="31">
        <v>26.0</v>
      </c>
      <c r="C16" s="32">
        <v>79.0</v>
      </c>
      <c r="D16" s="32">
        <v>922.0</v>
      </c>
      <c r="E16" s="33">
        <v>594.1545635297824</v>
      </c>
      <c r="F16" s="33">
        <v>2187.835768891181</v>
      </c>
      <c r="G16" s="34">
        <f t="shared" si="1"/>
        <v>0.0571212932</v>
      </c>
      <c r="H16" s="33">
        <v>0.05852604383468721</v>
      </c>
      <c r="I16" s="33">
        <f t="shared" si="2"/>
        <v>1.404625052</v>
      </c>
      <c r="J16" s="33">
        <f t="shared" si="3"/>
        <v>1295.064298</v>
      </c>
      <c r="K16" s="33">
        <f t="shared" si="4"/>
        <v>7.115737901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5" t="s">
        <v>48</v>
      </c>
      <c r="B17" s="36">
        <v>10.0</v>
      </c>
      <c r="C17" s="37">
        <v>323.0</v>
      </c>
      <c r="D17" s="37">
        <v>85.0</v>
      </c>
      <c r="E17" s="38">
        <v>6709.5886941359895</v>
      </c>
      <c r="F17" s="38">
        <v>67028.60253808225</v>
      </c>
      <c r="G17" s="39">
        <f t="shared" si="1"/>
        <v>0.03790282547</v>
      </c>
      <c r="H17" s="38">
        <v>0.34455027256467163</v>
      </c>
      <c r="I17" s="38">
        <f t="shared" si="2"/>
        <v>8.269206542</v>
      </c>
      <c r="J17" s="38">
        <f t="shared" si="3"/>
        <v>702.882556</v>
      </c>
      <c r="K17" s="38">
        <f t="shared" si="4"/>
        <v>10.04117937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40"/>
      <c r="F18" s="40"/>
      <c r="G18" s="41"/>
      <c r="H18" s="3"/>
      <c r="I18" s="3"/>
      <c r="J18" s="6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8.25" customHeight="1">
      <c r="A19" s="15" t="s">
        <v>50</v>
      </c>
      <c r="B19" s="15" t="s">
        <v>25</v>
      </c>
      <c r="C19" s="43" t="s">
        <v>51</v>
      </c>
      <c r="D19" s="43" t="s">
        <v>52</v>
      </c>
      <c r="E19" s="44" t="s">
        <v>28</v>
      </c>
      <c r="F19" s="44" t="s">
        <v>29</v>
      </c>
      <c r="G19" s="45" t="s">
        <v>30</v>
      </c>
      <c r="H19" s="15" t="s">
        <v>31</v>
      </c>
      <c r="I19" s="15" t="s">
        <v>32</v>
      </c>
      <c r="J19" s="70" t="s">
        <v>53</v>
      </c>
      <c r="K19" s="15" t="s">
        <v>54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8" t="s">
        <v>55</v>
      </c>
      <c r="B20" s="49">
        <f>B4+B10+B11+B12+B17</f>
        <v>61</v>
      </c>
      <c r="C20" s="50">
        <f>(C4*$B$4+C10*$B$10+C11*$B$11+C12*$B$12+C17*$B$17)/$B$20</f>
        <v>378.557377</v>
      </c>
      <c r="D20" s="50">
        <f>(D4+D10+D11+D12+D17)</f>
        <v>629</v>
      </c>
      <c r="E20" s="51">
        <f t="shared" ref="E20:I20" si="5">(E4*$B$4+E10*$B$10+E11*$B$11+E12*$B$12+E17*$B$17)/$B$20</f>
        <v>7394.025351</v>
      </c>
      <c r="F20" s="51">
        <f t="shared" si="5"/>
        <v>68081.06573</v>
      </c>
      <c r="G20" s="52">
        <f t="shared" si="5"/>
        <v>0.0300339143</v>
      </c>
      <c r="H20" s="51">
        <f t="shared" si="5"/>
        <v>0.374866104</v>
      </c>
      <c r="I20" s="51">
        <f t="shared" si="5"/>
        <v>8.996786496</v>
      </c>
      <c r="J20" s="51">
        <f>(J4+J10+J11+J12+J17)</f>
        <v>5622.475343</v>
      </c>
      <c r="K20" s="51">
        <f>(K4*$B$4+K10*$B$10+K11*$B$11+K12*$B$12+K17*$B$17)/$B$20</f>
        <v>13.16738956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53" t="s">
        <v>56</v>
      </c>
      <c r="B21" s="25">
        <f>B5+B6+B7+B8+B9+B13</f>
        <v>66</v>
      </c>
      <c r="C21" s="54">
        <f>(C5*$B$5+C6*$B$6+C7*$B$7+C8*$B$8+C9*$B$9+C13*$B$13)/$B$21</f>
        <v>151.2727273</v>
      </c>
      <c r="D21" s="54">
        <f>(D5+D6+D7+D8+D9+D13)</f>
        <v>1780</v>
      </c>
      <c r="E21" s="55">
        <f t="shared" ref="E21:I21" si="6">(E5*$B$5+E6*$B$6+E7*$B$7+E8*$B$8+E9*$B$9+E13*$B$13)/$B$21</f>
        <v>1050.015479</v>
      </c>
      <c r="F21" s="55">
        <f t="shared" si="6"/>
        <v>4137.974623</v>
      </c>
      <c r="G21" s="56">
        <f t="shared" si="6"/>
        <v>0.0326636823</v>
      </c>
      <c r="H21" s="55">
        <f t="shared" si="6"/>
        <v>0.07978582613</v>
      </c>
      <c r="I21" s="55">
        <f t="shared" si="6"/>
        <v>1.914859827</v>
      </c>
      <c r="J21" s="55">
        <f>(J5+J6+J7+J8+J9+J13)</f>
        <v>3305.036768</v>
      </c>
      <c r="K21" s="55">
        <f>(K5*$B$5+K6*$B$6+K7*$B$7+K8*$B$8+K9*$B$9+K13*$B$13)/$B$21</f>
        <v>7.153759237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57" t="s">
        <v>57</v>
      </c>
      <c r="B22" s="31">
        <f>B14+B16</f>
        <v>40</v>
      </c>
      <c r="C22" s="58">
        <f>(C14*$B$14+C16*$B$16)/$B$22</f>
        <v>83.55</v>
      </c>
      <c r="D22" s="58">
        <f>(D14+D16)</f>
        <v>1268</v>
      </c>
      <c r="E22" s="59">
        <f t="shared" ref="E22:I22" si="7">(E14*$B$14+E16*$B$16)/$B$22</f>
        <v>662.4138321</v>
      </c>
      <c r="F22" s="59">
        <f t="shared" si="7"/>
        <v>2404.131198</v>
      </c>
      <c r="G22" s="60">
        <f t="shared" si="7"/>
        <v>0.05370460777</v>
      </c>
      <c r="H22" s="59">
        <f t="shared" si="7"/>
        <v>0.0623209971</v>
      </c>
      <c r="I22" s="59">
        <f t="shared" si="7"/>
        <v>1.49570393</v>
      </c>
      <c r="J22" s="59">
        <f>(J14+J16)</f>
        <v>1871.102543</v>
      </c>
      <c r="K22" s="59">
        <f>(K14*$B$14+K16*$B$16)/$B$22</f>
        <v>6.682509082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61" t="s">
        <v>58</v>
      </c>
      <c r="B23" s="36">
        <f t="shared" ref="B23:K23" si="8">B15</f>
        <v>12</v>
      </c>
      <c r="C23" s="71">
        <f t="shared" si="8"/>
        <v>58</v>
      </c>
      <c r="D23" s="71">
        <f t="shared" si="8"/>
        <v>345</v>
      </c>
      <c r="E23" s="62">
        <f t="shared" si="8"/>
        <v>259.8987811</v>
      </c>
      <c r="F23" s="62">
        <f t="shared" si="8"/>
        <v>616.8995339</v>
      </c>
      <c r="G23" s="63">
        <f t="shared" si="8"/>
        <v>0.0501524377</v>
      </c>
      <c r="H23" s="62">
        <f t="shared" si="8"/>
        <v>0.04726082068</v>
      </c>
      <c r="I23" s="62">
        <f t="shared" si="8"/>
        <v>1.134259696</v>
      </c>
      <c r="J23" s="62">
        <f t="shared" si="8"/>
        <v>391.3195952</v>
      </c>
      <c r="K23" s="62">
        <f t="shared" si="8"/>
        <v>4.65856661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9.63"/>
    <col customWidth="1" min="3" max="3" width="10.5"/>
    <col customWidth="1" min="4" max="5" width="17.88"/>
    <col customWidth="1" min="6" max="6" width="19.63"/>
    <col customWidth="1" min="7" max="8" width="14.38"/>
    <col customWidth="1" min="9" max="9" width="15.38"/>
    <col customWidth="1" min="10" max="10" width="23.25"/>
    <col customWidth="1" min="11" max="11" width="16.25"/>
    <col customWidth="1" min="12" max="26" width="10.0"/>
  </cols>
  <sheetData>
    <row r="1" ht="14.25" customHeight="1">
      <c r="A1" s="4" t="s">
        <v>23</v>
      </c>
      <c r="B1" s="14">
        <v>82.2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6" t="s">
        <v>35</v>
      </c>
      <c r="B4" s="17">
        <v>10.0</v>
      </c>
      <c r="C4" s="18">
        <v>247.0</v>
      </c>
      <c r="D4" s="18">
        <v>131.0</v>
      </c>
      <c r="E4" s="20">
        <v>5986.685984654252</v>
      </c>
      <c r="F4" s="19">
        <v>39601.390785917974</v>
      </c>
      <c r="G4" s="21">
        <f t="shared" ref="G4:G16" si="1">F4/(E4*C4*$B$1/100)</f>
        <v>0.03258030823</v>
      </c>
      <c r="H4" s="20">
        <v>0.3135227666221769</v>
      </c>
      <c r="I4" s="20">
        <f t="shared" ref="I4:I16" si="2">H4*24</f>
        <v>7.524546399</v>
      </c>
      <c r="J4" s="20">
        <f t="shared" ref="J4:J16" si="3">I4*D4</f>
        <v>985.7155783</v>
      </c>
      <c r="K4" s="20">
        <f t="shared" ref="K4:K16" si="4">J4/(7*B4)</f>
        <v>14.08165112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 t="s">
        <v>36</v>
      </c>
      <c r="B5" s="17">
        <v>7.0</v>
      </c>
      <c r="C5" s="18">
        <v>144.0</v>
      </c>
      <c r="D5" s="23">
        <v>195.0</v>
      </c>
      <c r="E5" s="20">
        <v>670.6539652997201</v>
      </c>
      <c r="F5" s="20">
        <v>3052.598002454192</v>
      </c>
      <c r="G5" s="21">
        <f t="shared" si="1"/>
        <v>0.03845358273</v>
      </c>
      <c r="H5" s="20">
        <v>0.06102650901497169</v>
      </c>
      <c r="I5" s="20">
        <f t="shared" si="2"/>
        <v>1.464636216</v>
      </c>
      <c r="J5" s="20">
        <f t="shared" si="3"/>
        <v>285.6040622</v>
      </c>
      <c r="K5" s="20">
        <f t="shared" si="4"/>
        <v>5.82865433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4" t="s">
        <v>37</v>
      </c>
      <c r="B6" s="25">
        <v>9.0</v>
      </c>
      <c r="C6" s="26">
        <v>168.0</v>
      </c>
      <c r="D6" s="27">
        <v>314.0</v>
      </c>
      <c r="E6" s="28">
        <v>773.7427120016579</v>
      </c>
      <c r="F6" s="28">
        <v>3569.331866192842</v>
      </c>
      <c r="G6" s="29">
        <f t="shared" si="1"/>
        <v>0.03340482944</v>
      </c>
      <c r="H6" s="28">
        <v>0.06685270419006727</v>
      </c>
      <c r="I6" s="28">
        <f t="shared" si="2"/>
        <v>1.604464901</v>
      </c>
      <c r="J6" s="28">
        <f t="shared" si="3"/>
        <v>503.8019788</v>
      </c>
      <c r="K6" s="28">
        <f t="shared" si="4"/>
        <v>7.996856806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4" t="s">
        <v>38</v>
      </c>
      <c r="B7" s="25">
        <v>8.0</v>
      </c>
      <c r="C7" s="26">
        <v>140.0</v>
      </c>
      <c r="D7" s="27">
        <v>236.0</v>
      </c>
      <c r="E7" s="28">
        <v>1402.7278266345966</v>
      </c>
      <c r="F7" s="28">
        <v>4880.159451366333</v>
      </c>
      <c r="G7" s="29">
        <f t="shared" si="1"/>
        <v>0.03023157311</v>
      </c>
      <c r="H7" s="28">
        <v>0.09725181194815147</v>
      </c>
      <c r="I7" s="28">
        <f t="shared" si="2"/>
        <v>2.334043487</v>
      </c>
      <c r="J7" s="28">
        <f t="shared" si="3"/>
        <v>550.8342629</v>
      </c>
      <c r="K7" s="28">
        <f t="shared" si="4"/>
        <v>9.836326123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0" t="s">
        <v>39</v>
      </c>
      <c r="B8" s="31">
        <v>22.0</v>
      </c>
      <c r="C8" s="32">
        <v>162.0</v>
      </c>
      <c r="D8" s="32">
        <v>653.0</v>
      </c>
      <c r="E8" s="33">
        <v>1045.4507970831612</v>
      </c>
      <c r="F8" s="33">
        <v>4267.603261422001</v>
      </c>
      <c r="G8" s="34">
        <f t="shared" si="1"/>
        <v>0.03065445563</v>
      </c>
      <c r="H8" s="33">
        <v>0.07907496072600831</v>
      </c>
      <c r="I8" s="33">
        <f t="shared" si="2"/>
        <v>1.897799057</v>
      </c>
      <c r="J8" s="33">
        <f t="shared" si="3"/>
        <v>1239.262784</v>
      </c>
      <c r="K8" s="33">
        <f t="shared" si="4"/>
        <v>8.047160938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0" t="s">
        <v>40</v>
      </c>
      <c r="B9" s="31">
        <v>5.0</v>
      </c>
      <c r="C9" s="32">
        <v>178.0</v>
      </c>
      <c r="D9" s="32">
        <v>158.0</v>
      </c>
      <c r="E9" s="33">
        <v>1396.8627811872286</v>
      </c>
      <c r="F9" s="33">
        <v>5451.83800445594</v>
      </c>
      <c r="G9" s="34">
        <f t="shared" si="1"/>
        <v>0.02667456691</v>
      </c>
      <c r="H9" s="33">
        <v>0.09654347314440702</v>
      </c>
      <c r="I9" s="33">
        <f t="shared" si="2"/>
        <v>2.317043355</v>
      </c>
      <c r="J9" s="33">
        <f t="shared" si="3"/>
        <v>366.0928502</v>
      </c>
      <c r="K9" s="33">
        <f t="shared" si="4"/>
        <v>10.45979572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41</v>
      </c>
      <c r="B10" s="36">
        <v>22.0</v>
      </c>
      <c r="C10" s="37">
        <v>416.0</v>
      </c>
      <c r="D10" s="37">
        <v>210.0</v>
      </c>
      <c r="E10" s="38">
        <v>7905.449093181515</v>
      </c>
      <c r="F10" s="38">
        <v>86483.30273048305</v>
      </c>
      <c r="G10" s="39">
        <f t="shared" si="1"/>
        <v>0.03199193967</v>
      </c>
      <c r="H10" s="38">
        <v>0.3959525102200786</v>
      </c>
      <c r="I10" s="38">
        <f t="shared" si="2"/>
        <v>9.502860245</v>
      </c>
      <c r="J10" s="38">
        <f t="shared" si="3"/>
        <v>1995.600652</v>
      </c>
      <c r="K10" s="38">
        <f t="shared" si="4"/>
        <v>12.95844579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42</v>
      </c>
      <c r="B11" s="17">
        <v>15.0</v>
      </c>
      <c r="C11" s="18">
        <v>440.0</v>
      </c>
      <c r="D11" s="18">
        <v>161.0</v>
      </c>
      <c r="E11" s="20">
        <v>7825.026256370208</v>
      </c>
      <c r="F11" s="19">
        <v>55520.58296913996</v>
      </c>
      <c r="G11" s="21">
        <f t="shared" si="1"/>
        <v>0.01961750266</v>
      </c>
      <c r="H11" s="20">
        <v>0.3935348034654426</v>
      </c>
      <c r="I11" s="20">
        <f t="shared" si="2"/>
        <v>9.444835283</v>
      </c>
      <c r="J11" s="20">
        <f t="shared" si="3"/>
        <v>1520.618481</v>
      </c>
      <c r="K11" s="20">
        <f t="shared" si="4"/>
        <v>14.48208077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2" t="s">
        <v>44</v>
      </c>
      <c r="B12" s="17">
        <v>4.0</v>
      </c>
      <c r="C12" s="18">
        <v>408.0</v>
      </c>
      <c r="D12" s="23">
        <v>42.0</v>
      </c>
      <c r="E12" s="20">
        <v>9398.035790991873</v>
      </c>
      <c r="F12" s="20">
        <v>89901.27452734622</v>
      </c>
      <c r="G12" s="21">
        <f t="shared" si="1"/>
        <v>0.02852310322</v>
      </c>
      <c r="H12" s="20">
        <v>0.4757611181150255</v>
      </c>
      <c r="I12" s="20">
        <f t="shared" si="2"/>
        <v>11.41826683</v>
      </c>
      <c r="J12" s="20">
        <f t="shared" si="3"/>
        <v>479.5672071</v>
      </c>
      <c r="K12" s="20">
        <f t="shared" si="4"/>
        <v>17.12740025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59</v>
      </c>
      <c r="B13" s="25">
        <v>15.0</v>
      </c>
      <c r="C13" s="27">
        <v>100.0</v>
      </c>
      <c r="D13" s="27">
        <v>553.0</v>
      </c>
      <c r="E13" s="28">
        <v>719.7557616321241</v>
      </c>
      <c r="F13" s="28">
        <v>2506.664888000932</v>
      </c>
      <c r="G13" s="29">
        <f t="shared" si="1"/>
        <v>0.04236813137</v>
      </c>
      <c r="H13" s="28">
        <v>0.06368882236625613</v>
      </c>
      <c r="I13" s="28">
        <f t="shared" si="2"/>
        <v>1.528531737</v>
      </c>
      <c r="J13" s="28">
        <f t="shared" si="3"/>
        <v>845.2780504</v>
      </c>
      <c r="K13" s="28">
        <f t="shared" si="4"/>
        <v>8.050267147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4" t="s">
        <v>45</v>
      </c>
      <c r="B14" s="25">
        <v>5.0</v>
      </c>
      <c r="C14" s="27">
        <v>92.0</v>
      </c>
      <c r="D14" s="27">
        <v>119.0</v>
      </c>
      <c r="E14" s="28">
        <v>627.0544309494821</v>
      </c>
      <c r="F14" s="28">
        <v>2421.7084873289396</v>
      </c>
      <c r="G14" s="29">
        <f t="shared" si="1"/>
        <v>0.05106895579</v>
      </c>
      <c r="H14" s="28">
        <v>0.06049797592116326</v>
      </c>
      <c r="I14" s="28">
        <f t="shared" si="2"/>
        <v>1.451951422</v>
      </c>
      <c r="J14" s="28">
        <f t="shared" si="3"/>
        <v>172.7822192</v>
      </c>
      <c r="K14" s="28">
        <f t="shared" si="4"/>
        <v>4.936634835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0" t="s">
        <v>47</v>
      </c>
      <c r="B15" s="31">
        <v>25.0</v>
      </c>
      <c r="C15" s="32">
        <v>79.0</v>
      </c>
      <c r="D15" s="32">
        <v>1009.0</v>
      </c>
      <c r="E15" s="33">
        <v>512.8008261605644</v>
      </c>
      <c r="F15" s="33">
        <v>1993.0505149637645</v>
      </c>
      <c r="G15" s="34">
        <f t="shared" si="1"/>
        <v>0.05985089942</v>
      </c>
      <c r="H15" s="33">
        <v>0.05418239619798537</v>
      </c>
      <c r="I15" s="33">
        <f t="shared" si="2"/>
        <v>1.300377509</v>
      </c>
      <c r="J15" s="33">
        <f t="shared" si="3"/>
        <v>1312.080906</v>
      </c>
      <c r="K15" s="33">
        <f t="shared" si="4"/>
        <v>7.497605179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0" t="s">
        <v>48</v>
      </c>
      <c r="B16" s="31">
        <v>10.0</v>
      </c>
      <c r="C16" s="32">
        <v>323.0</v>
      </c>
      <c r="D16" s="32">
        <v>92.0</v>
      </c>
      <c r="E16" s="33">
        <v>6679.574464101206</v>
      </c>
      <c r="F16" s="33">
        <v>66739.70998692607</v>
      </c>
      <c r="G16" s="34">
        <f t="shared" si="1"/>
        <v>0.03763233616</v>
      </c>
      <c r="H16" s="33">
        <v>0.34312931507340316</v>
      </c>
      <c r="I16" s="33">
        <f t="shared" si="2"/>
        <v>8.235103562</v>
      </c>
      <c r="J16" s="33">
        <f t="shared" si="3"/>
        <v>757.6295277</v>
      </c>
      <c r="K16" s="33">
        <f t="shared" si="4"/>
        <v>10.82327897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40"/>
      <c r="F17" s="40"/>
      <c r="G17" s="41"/>
      <c r="H17" s="40"/>
      <c r="I17" s="40"/>
      <c r="J17" s="40"/>
      <c r="K17" s="40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8.25" customHeight="1">
      <c r="A18" s="15" t="s">
        <v>50</v>
      </c>
      <c r="B18" s="15" t="s">
        <v>25</v>
      </c>
      <c r="C18" s="43" t="s">
        <v>51</v>
      </c>
      <c r="D18" s="43" t="s">
        <v>52</v>
      </c>
      <c r="E18" s="44" t="s">
        <v>28</v>
      </c>
      <c r="F18" s="44" t="s">
        <v>29</v>
      </c>
      <c r="G18" s="45" t="s">
        <v>30</v>
      </c>
      <c r="H18" s="44" t="s">
        <v>31</v>
      </c>
      <c r="I18" s="44" t="s">
        <v>32</v>
      </c>
      <c r="J18" s="72" t="s">
        <v>53</v>
      </c>
      <c r="K18" s="44" t="s">
        <v>54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8" t="s">
        <v>55</v>
      </c>
      <c r="B19" s="49">
        <f>B4+B10+B11+B12+B16</f>
        <v>61</v>
      </c>
      <c r="C19" s="50">
        <f>(C4*$B$4+C10*$B$10+C11*$B$11+C12*$B$12+C16*$B$16)/$B$19</f>
        <v>378.4262295</v>
      </c>
      <c r="D19" s="49">
        <f>(D4+D10+D11+D12+D16)</f>
        <v>636</v>
      </c>
      <c r="E19" s="51">
        <f t="shared" ref="E19:I19" si="5">(E4*$B$4+E10*$B$10+E11*$B$11+E12*$B$12+E16*$B$16)/$B$19</f>
        <v>7468.03314</v>
      </c>
      <c r="F19" s="51">
        <f t="shared" si="5"/>
        <v>68171.4346</v>
      </c>
      <c r="G19" s="52">
        <f t="shared" si="5"/>
        <v>0.02974268966</v>
      </c>
      <c r="H19" s="51">
        <f t="shared" si="5"/>
        <v>0.3784187306</v>
      </c>
      <c r="I19" s="51">
        <f t="shared" si="5"/>
        <v>9.082049534</v>
      </c>
      <c r="J19" s="51">
        <f>(J4+J10+J11+J12+J16)</f>
        <v>5739.131445</v>
      </c>
      <c r="K19" s="51">
        <f>(K4*$B$4+K10*$B$10+K11*$B$11+K12*$B$12+K16*$B$16)/$B$19</f>
        <v>13.44058886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53" t="s">
        <v>56</v>
      </c>
      <c r="B20" s="25">
        <f>B5+B6+B7+B8+B9+B13</f>
        <v>66</v>
      </c>
      <c r="C20" s="54">
        <f>(C5*$B$5+C6*$B$6+C7*$B$7+C8*$B$8+C9*$B$9+C13*$B$13)/$B$20</f>
        <v>145.3636364</v>
      </c>
      <c r="D20" s="25">
        <f>(D5+D6+D7+D8+D9+D13)</f>
        <v>2109</v>
      </c>
      <c r="E20" s="55">
        <f t="shared" ref="E20:I20" si="6">(E5*$B$5+E6*$B$6+E7*$B$7+E8*$B$8+E9*$B$9+E13*$B$13)/$B$20</f>
        <v>964.5553431</v>
      </c>
      <c r="F20" s="55">
        <f t="shared" si="6"/>
        <v>3807.270962</v>
      </c>
      <c r="G20" s="56">
        <f t="shared" si="6"/>
        <v>0.03416612058</v>
      </c>
      <c r="H20" s="55">
        <f t="shared" si="6"/>
        <v>0.07552383687</v>
      </c>
      <c r="I20" s="55">
        <f t="shared" si="6"/>
        <v>1.812572085</v>
      </c>
      <c r="J20" s="55">
        <f>(J5+J6+J7+J8+J9+J13)</f>
        <v>3790.873989</v>
      </c>
      <c r="K20" s="55">
        <f>(K5*$B$5+K6*$B$6+K7*$B$7+K8*$B$8+K9*$B$9+K13*$B$13)/$B$20</f>
        <v>8.205354954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57" t="s">
        <v>57</v>
      </c>
      <c r="B21" s="31">
        <f>B15+B14</f>
        <v>30</v>
      </c>
      <c r="C21" s="58">
        <f>(C15*$B$15+C14*$B$14)/$B$21</f>
        <v>81.16666667</v>
      </c>
      <c r="D21" s="31">
        <f>(D15+D14)</f>
        <v>1128</v>
      </c>
      <c r="E21" s="59">
        <f t="shared" ref="E21:I21" si="7">(E15*$B$15+E14*$B$14)/$B$21</f>
        <v>531.8430936</v>
      </c>
      <c r="F21" s="59">
        <f t="shared" si="7"/>
        <v>2064.49351</v>
      </c>
      <c r="G21" s="60">
        <f t="shared" si="7"/>
        <v>0.05838724215</v>
      </c>
      <c r="H21" s="59">
        <f t="shared" si="7"/>
        <v>0.05523499282</v>
      </c>
      <c r="I21" s="59">
        <f t="shared" si="7"/>
        <v>1.325639828</v>
      </c>
      <c r="J21" s="59">
        <f>(J15+J14)</f>
        <v>1484.863126</v>
      </c>
      <c r="K21" s="59">
        <f>(K15*$B$15+K14*$B$14)/$B$21</f>
        <v>7.070776788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61" t="s">
        <v>58</v>
      </c>
      <c r="B22" s="36">
        <v>0.0</v>
      </c>
      <c r="C22" s="36">
        <v>0.0</v>
      </c>
      <c r="D22" s="36">
        <v>0.0</v>
      </c>
      <c r="E22" s="36">
        <v>0.0</v>
      </c>
      <c r="F22" s="36">
        <v>0.0</v>
      </c>
      <c r="G22" s="63">
        <v>0.0</v>
      </c>
      <c r="H22" s="36">
        <v>0.0</v>
      </c>
      <c r="I22" s="36">
        <v>0.0</v>
      </c>
      <c r="J22" s="36">
        <v>0.0</v>
      </c>
      <c r="K22" s="36">
        <v>0.0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9.63"/>
    <col customWidth="1" min="3" max="3" width="10.5"/>
    <col customWidth="1" min="4" max="5" width="17.88"/>
    <col customWidth="1" min="6" max="6" width="19.63"/>
    <col customWidth="1" min="7" max="8" width="14.38"/>
    <col customWidth="1" min="9" max="9" width="15.38"/>
    <col customWidth="1" min="10" max="10" width="23.25"/>
    <col customWidth="1" min="11" max="11" width="16.25"/>
    <col customWidth="1" min="12" max="26" width="10.0"/>
  </cols>
  <sheetData>
    <row r="1" ht="14.25" customHeight="1">
      <c r="A1" s="4" t="s">
        <v>23</v>
      </c>
      <c r="B1" s="14">
        <v>83.6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6" t="s">
        <v>35</v>
      </c>
      <c r="B4" s="17">
        <v>11.0</v>
      </c>
      <c r="C4" s="18">
        <v>247.0</v>
      </c>
      <c r="D4" s="18">
        <v>130.0</v>
      </c>
      <c r="E4" s="20">
        <v>5551.0078172356825</v>
      </c>
      <c r="F4" s="19">
        <v>36844.099673172874</v>
      </c>
      <c r="G4" s="21">
        <f t="shared" ref="G4:G16" si="1">F4/(E4*C4*$B$1/100)</f>
        <v>0.03214347891</v>
      </c>
      <c r="H4" s="20">
        <v>0.2926481529176649</v>
      </c>
      <c r="I4" s="20">
        <f t="shared" ref="I4:I16" si="2">H4*24</f>
        <v>7.02355567</v>
      </c>
      <c r="J4" s="20">
        <f t="shared" ref="J4:J16" si="3">I4*D4</f>
        <v>913.0622371</v>
      </c>
      <c r="K4" s="20">
        <f t="shared" ref="K4:K16" si="4">J4/(7*B4)</f>
        <v>11.85795113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 t="s">
        <v>36</v>
      </c>
      <c r="B5" s="17">
        <v>2.0</v>
      </c>
      <c r="C5" s="18">
        <v>144.0</v>
      </c>
      <c r="D5" s="23">
        <v>90.0</v>
      </c>
      <c r="E5" s="20">
        <v>610.9465403765028</v>
      </c>
      <c r="F5" s="20">
        <v>2883.667100154033</v>
      </c>
      <c r="G5" s="21">
        <f t="shared" si="1"/>
        <v>0.0392078604</v>
      </c>
      <c r="H5" s="20">
        <v>0.057893379008874896</v>
      </c>
      <c r="I5" s="20">
        <f t="shared" si="2"/>
        <v>1.389441096</v>
      </c>
      <c r="J5" s="20">
        <f t="shared" si="3"/>
        <v>125.0496987</v>
      </c>
      <c r="K5" s="20">
        <f t="shared" si="4"/>
        <v>8.932121333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4" t="s">
        <v>37</v>
      </c>
      <c r="B6" s="25">
        <v>7.0</v>
      </c>
      <c r="C6" s="26">
        <v>168.0</v>
      </c>
      <c r="D6" s="27">
        <v>242.0</v>
      </c>
      <c r="E6" s="28">
        <v>914.7360542216591</v>
      </c>
      <c r="F6" s="28">
        <v>4007.3571374393046</v>
      </c>
      <c r="G6" s="29">
        <f t="shared" si="1"/>
        <v>0.03119224924</v>
      </c>
      <c r="H6" s="28">
        <v>0.07418479015192396</v>
      </c>
      <c r="I6" s="28">
        <f t="shared" si="2"/>
        <v>1.780434964</v>
      </c>
      <c r="J6" s="28">
        <f t="shared" si="3"/>
        <v>430.8652612</v>
      </c>
      <c r="K6" s="28">
        <f t="shared" si="4"/>
        <v>8.793168596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4" t="s">
        <v>38</v>
      </c>
      <c r="B7" s="25">
        <v>13.0</v>
      </c>
      <c r="C7" s="26">
        <v>140.0</v>
      </c>
      <c r="D7" s="27">
        <v>489.0</v>
      </c>
      <c r="E7" s="28">
        <v>896.8648526447502</v>
      </c>
      <c r="F7" s="28">
        <v>3577.845692098144</v>
      </c>
      <c r="G7" s="29">
        <f t="shared" si="1"/>
        <v>0.03408476376</v>
      </c>
      <c r="H7" s="28">
        <v>0.07190533665694007</v>
      </c>
      <c r="I7" s="28">
        <f t="shared" si="2"/>
        <v>1.72572808</v>
      </c>
      <c r="J7" s="28">
        <f t="shared" si="3"/>
        <v>843.881031</v>
      </c>
      <c r="K7" s="28">
        <f t="shared" si="4"/>
        <v>9.273417923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0" t="s">
        <v>39</v>
      </c>
      <c r="B8" s="31">
        <v>22.0</v>
      </c>
      <c r="C8" s="32">
        <v>162.0</v>
      </c>
      <c r="D8" s="32">
        <v>719.0</v>
      </c>
      <c r="E8" s="33">
        <v>1080.8415467357672</v>
      </c>
      <c r="F8" s="33">
        <v>4366.766663120613</v>
      </c>
      <c r="G8" s="34">
        <f t="shared" si="1"/>
        <v>0.02983160802</v>
      </c>
      <c r="H8" s="33">
        <v>0.08083353299919954</v>
      </c>
      <c r="I8" s="33">
        <f t="shared" si="2"/>
        <v>1.940004792</v>
      </c>
      <c r="J8" s="33">
        <f t="shared" si="3"/>
        <v>1394.863445</v>
      </c>
      <c r="K8" s="33">
        <f t="shared" si="4"/>
        <v>9.05755484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0" t="s">
        <v>40</v>
      </c>
      <c r="B9" s="31">
        <v>5.0</v>
      </c>
      <c r="C9" s="32">
        <v>178.0</v>
      </c>
      <c r="D9" s="32">
        <v>147.0</v>
      </c>
      <c r="E9" s="33">
        <v>1489.5790425844361</v>
      </c>
      <c r="F9" s="33">
        <v>5723.487247737666</v>
      </c>
      <c r="G9" s="34">
        <f t="shared" si="1"/>
        <v>0.0258208709</v>
      </c>
      <c r="H9" s="33">
        <v>0.10119204525384261</v>
      </c>
      <c r="I9" s="33">
        <f t="shared" si="2"/>
        <v>2.428609086</v>
      </c>
      <c r="J9" s="33">
        <f t="shared" si="3"/>
        <v>357.0055357</v>
      </c>
      <c r="K9" s="33">
        <f t="shared" si="4"/>
        <v>10.20015816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41</v>
      </c>
      <c r="B10" s="36">
        <v>23.0</v>
      </c>
      <c r="C10" s="37">
        <v>416.0</v>
      </c>
      <c r="D10" s="37">
        <v>214.0</v>
      </c>
      <c r="E10" s="38">
        <v>8037.525945691556</v>
      </c>
      <c r="F10" s="38">
        <v>87863.84491832889</v>
      </c>
      <c r="G10" s="39">
        <f t="shared" si="1"/>
        <v>0.03143317194</v>
      </c>
      <c r="H10" s="38">
        <v>0.4021235110205613</v>
      </c>
      <c r="I10" s="38">
        <f t="shared" si="2"/>
        <v>9.650964264</v>
      </c>
      <c r="J10" s="38">
        <f t="shared" si="3"/>
        <v>2065.306353</v>
      </c>
      <c r="K10" s="38">
        <f t="shared" si="4"/>
        <v>12.82798977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42</v>
      </c>
      <c r="B11" s="17">
        <v>16.0</v>
      </c>
      <c r="C11" s="18">
        <v>440.0</v>
      </c>
      <c r="D11" s="18">
        <v>171.0</v>
      </c>
      <c r="E11" s="20">
        <v>7669.364086391079</v>
      </c>
      <c r="F11" s="19">
        <v>54441.37995042463</v>
      </c>
      <c r="G11" s="21">
        <f t="shared" si="1"/>
        <v>0.01929793395</v>
      </c>
      <c r="H11" s="20">
        <v>0.3861069796770029</v>
      </c>
      <c r="I11" s="20">
        <f t="shared" si="2"/>
        <v>9.266567512</v>
      </c>
      <c r="J11" s="20">
        <f t="shared" si="3"/>
        <v>1584.583045</v>
      </c>
      <c r="K11" s="20">
        <f t="shared" si="4"/>
        <v>14.1480629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2" t="s">
        <v>44</v>
      </c>
      <c r="B12" s="17">
        <v>5.0</v>
      </c>
      <c r="C12" s="18">
        <v>408.0</v>
      </c>
      <c r="D12" s="23">
        <v>48.0</v>
      </c>
      <c r="E12" s="20">
        <v>9755.058131742662</v>
      </c>
      <c r="F12" s="20">
        <v>93533.6660469669</v>
      </c>
      <c r="G12" s="21">
        <f t="shared" si="1"/>
        <v>0.02811069962</v>
      </c>
      <c r="H12" s="20">
        <v>0.49454954399841594</v>
      </c>
      <c r="I12" s="20">
        <f t="shared" si="2"/>
        <v>11.86918906</v>
      </c>
      <c r="J12" s="20">
        <f t="shared" si="3"/>
        <v>569.7210747</v>
      </c>
      <c r="K12" s="20">
        <f t="shared" si="4"/>
        <v>16.27774499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59</v>
      </c>
      <c r="B13" s="25">
        <v>17.0</v>
      </c>
      <c r="C13" s="27">
        <v>100.0</v>
      </c>
      <c r="D13" s="27">
        <v>633.0</v>
      </c>
      <c r="E13" s="28">
        <v>741.886570952807</v>
      </c>
      <c r="F13" s="28">
        <v>2561.579830545533</v>
      </c>
      <c r="G13" s="29">
        <f t="shared" si="1"/>
        <v>0.04130133671</v>
      </c>
      <c r="H13" s="28">
        <v>0.06479768464021878</v>
      </c>
      <c r="I13" s="28">
        <f t="shared" si="2"/>
        <v>1.555144431</v>
      </c>
      <c r="J13" s="28">
        <f t="shared" si="3"/>
        <v>984.4064251</v>
      </c>
      <c r="K13" s="28">
        <f t="shared" si="4"/>
        <v>8.2723229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4" t="s">
        <v>45</v>
      </c>
      <c r="B14" s="25">
        <v>5.0</v>
      </c>
      <c r="C14" s="27">
        <v>92.0</v>
      </c>
      <c r="D14" s="27">
        <v>125.0</v>
      </c>
      <c r="E14" s="28">
        <v>731.3254376419695</v>
      </c>
      <c r="F14" s="28">
        <v>2664.299146444423</v>
      </c>
      <c r="G14" s="29">
        <f t="shared" si="1"/>
        <v>0.04736725322</v>
      </c>
      <c r="H14" s="28">
        <v>0.06625160051731542</v>
      </c>
      <c r="I14" s="28">
        <f t="shared" si="2"/>
        <v>1.590038412</v>
      </c>
      <c r="J14" s="28">
        <f t="shared" si="3"/>
        <v>198.7548016</v>
      </c>
      <c r="K14" s="28">
        <f t="shared" si="4"/>
        <v>5.678708616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0" t="s">
        <v>47</v>
      </c>
      <c r="B15" s="31">
        <v>26.0</v>
      </c>
      <c r="C15" s="32">
        <v>79.0</v>
      </c>
      <c r="D15" s="32">
        <v>1089.0</v>
      </c>
      <c r="E15" s="33">
        <v>496.1291617328196</v>
      </c>
      <c r="F15" s="33">
        <v>1952.4647040945022</v>
      </c>
      <c r="G15" s="34">
        <f t="shared" si="1"/>
        <v>0.05958748669</v>
      </c>
      <c r="H15" s="33">
        <v>0.05327497711176709</v>
      </c>
      <c r="I15" s="33">
        <f t="shared" si="2"/>
        <v>1.278599451</v>
      </c>
      <c r="J15" s="33">
        <f t="shared" si="3"/>
        <v>1392.394802</v>
      </c>
      <c r="K15" s="33">
        <f t="shared" si="4"/>
        <v>7.650520889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0" t="s">
        <v>48</v>
      </c>
      <c r="B16" s="31">
        <v>9.0</v>
      </c>
      <c r="C16" s="32">
        <v>323.0</v>
      </c>
      <c r="D16" s="32">
        <v>102.0</v>
      </c>
      <c r="E16" s="33">
        <v>6573.353267266719</v>
      </c>
      <c r="F16" s="33">
        <v>65730.5386310944</v>
      </c>
      <c r="G16" s="34">
        <f t="shared" si="1"/>
        <v>0.03703150976</v>
      </c>
      <c r="H16" s="33">
        <v>0.3380975395577335</v>
      </c>
      <c r="I16" s="33">
        <f t="shared" si="2"/>
        <v>8.114340949</v>
      </c>
      <c r="J16" s="33">
        <f t="shared" si="3"/>
        <v>827.6627768</v>
      </c>
      <c r="K16" s="33">
        <f t="shared" si="4"/>
        <v>13.13750439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40"/>
      <c r="F17" s="40"/>
      <c r="G17" s="41"/>
      <c r="H17" s="40"/>
      <c r="I17" s="40"/>
      <c r="J17" s="40"/>
      <c r="K17" s="40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8.25" customHeight="1">
      <c r="A18" s="15" t="s">
        <v>50</v>
      </c>
      <c r="B18" s="15" t="s">
        <v>25</v>
      </c>
      <c r="C18" s="43" t="s">
        <v>51</v>
      </c>
      <c r="D18" s="43" t="s">
        <v>52</v>
      </c>
      <c r="E18" s="44" t="s">
        <v>28</v>
      </c>
      <c r="F18" s="44" t="s">
        <v>29</v>
      </c>
      <c r="G18" s="45" t="s">
        <v>30</v>
      </c>
      <c r="H18" s="44" t="s">
        <v>31</v>
      </c>
      <c r="I18" s="44" t="s">
        <v>32</v>
      </c>
      <c r="J18" s="72" t="s">
        <v>53</v>
      </c>
      <c r="K18" s="44" t="s">
        <v>54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8" t="s">
        <v>55</v>
      </c>
      <c r="B19" s="49">
        <f>B4+B10+B11+B12+B16</f>
        <v>64</v>
      </c>
      <c r="C19" s="50">
        <f>(C4*$B$4+C10*$B$10+C11*$B$11+C12*$B$12+C16*$B$16)/$B$19</f>
        <v>379.25</v>
      </c>
      <c r="D19" s="49">
        <f>(D4+D10+D11+D12+D16)</f>
        <v>665</v>
      </c>
      <c r="E19" s="51">
        <f t="shared" ref="E19:I19" si="5">(E4*$B$4+E10*$B$10+E11*$B$11+E12*$B$12+E16*$B$16)/$B$19</f>
        <v>7446.398097</v>
      </c>
      <c r="F19" s="51">
        <f t="shared" si="5"/>
        <v>68069.66854</v>
      </c>
      <c r="G19" s="52">
        <f t="shared" si="5"/>
        <v>0.02904914456</v>
      </c>
      <c r="H19" s="51">
        <f t="shared" si="5"/>
        <v>0.3775204326</v>
      </c>
      <c r="I19" s="51">
        <f t="shared" si="5"/>
        <v>9.060490382</v>
      </c>
      <c r="J19" s="51">
        <f>(J4+J10+J11+J12+J16)</f>
        <v>5960.335486</v>
      </c>
      <c r="K19" s="51">
        <f>(K4*$B$4+K10*$B$10+K11*$B$11+K12*$B$12+K16*$B$16)/$B$19</f>
        <v>13.30432028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53" t="s">
        <v>56</v>
      </c>
      <c r="B20" s="25">
        <f>B5+B6+B7+B8+B9+B13</f>
        <v>66</v>
      </c>
      <c r="C20" s="54">
        <f>(C5*$B$5+C6*$B$6+C7*$B$7+C8*$B$8+C9*$B$9+C13*$B$13)/$B$20</f>
        <v>143</v>
      </c>
      <c r="D20" s="25">
        <f>(D5+D6+D7+D8+D9+D13)</f>
        <v>2320</v>
      </c>
      <c r="E20" s="55">
        <f t="shared" ref="E20:I20" si="6">(E5*$B$5+E6*$B$6+E7*$B$7+E8*$B$8+E9*$B$9+E13*$B$13)/$B$20</f>
        <v>956.4055984</v>
      </c>
      <c r="F20" s="55">
        <f t="shared" si="6"/>
        <v>3766.121032</v>
      </c>
      <c r="G20" s="56">
        <f t="shared" si="6"/>
        <v>0.03374827044</v>
      </c>
      <c r="H20" s="55">
        <f t="shared" si="6"/>
        <v>0.07508648874</v>
      </c>
      <c r="I20" s="55">
        <f t="shared" si="6"/>
        <v>1.80207573</v>
      </c>
      <c r="J20" s="55">
        <f>(J5+J6+J7+J8+J9+J13)</f>
        <v>4136.071397</v>
      </c>
      <c r="K20" s="55">
        <f>(K5*$B$5+K6*$B$6+K7*$B$7+K8*$B$8+K9*$B$9+K13*$B$13)/$B$20</f>
        <v>8.952535491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57" t="s">
        <v>57</v>
      </c>
      <c r="B21" s="31">
        <f>B14+B15</f>
        <v>31</v>
      </c>
      <c r="C21" s="58">
        <f>(C14*$B$14+C15*$B$15)/$B$21</f>
        <v>81.09677419</v>
      </c>
      <c r="D21" s="31">
        <f>(D14+D15)</f>
        <v>1214</v>
      </c>
      <c r="E21" s="59">
        <f t="shared" ref="E21:I21" si="7">(E14*$B$14+E15*$B$15)/$B$21</f>
        <v>534.0640449</v>
      </c>
      <c r="F21" s="59">
        <f t="shared" si="7"/>
        <v>2067.276711</v>
      </c>
      <c r="G21" s="60">
        <f t="shared" si="7"/>
        <v>0.05761648129</v>
      </c>
      <c r="H21" s="59">
        <f t="shared" si="7"/>
        <v>0.05536798089</v>
      </c>
      <c r="I21" s="59">
        <f t="shared" si="7"/>
        <v>1.328831541</v>
      </c>
      <c r="J21" s="59">
        <f>(J14+J15)</f>
        <v>1591.149603</v>
      </c>
      <c r="K21" s="59">
        <f>(K14*$B$14+K15*$B$15)/$B$21</f>
        <v>7.332486651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61" t="s">
        <v>58</v>
      </c>
      <c r="B22" s="36">
        <v>0.0</v>
      </c>
      <c r="C22" s="36">
        <v>0.0</v>
      </c>
      <c r="D22" s="36">
        <v>0.0</v>
      </c>
      <c r="E22" s="36">
        <v>0.0</v>
      </c>
      <c r="F22" s="36">
        <v>0.0</v>
      </c>
      <c r="G22" s="36">
        <v>0.0</v>
      </c>
      <c r="H22" s="36">
        <v>0.0</v>
      </c>
      <c r="I22" s="36">
        <v>0.0</v>
      </c>
      <c r="J22" s="71">
        <v>0.0</v>
      </c>
      <c r="K22" s="36">
        <v>0.0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9.63"/>
    <col customWidth="1" min="3" max="3" width="10.5"/>
    <col customWidth="1" min="4" max="5" width="17.88"/>
    <col customWidth="1" min="6" max="6" width="19.63"/>
    <col customWidth="1" min="7" max="8" width="14.38"/>
    <col customWidth="1" min="9" max="9" width="15.38"/>
    <col customWidth="1" min="10" max="10" width="23.25"/>
    <col customWidth="1" min="11" max="11" width="16.25"/>
    <col customWidth="1" min="12" max="26" width="10.0"/>
  </cols>
  <sheetData>
    <row r="1" ht="14.25" customHeight="1">
      <c r="A1" s="4" t="s">
        <v>23</v>
      </c>
      <c r="B1" s="14">
        <v>85.7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6" t="s">
        <v>35</v>
      </c>
      <c r="B4" s="17">
        <v>11.0</v>
      </c>
      <c r="C4" s="18">
        <v>247.0</v>
      </c>
      <c r="D4" s="18">
        <v>137.0</v>
      </c>
      <c r="E4" s="20">
        <v>5876.622047205375</v>
      </c>
      <c r="F4" s="19">
        <v>38907.70690354917</v>
      </c>
      <c r="G4" s="21">
        <f t="shared" ref="G4:G15" si="1">F4/(E4*C4*$B$1/100)</f>
        <v>0.03127736083</v>
      </c>
      <c r="H4" s="20">
        <v>0.30825023213957614</v>
      </c>
      <c r="I4" s="20">
        <f t="shared" ref="I4:I15" si="2">H4*24</f>
        <v>7.398005571</v>
      </c>
      <c r="J4" s="20">
        <f t="shared" ref="J4:J15" si="3">I4*D4</f>
        <v>1013.526763</v>
      </c>
      <c r="K4" s="20">
        <f t="shared" ref="K4:K15" si="4">J4/(7*B4)</f>
        <v>13.16268524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 t="s">
        <v>60</v>
      </c>
      <c r="B5" s="17">
        <v>3.0</v>
      </c>
      <c r="C5" s="18">
        <v>278.0</v>
      </c>
      <c r="D5" s="23">
        <v>36.0</v>
      </c>
      <c r="E5" s="20">
        <v>6064.296367423247</v>
      </c>
      <c r="F5" s="20">
        <v>38174.93898066477</v>
      </c>
      <c r="G5" s="21">
        <f t="shared" si="1"/>
        <v>0.02642240324</v>
      </c>
      <c r="H5" s="20">
        <v>0.3172122152896707</v>
      </c>
      <c r="I5" s="20">
        <f t="shared" si="2"/>
        <v>7.613093167</v>
      </c>
      <c r="J5" s="20">
        <f t="shared" si="3"/>
        <v>274.071354</v>
      </c>
      <c r="K5" s="20">
        <f t="shared" si="4"/>
        <v>13.05101686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4" t="s">
        <v>38</v>
      </c>
      <c r="B6" s="25">
        <v>18.0</v>
      </c>
      <c r="C6" s="26">
        <v>140.0</v>
      </c>
      <c r="D6" s="27">
        <v>764.0</v>
      </c>
      <c r="E6" s="28">
        <v>730.5401111650949</v>
      </c>
      <c r="F6" s="28">
        <v>3152.788222502864</v>
      </c>
      <c r="G6" s="29">
        <f t="shared" si="1"/>
        <v>0.03597011908</v>
      </c>
      <c r="H6" s="28">
        <v>0.06345397681726832</v>
      </c>
      <c r="I6" s="28">
        <f t="shared" si="2"/>
        <v>1.522895444</v>
      </c>
      <c r="J6" s="28">
        <f t="shared" si="3"/>
        <v>1163.492119</v>
      </c>
      <c r="K6" s="28">
        <f t="shared" si="4"/>
        <v>9.234064436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4" t="s">
        <v>39</v>
      </c>
      <c r="B7" s="25">
        <v>21.0</v>
      </c>
      <c r="C7" s="26">
        <v>162.0</v>
      </c>
      <c r="D7" s="27">
        <v>693.0</v>
      </c>
      <c r="E7" s="28">
        <v>1074.1105408003414</v>
      </c>
      <c r="F7" s="28">
        <v>4341.774285416269</v>
      </c>
      <c r="G7" s="29">
        <f t="shared" si="1"/>
        <v>0.02911537762</v>
      </c>
      <c r="H7" s="28">
        <v>0.08051898375528911</v>
      </c>
      <c r="I7" s="28">
        <f t="shared" si="2"/>
        <v>1.93245561</v>
      </c>
      <c r="J7" s="28">
        <f t="shared" si="3"/>
        <v>1339.191738</v>
      </c>
      <c r="K7" s="28">
        <f t="shared" si="4"/>
        <v>9.110147876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0" t="s">
        <v>40</v>
      </c>
      <c r="B8" s="31">
        <v>5.0</v>
      </c>
      <c r="C8" s="32">
        <v>178.0</v>
      </c>
      <c r="D8" s="32">
        <v>169.0</v>
      </c>
      <c r="E8" s="33">
        <v>1494.5961724028493</v>
      </c>
      <c r="F8" s="33">
        <v>5727.0483764220435</v>
      </c>
      <c r="G8" s="34">
        <f t="shared" si="1"/>
        <v>0.0251192207</v>
      </c>
      <c r="H8" s="33">
        <v>0.10147931652634123</v>
      </c>
      <c r="I8" s="33">
        <f t="shared" si="2"/>
        <v>2.435503597</v>
      </c>
      <c r="J8" s="33">
        <f t="shared" si="3"/>
        <v>411.6001078</v>
      </c>
      <c r="K8" s="33">
        <f t="shared" si="4"/>
        <v>11.76000308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0" t="s">
        <v>41</v>
      </c>
      <c r="B9" s="31">
        <v>22.0</v>
      </c>
      <c r="C9" s="32">
        <v>416.0</v>
      </c>
      <c r="D9" s="32">
        <v>221.0</v>
      </c>
      <c r="E9" s="33">
        <v>7991.0113075347745</v>
      </c>
      <c r="F9" s="33">
        <v>87351.0030090986</v>
      </c>
      <c r="G9" s="34">
        <f t="shared" si="1"/>
        <v>0.03066140124</v>
      </c>
      <c r="H9" s="33">
        <v>0.3999529635937119</v>
      </c>
      <c r="I9" s="33">
        <f t="shared" si="2"/>
        <v>9.598871126</v>
      </c>
      <c r="J9" s="33">
        <f t="shared" si="3"/>
        <v>2121.350519</v>
      </c>
      <c r="K9" s="33">
        <f t="shared" si="4"/>
        <v>13.77500337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42</v>
      </c>
      <c r="B10" s="36">
        <v>15.0</v>
      </c>
      <c r="C10" s="37">
        <v>440.0</v>
      </c>
      <c r="D10" s="37">
        <v>154.0</v>
      </c>
      <c r="E10" s="38">
        <v>8815.911988262467</v>
      </c>
      <c r="F10" s="38">
        <v>62251.99386040229</v>
      </c>
      <c r="G10" s="39">
        <f t="shared" si="1"/>
        <v>0.0187263235</v>
      </c>
      <c r="H10" s="38">
        <v>0.4398957679459604</v>
      </c>
      <c r="I10" s="38">
        <f t="shared" si="2"/>
        <v>10.55749843</v>
      </c>
      <c r="J10" s="38">
        <f t="shared" si="3"/>
        <v>1625.854758</v>
      </c>
      <c r="K10" s="38">
        <f t="shared" si="4"/>
        <v>15.48433103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44</v>
      </c>
      <c r="B11" s="17">
        <v>6.0</v>
      </c>
      <c r="C11" s="18">
        <v>408.0</v>
      </c>
      <c r="D11" s="18">
        <v>45.0</v>
      </c>
      <c r="E11" s="20">
        <v>9722.740917429966</v>
      </c>
      <c r="F11" s="19">
        <v>83946.22785180747</v>
      </c>
      <c r="G11" s="21">
        <f t="shared" si="1"/>
        <v>0.02469286531</v>
      </c>
      <c r="H11" s="20">
        <v>0.4443677431708061</v>
      </c>
      <c r="I11" s="20">
        <f t="shared" si="2"/>
        <v>10.66482584</v>
      </c>
      <c r="J11" s="20">
        <f t="shared" si="3"/>
        <v>479.9171626</v>
      </c>
      <c r="K11" s="20">
        <f t="shared" si="4"/>
        <v>11.42659911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2" t="s">
        <v>59</v>
      </c>
      <c r="B12" s="17">
        <v>22.0</v>
      </c>
      <c r="C12" s="18">
        <v>100.0</v>
      </c>
      <c r="D12" s="23">
        <v>856.0</v>
      </c>
      <c r="E12" s="20">
        <v>745.3252106972775</v>
      </c>
      <c r="F12" s="20">
        <v>2570.6933436455</v>
      </c>
      <c r="G12" s="21">
        <f t="shared" si="1"/>
        <v>0.04024608495</v>
      </c>
      <c r="H12" s="20">
        <v>0.06490468471626873</v>
      </c>
      <c r="I12" s="20">
        <f t="shared" si="2"/>
        <v>1.557712433</v>
      </c>
      <c r="J12" s="20">
        <f t="shared" si="3"/>
        <v>1333.401843</v>
      </c>
      <c r="K12" s="20">
        <f t="shared" si="4"/>
        <v>8.658453525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45</v>
      </c>
      <c r="B13" s="25">
        <v>3.0</v>
      </c>
      <c r="C13" s="27">
        <v>92.0</v>
      </c>
      <c r="D13" s="27">
        <v>64.0</v>
      </c>
      <c r="E13" s="28">
        <v>501.88028864474825</v>
      </c>
      <c r="F13" s="28">
        <v>2121.4975168658298</v>
      </c>
      <c r="G13" s="29">
        <f t="shared" si="1"/>
        <v>0.0536134481</v>
      </c>
      <c r="H13" s="28">
        <v>0.0538139980731644</v>
      </c>
      <c r="I13" s="28">
        <f t="shared" si="2"/>
        <v>1.291535954</v>
      </c>
      <c r="J13" s="28">
        <f t="shared" si="3"/>
        <v>82.65830104</v>
      </c>
      <c r="K13" s="28">
        <f t="shared" si="4"/>
        <v>3.936109573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4" t="s">
        <v>47</v>
      </c>
      <c r="B14" s="25">
        <v>26.0</v>
      </c>
      <c r="C14" s="26">
        <v>79.0</v>
      </c>
      <c r="D14" s="27">
        <v>1083.0</v>
      </c>
      <c r="E14" s="28">
        <v>480.440639286068</v>
      </c>
      <c r="F14" s="28">
        <v>1915.091533557348</v>
      </c>
      <c r="G14" s="29">
        <f t="shared" si="1"/>
        <v>0.05887648673</v>
      </c>
      <c r="H14" s="28">
        <v>0.052435736740286676</v>
      </c>
      <c r="I14" s="28">
        <f t="shared" si="2"/>
        <v>1.258457682</v>
      </c>
      <c r="J14" s="28">
        <f t="shared" si="3"/>
        <v>1362.909669</v>
      </c>
      <c r="K14" s="28">
        <f t="shared" si="4"/>
        <v>7.488514667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0" t="s">
        <v>48</v>
      </c>
      <c r="B15" s="31">
        <v>9.0</v>
      </c>
      <c r="C15" s="32">
        <v>323.0</v>
      </c>
      <c r="D15" s="32">
        <v>85.0</v>
      </c>
      <c r="E15" s="33">
        <v>6949.153545984241</v>
      </c>
      <c r="F15" s="33">
        <v>69338.03337339728</v>
      </c>
      <c r="G15" s="34">
        <f t="shared" si="1"/>
        <v>0.03604593271</v>
      </c>
      <c r="H15" s="33">
        <v>0.3558804498862005</v>
      </c>
      <c r="I15" s="33">
        <f t="shared" si="2"/>
        <v>8.541130797</v>
      </c>
      <c r="J15" s="33">
        <f t="shared" si="3"/>
        <v>725.9961178</v>
      </c>
      <c r="K15" s="33">
        <f t="shared" si="4"/>
        <v>11.5237479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40"/>
      <c r="F16" s="40"/>
      <c r="G16" s="41"/>
      <c r="H16" s="40"/>
      <c r="I16" s="40"/>
      <c r="J16" s="40"/>
      <c r="K16" s="4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8.25" customHeight="1">
      <c r="A17" s="15" t="s">
        <v>50</v>
      </c>
      <c r="B17" s="15" t="s">
        <v>25</v>
      </c>
      <c r="C17" s="43" t="s">
        <v>51</v>
      </c>
      <c r="D17" s="43" t="s">
        <v>52</v>
      </c>
      <c r="E17" s="44" t="s">
        <v>28</v>
      </c>
      <c r="F17" s="44" t="s">
        <v>29</v>
      </c>
      <c r="G17" s="45" t="s">
        <v>30</v>
      </c>
      <c r="H17" s="44" t="s">
        <v>31</v>
      </c>
      <c r="I17" s="44" t="s">
        <v>32</v>
      </c>
      <c r="J17" s="72" t="s">
        <v>53</v>
      </c>
      <c r="K17" s="44" t="s">
        <v>54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8" t="s">
        <v>55</v>
      </c>
      <c r="B18" s="49">
        <f>B4+B5+B9+B10+B11+B15</f>
        <v>66</v>
      </c>
      <c r="C18" s="50">
        <f>(C4*$B$4+C5*$B$5+C9*$B$9+C10*$B$10+C11*$B$11+C15*$B$15)/$B$18</f>
        <v>373.6060606</v>
      </c>
      <c r="D18" s="49">
        <f>(D4+D5+D9+D10+D11+D15)</f>
        <v>678</v>
      </c>
      <c r="E18" s="51">
        <f t="shared" ref="E18:I18" si="5">(E4*$B$4+E5*$B$5+E9*$B$9+E10*$B$10+E11*$B$11+E15*$B$15)/$B$18</f>
        <v>7753.871025</v>
      </c>
      <c r="F18" s="51">
        <f t="shared" si="5"/>
        <v>68571.68537</v>
      </c>
      <c r="G18" s="52">
        <f t="shared" si="5"/>
        <v>0.02805052189</v>
      </c>
      <c r="H18" s="51">
        <f t="shared" si="5"/>
        <v>0.388013961</v>
      </c>
      <c r="I18" s="51">
        <f t="shared" si="5"/>
        <v>9.312335064</v>
      </c>
      <c r="J18" s="51">
        <f>(J4+J5+J9+J10+J11+J15)</f>
        <v>6240.716675</v>
      </c>
      <c r="K18" s="51">
        <f>(K4*$B$4+K5*$B$5+K9*$B$9+K10*$B$10+K11*$B$11+K15*$B$15)/$B$18</f>
        <v>13.50804475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3" t="s">
        <v>56</v>
      </c>
      <c r="B19" s="25">
        <f>B6+B7+B8+B12</f>
        <v>66</v>
      </c>
      <c r="C19" s="54">
        <f>(C6*$B$6+C7*$B$7+C8*$B$8+C12*$B$12)/$B$19</f>
        <v>136.5454545</v>
      </c>
      <c r="D19" s="54">
        <f>(D6+D7+D8+D12)</f>
        <v>2482</v>
      </c>
      <c r="E19" s="55">
        <f t="shared" ref="E19:I19" si="6">(E6*$B$6+E7*$B$7+E8*$B$8+E12*$B$12)/$B$19</f>
        <v>902.6693766</v>
      </c>
      <c r="F19" s="55">
        <f t="shared" si="6"/>
        <v>3532.090052</v>
      </c>
      <c r="G19" s="56">
        <f t="shared" si="6"/>
        <v>0.03439234918</v>
      </c>
      <c r="H19" s="55">
        <f t="shared" si="6"/>
        <v>0.07224802861</v>
      </c>
      <c r="I19" s="55">
        <f t="shared" si="6"/>
        <v>1.733952687</v>
      </c>
      <c r="J19" s="55">
        <f>(J6+J7+J8+J12)</f>
        <v>4247.685807</v>
      </c>
      <c r="K19" s="55">
        <f>(K6*$B$6+K7*$B$7+K8*$B$8+K12*$B$12)/$B$19</f>
        <v>9.194125124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57" t="s">
        <v>57</v>
      </c>
      <c r="B20" s="31">
        <f>B14+B13</f>
        <v>29</v>
      </c>
      <c r="C20" s="58">
        <f>(C14*$B$14+C13*$B$13)/$B$20</f>
        <v>80.34482759</v>
      </c>
      <c r="D20" s="58">
        <f>(D14+D13)</f>
        <v>1147</v>
      </c>
      <c r="E20" s="59">
        <f t="shared" ref="E20:I20" si="7">(E14*$B$14+E13*$B$13)/$B$20</f>
        <v>482.658534</v>
      </c>
      <c r="F20" s="59">
        <f t="shared" si="7"/>
        <v>1936.443877</v>
      </c>
      <c r="G20" s="60">
        <f t="shared" si="7"/>
        <v>0.05833203445</v>
      </c>
      <c r="H20" s="59">
        <f t="shared" si="7"/>
        <v>0.0525783155</v>
      </c>
      <c r="I20" s="59">
        <f t="shared" si="7"/>
        <v>1.261879572</v>
      </c>
      <c r="J20" s="59">
        <f>(J14+J13)</f>
        <v>1445.56797</v>
      </c>
      <c r="K20" s="59">
        <f>(K14*$B$14+K13*$B$13)/$B$20</f>
        <v>7.121024485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61" t="s">
        <v>58</v>
      </c>
      <c r="B21" s="36">
        <v>0.0</v>
      </c>
      <c r="C21" s="36">
        <v>0.0</v>
      </c>
      <c r="D21" s="36">
        <v>0.0</v>
      </c>
      <c r="E21" s="36">
        <v>0.0</v>
      </c>
      <c r="F21" s="36">
        <v>0.0</v>
      </c>
      <c r="G21" s="63">
        <v>0.0</v>
      </c>
      <c r="H21" s="36">
        <v>0.0</v>
      </c>
      <c r="I21" s="36">
        <v>0.0</v>
      </c>
      <c r="J21" s="71">
        <v>0.0</v>
      </c>
      <c r="K21" s="36">
        <v>0.0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9.63"/>
    <col customWidth="1" min="3" max="3" width="10.5"/>
    <col customWidth="1" min="4" max="5" width="17.88"/>
    <col customWidth="1" min="6" max="6" width="19.63"/>
    <col customWidth="1" min="7" max="8" width="14.38"/>
    <col customWidth="1" min="9" max="9" width="15.38"/>
    <col customWidth="1" min="10" max="10" width="23.25"/>
    <col customWidth="1" min="11" max="11" width="16.25"/>
    <col customWidth="1" min="12" max="26" width="10.0"/>
  </cols>
  <sheetData>
    <row r="1" ht="14.25" customHeight="1">
      <c r="A1" s="4" t="s">
        <v>23</v>
      </c>
      <c r="B1" s="14">
        <v>85.8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6" t="s">
        <v>35</v>
      </c>
      <c r="B4" s="17">
        <v>12.0</v>
      </c>
      <c r="C4" s="18">
        <v>247.0</v>
      </c>
      <c r="D4" s="18">
        <v>142.0</v>
      </c>
      <c r="E4" s="20">
        <v>5977.833493216801</v>
      </c>
      <c r="F4" s="19">
        <v>39525.51818191023</v>
      </c>
      <c r="G4" s="21">
        <f t="shared" ref="G4:G14" si="1">F4/(E4*C4*$B$1/100)</f>
        <v>0.03119963528</v>
      </c>
      <c r="H4" s="20">
        <v>0.31301261127001606</v>
      </c>
      <c r="I4" s="20">
        <f t="shared" ref="I4:I14" si="2">H4*24</f>
        <v>7.51230267</v>
      </c>
      <c r="J4" s="20">
        <f t="shared" ref="J4:J14" si="3">I4*D4</f>
        <v>1066.746979</v>
      </c>
      <c r="K4" s="20">
        <f t="shared" ref="K4:K14" si="4">J4/(7*B4)</f>
        <v>12.6993688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 t="s">
        <v>60</v>
      </c>
      <c r="B5" s="17">
        <v>5.0</v>
      </c>
      <c r="C5" s="18">
        <v>278.0</v>
      </c>
      <c r="D5" s="23">
        <v>52.0</v>
      </c>
      <c r="E5" s="20">
        <v>6265.210234077807</v>
      </c>
      <c r="F5" s="20">
        <v>39389.068002956694</v>
      </c>
      <c r="G5" s="21">
        <f t="shared" si="1"/>
        <v>0.02635772803</v>
      </c>
      <c r="H5" s="20">
        <v>0.32683646415345896</v>
      </c>
      <c r="I5" s="20">
        <f t="shared" si="2"/>
        <v>7.84407514</v>
      </c>
      <c r="J5" s="20">
        <f t="shared" si="3"/>
        <v>407.8919073</v>
      </c>
      <c r="K5" s="20">
        <f t="shared" si="4"/>
        <v>11.65405449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4" t="s">
        <v>38</v>
      </c>
      <c r="B6" s="25">
        <v>19.0</v>
      </c>
      <c r="C6" s="26">
        <v>140.0</v>
      </c>
      <c r="D6" s="27">
        <v>756.0</v>
      </c>
      <c r="E6" s="28">
        <v>742.9130031961138</v>
      </c>
      <c r="F6" s="28">
        <v>3188.385891954189</v>
      </c>
      <c r="G6" s="29">
        <f t="shared" si="1"/>
        <v>0.03572873133</v>
      </c>
      <c r="H6" s="28">
        <v>0.06404664778586897</v>
      </c>
      <c r="I6" s="28">
        <f t="shared" si="2"/>
        <v>1.537119547</v>
      </c>
      <c r="J6" s="28">
        <f t="shared" si="3"/>
        <v>1162.062377</v>
      </c>
      <c r="K6" s="28">
        <f t="shared" si="4"/>
        <v>8.737311108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4" t="s">
        <v>39</v>
      </c>
      <c r="B7" s="25">
        <v>26.0</v>
      </c>
      <c r="C7" s="26">
        <v>162.0</v>
      </c>
      <c r="D7" s="27">
        <v>808.0</v>
      </c>
      <c r="E7" s="28">
        <v>1085.9175525874375</v>
      </c>
      <c r="F7" s="28">
        <v>4380.709669157356</v>
      </c>
      <c r="G7" s="29">
        <f t="shared" si="1"/>
        <v>0.02902320142</v>
      </c>
      <c r="H7" s="28">
        <v>0.0811018650108833</v>
      </c>
      <c r="I7" s="28">
        <f t="shared" si="2"/>
        <v>1.94644476</v>
      </c>
      <c r="J7" s="28">
        <f t="shared" si="3"/>
        <v>1572.727366</v>
      </c>
      <c r="K7" s="28">
        <f t="shared" si="4"/>
        <v>8.641359155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0" t="s">
        <v>40</v>
      </c>
      <c r="B8" s="31">
        <v>6.0</v>
      </c>
      <c r="C8" s="32">
        <v>178.0</v>
      </c>
      <c r="D8" s="32">
        <v>166.0</v>
      </c>
      <c r="E8" s="33">
        <v>1359.2176379446726</v>
      </c>
      <c r="F8" s="33">
        <v>5326.381024717787</v>
      </c>
      <c r="G8" s="34">
        <f t="shared" si="1"/>
        <v>0.02565877621</v>
      </c>
      <c r="H8" s="33">
        <v>0.0947182349036492</v>
      </c>
      <c r="I8" s="33">
        <f t="shared" si="2"/>
        <v>2.273237638</v>
      </c>
      <c r="J8" s="33">
        <f t="shared" si="3"/>
        <v>377.3574479</v>
      </c>
      <c r="K8" s="33">
        <f t="shared" si="4"/>
        <v>8.984701139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0" t="s">
        <v>41</v>
      </c>
      <c r="B9" s="31">
        <v>21.0</v>
      </c>
      <c r="C9" s="32">
        <v>416.0</v>
      </c>
      <c r="D9" s="32">
        <v>219.0</v>
      </c>
      <c r="E9" s="33">
        <v>8012.435030972596</v>
      </c>
      <c r="F9" s="33">
        <v>87580.36414377298</v>
      </c>
      <c r="G9" s="34">
        <f t="shared" si="1"/>
        <v>0.03062397821</v>
      </c>
      <c r="H9" s="33">
        <v>0.40095362803234075</v>
      </c>
      <c r="I9" s="33">
        <f t="shared" si="2"/>
        <v>9.622887073</v>
      </c>
      <c r="J9" s="33">
        <f t="shared" si="3"/>
        <v>2107.412269</v>
      </c>
      <c r="K9" s="33">
        <f t="shared" si="4"/>
        <v>14.33613788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42</v>
      </c>
      <c r="B10" s="36">
        <v>16.0</v>
      </c>
      <c r="C10" s="37">
        <v>440.0</v>
      </c>
      <c r="D10" s="37">
        <v>172.0</v>
      </c>
      <c r="E10" s="38">
        <v>8234.623155896154</v>
      </c>
      <c r="F10" s="38">
        <v>58282.672803474365</v>
      </c>
      <c r="G10" s="39">
        <f t="shared" si="1"/>
        <v>0.01874803547</v>
      </c>
      <c r="H10" s="38">
        <v>0.4125748695309377</v>
      </c>
      <c r="I10" s="38">
        <f t="shared" si="2"/>
        <v>9.901796869</v>
      </c>
      <c r="J10" s="38">
        <f t="shared" si="3"/>
        <v>1703.109061</v>
      </c>
      <c r="K10" s="38">
        <f t="shared" si="4"/>
        <v>15.20633091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44</v>
      </c>
      <c r="B11" s="17">
        <v>9.0</v>
      </c>
      <c r="C11" s="18">
        <v>408.0</v>
      </c>
      <c r="D11" s="18">
        <v>76.0</v>
      </c>
      <c r="E11" s="20">
        <v>9766.464056091767</v>
      </c>
      <c r="F11" s="19">
        <v>93937.16143809815</v>
      </c>
      <c r="G11" s="21">
        <f t="shared" si="1"/>
        <v>0.0274759442</v>
      </c>
      <c r="H11" s="20">
        <v>0.4961487841788432</v>
      </c>
      <c r="I11" s="20">
        <f t="shared" si="2"/>
        <v>11.90757082</v>
      </c>
      <c r="J11" s="20">
        <f t="shared" si="3"/>
        <v>904.9753823</v>
      </c>
      <c r="K11" s="20">
        <f t="shared" si="4"/>
        <v>14.36468861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2" t="s">
        <v>59</v>
      </c>
      <c r="B12" s="17">
        <v>23.0</v>
      </c>
      <c r="C12" s="18">
        <v>100.0</v>
      </c>
      <c r="D12" s="23">
        <v>934.0</v>
      </c>
      <c r="E12" s="20">
        <v>690.2362091564758</v>
      </c>
      <c r="F12" s="20">
        <v>2453.3813833683666</v>
      </c>
      <c r="G12" s="21">
        <f t="shared" si="1"/>
        <v>0.04142667139</v>
      </c>
      <c r="H12" s="20">
        <v>0.062068770332523455</v>
      </c>
      <c r="I12" s="20">
        <f t="shared" si="2"/>
        <v>1.489650488</v>
      </c>
      <c r="J12" s="20">
        <f t="shared" si="3"/>
        <v>1391.333556</v>
      </c>
      <c r="K12" s="20">
        <f t="shared" si="4"/>
        <v>8.641823328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47</v>
      </c>
      <c r="B13" s="25">
        <v>27.0</v>
      </c>
      <c r="C13" s="27">
        <v>79.0</v>
      </c>
      <c r="D13" s="27">
        <v>1008.0</v>
      </c>
      <c r="E13" s="28">
        <v>462.43067029349936</v>
      </c>
      <c r="F13" s="28">
        <v>1872.3394522151084</v>
      </c>
      <c r="G13" s="29">
        <f t="shared" si="1"/>
        <v>0.05973427249</v>
      </c>
      <c r="H13" s="28">
        <v>0.05149051888188044</v>
      </c>
      <c r="I13" s="28">
        <f t="shared" si="2"/>
        <v>1.235772453</v>
      </c>
      <c r="J13" s="28">
        <f t="shared" si="3"/>
        <v>1245.658633</v>
      </c>
      <c r="K13" s="28">
        <f t="shared" si="4"/>
        <v>6.590786417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4" t="s">
        <v>48</v>
      </c>
      <c r="B14" s="25">
        <v>6.0</v>
      </c>
      <c r="C14" s="26">
        <v>323.0</v>
      </c>
      <c r="D14" s="27">
        <v>28.0</v>
      </c>
      <c r="E14" s="28">
        <v>6378.025431570225</v>
      </c>
      <c r="F14" s="28">
        <v>63861.82239530257</v>
      </c>
      <c r="G14" s="29">
        <f t="shared" si="1"/>
        <v>0.03612977449</v>
      </c>
      <c r="H14" s="28">
        <v>0.3288707841260544</v>
      </c>
      <c r="I14" s="28">
        <f t="shared" si="2"/>
        <v>7.892898819</v>
      </c>
      <c r="J14" s="28">
        <f t="shared" si="3"/>
        <v>221.0011669</v>
      </c>
      <c r="K14" s="28">
        <f t="shared" si="4"/>
        <v>5.261932546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40"/>
      <c r="F15" s="40"/>
      <c r="G15" s="41"/>
      <c r="H15" s="40"/>
      <c r="I15" s="40"/>
      <c r="J15" s="40"/>
      <c r="K15" s="4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8.25" customHeight="1">
      <c r="A16" s="15" t="s">
        <v>50</v>
      </c>
      <c r="B16" s="15" t="s">
        <v>25</v>
      </c>
      <c r="C16" s="43" t="s">
        <v>51</v>
      </c>
      <c r="D16" s="43" t="s">
        <v>52</v>
      </c>
      <c r="E16" s="44" t="s">
        <v>28</v>
      </c>
      <c r="F16" s="44" t="s">
        <v>29</v>
      </c>
      <c r="G16" s="45" t="s">
        <v>30</v>
      </c>
      <c r="H16" s="44" t="s">
        <v>31</v>
      </c>
      <c r="I16" s="44" t="s">
        <v>32</v>
      </c>
      <c r="J16" s="72" t="s">
        <v>53</v>
      </c>
      <c r="K16" s="44" t="s">
        <v>54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8" t="s">
        <v>55</v>
      </c>
      <c r="B17" s="49">
        <f>B4+B5+B9+B11+B10+B14</f>
        <v>69</v>
      </c>
      <c r="C17" s="50">
        <f>(C4*$B$4+C5*$B$5+C9*$B$9+C11*$B$11+C10*$B$10+C14*$B$14)/$B$17</f>
        <v>373.0434783</v>
      </c>
      <c r="D17" s="49">
        <f>(D4+D5+D9+D11+D10+D14)</f>
        <v>689</v>
      </c>
      <c r="E17" s="51">
        <f t="shared" ref="E17:I17" si="5">(E4*$B$4+E5*$B$5+E9*$B$9+E11*$B$11+E10*$B$10+E14*$B$14)/$B$17</f>
        <v>7670.166498</v>
      </c>
      <c r="F17" s="51">
        <f t="shared" si="5"/>
        <v>67703.87474</v>
      </c>
      <c r="G17" s="52">
        <f t="shared" si="5"/>
        <v>0.02772925389</v>
      </c>
      <c r="H17" s="51">
        <f t="shared" si="5"/>
        <v>0.3891321959</v>
      </c>
      <c r="I17" s="51">
        <f t="shared" si="5"/>
        <v>9.339172702</v>
      </c>
      <c r="J17" s="51">
        <f>(J4+J5+J9+J11+J10+J14)</f>
        <v>6411.136766</v>
      </c>
      <c r="K17" s="51">
        <f>(K4*$B$4+K5*$B$5+K9*$B$9+K11*$B$11+K10*$B$10+K14*$B$14)/$B$17</f>
        <v>13.27357509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53" t="s">
        <v>56</v>
      </c>
      <c r="B18" s="25">
        <f>B6+B7+B8+B12</f>
        <v>74</v>
      </c>
      <c r="C18" s="54">
        <f>(C6*$B$6+C7*$B$7+C8*$B$8+C12*$B$12)/$B$18</f>
        <v>138.3783784</v>
      </c>
      <c r="D18" s="25">
        <f>(D6+D7+D8+D12)</f>
        <v>2664</v>
      </c>
      <c r="E18" s="55">
        <f t="shared" ref="E18:I18" si="6">(E6*$B$6+E7*$B$7+E8*$B$8+E12*$B$12)/$B$18</f>
        <v>897.0262441</v>
      </c>
      <c r="F18" s="55">
        <f t="shared" si="6"/>
        <v>3552.214072</v>
      </c>
      <c r="G18" s="56">
        <f t="shared" si="6"/>
        <v>0.03432723286</v>
      </c>
      <c r="H18" s="55">
        <f t="shared" si="6"/>
        <v>0.07191116115</v>
      </c>
      <c r="I18" s="55">
        <f t="shared" si="6"/>
        <v>1.725867868</v>
      </c>
      <c r="J18" s="55">
        <f>(J6+J7+J8+J12)</f>
        <v>4503.480747</v>
      </c>
      <c r="K18" s="55">
        <f>(K6*$B$6+K7*$B$7+K8*$B$8+K12*$B$12)/$B$18</f>
        <v>8.693978277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7" t="s">
        <v>57</v>
      </c>
      <c r="B19" s="31">
        <f t="shared" ref="B19:K19" si="7">B13</f>
        <v>27</v>
      </c>
      <c r="C19" s="31">
        <f t="shared" si="7"/>
        <v>79</v>
      </c>
      <c r="D19" s="31">
        <f t="shared" si="7"/>
        <v>1008</v>
      </c>
      <c r="E19" s="59">
        <f t="shared" si="7"/>
        <v>462.4306703</v>
      </c>
      <c r="F19" s="59">
        <f t="shared" si="7"/>
        <v>1872.339452</v>
      </c>
      <c r="G19" s="60">
        <f t="shared" si="7"/>
        <v>0.05973427249</v>
      </c>
      <c r="H19" s="59">
        <f t="shared" si="7"/>
        <v>0.05149051888</v>
      </c>
      <c r="I19" s="59">
        <f t="shared" si="7"/>
        <v>1.235772453</v>
      </c>
      <c r="J19" s="59">
        <f t="shared" si="7"/>
        <v>1245.658633</v>
      </c>
      <c r="K19" s="59">
        <f t="shared" si="7"/>
        <v>6.590786417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1" t="s">
        <v>58</v>
      </c>
      <c r="B20" s="36">
        <v>0.0</v>
      </c>
      <c r="C20" s="36">
        <v>0.0</v>
      </c>
      <c r="D20" s="36">
        <v>0.0</v>
      </c>
      <c r="E20" s="36">
        <v>0.0</v>
      </c>
      <c r="F20" s="36">
        <v>0.0</v>
      </c>
      <c r="G20" s="71">
        <v>0.0</v>
      </c>
      <c r="H20" s="36">
        <v>0.0</v>
      </c>
      <c r="I20" s="36">
        <v>0.0</v>
      </c>
      <c r="J20" s="71">
        <v>0.0</v>
      </c>
      <c r="K20" s="36">
        <v>0.0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9.63"/>
    <col customWidth="1" min="3" max="3" width="10.5"/>
    <col customWidth="1" min="4" max="5" width="17.88"/>
    <col customWidth="1" min="6" max="6" width="19.63"/>
    <col customWidth="1" min="7" max="8" width="14.38"/>
    <col customWidth="1" min="9" max="9" width="15.38"/>
    <col customWidth="1" min="10" max="10" width="23.25"/>
    <col customWidth="1" min="11" max="11" width="16.25"/>
    <col customWidth="1" min="12" max="26" width="10.0"/>
  </cols>
  <sheetData>
    <row r="1" ht="14.25" customHeight="1">
      <c r="A1" s="4" t="s">
        <v>23</v>
      </c>
      <c r="B1" s="14">
        <v>84.7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6" t="s">
        <v>35</v>
      </c>
      <c r="B4" s="17">
        <v>12.0</v>
      </c>
      <c r="C4" s="18">
        <v>247.0</v>
      </c>
      <c r="D4" s="18">
        <v>187.0</v>
      </c>
      <c r="E4" s="20">
        <v>5855.014362219612</v>
      </c>
      <c r="F4" s="19">
        <v>38761.99312855618</v>
      </c>
      <c r="G4" s="21">
        <f t="shared" ref="G4:G14" si="1">F4/(E4*C4*$B$1/100)</f>
        <v>0.03164446604</v>
      </c>
      <c r="H4" s="20">
        <v>0.3071505889960048</v>
      </c>
      <c r="I4" s="20">
        <f t="shared" ref="I4:I14" si="2">H4*24</f>
        <v>7.371614136</v>
      </c>
      <c r="J4" s="20">
        <f t="shared" ref="J4:J14" si="3">I4*D4</f>
        <v>1378.491843</v>
      </c>
      <c r="K4" s="20">
        <f t="shared" ref="K4:K14" si="4">J4/(7*B4)</f>
        <v>16.41061718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 t="s">
        <v>60</v>
      </c>
      <c r="B5" s="17">
        <v>4.0</v>
      </c>
      <c r="C5" s="18">
        <v>278.0</v>
      </c>
      <c r="D5" s="23">
        <v>63.0</v>
      </c>
      <c r="E5" s="20">
        <v>6694.924692499752</v>
      </c>
      <c r="F5" s="20">
        <v>42002.615640604425</v>
      </c>
      <c r="G5" s="21">
        <f t="shared" si="1"/>
        <v>0.02664418459</v>
      </c>
      <c r="H5" s="20">
        <v>0.34742566618257575</v>
      </c>
      <c r="I5" s="20">
        <f t="shared" si="2"/>
        <v>8.338215988</v>
      </c>
      <c r="J5" s="20">
        <f t="shared" si="3"/>
        <v>525.3076073</v>
      </c>
      <c r="K5" s="20">
        <f t="shared" si="4"/>
        <v>18.76098597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4" t="s">
        <v>38</v>
      </c>
      <c r="B6" s="25">
        <v>18.0</v>
      </c>
      <c r="C6" s="26">
        <v>140.0</v>
      </c>
      <c r="D6" s="27">
        <v>743.0</v>
      </c>
      <c r="E6" s="28">
        <v>753.1920546949749</v>
      </c>
      <c r="F6" s="28">
        <v>3210.9045505295785</v>
      </c>
      <c r="G6" s="29">
        <f t="shared" si="1"/>
        <v>0.03595093746</v>
      </c>
      <c r="H6" s="28">
        <v>0.06458743214277583</v>
      </c>
      <c r="I6" s="28">
        <f t="shared" si="2"/>
        <v>1.550098371</v>
      </c>
      <c r="J6" s="28">
        <f t="shared" si="3"/>
        <v>1151.72309</v>
      </c>
      <c r="K6" s="28">
        <f t="shared" si="4"/>
        <v>9.140659444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4" t="s">
        <v>39</v>
      </c>
      <c r="B7" s="25">
        <v>26.0</v>
      </c>
      <c r="C7" s="26">
        <v>162.0</v>
      </c>
      <c r="D7" s="27">
        <v>925.0</v>
      </c>
      <c r="E7" s="28">
        <v>1056.2262459706203</v>
      </c>
      <c r="F7" s="28">
        <v>4307.4221579370005</v>
      </c>
      <c r="G7" s="29">
        <f t="shared" si="1"/>
        <v>0.02972090694</v>
      </c>
      <c r="H7" s="28">
        <v>0.07958664548660545</v>
      </c>
      <c r="I7" s="28">
        <f t="shared" si="2"/>
        <v>1.910079492</v>
      </c>
      <c r="J7" s="28">
        <f t="shared" si="3"/>
        <v>1766.82353</v>
      </c>
      <c r="K7" s="28">
        <f t="shared" si="4"/>
        <v>9.707821592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0" t="s">
        <v>40</v>
      </c>
      <c r="B8" s="31">
        <v>5.0</v>
      </c>
      <c r="C8" s="32">
        <v>178.0</v>
      </c>
      <c r="D8" s="32">
        <v>174.0</v>
      </c>
      <c r="E8" s="33">
        <v>1374.4697753667074</v>
      </c>
      <c r="F8" s="33">
        <v>5350.387948176549</v>
      </c>
      <c r="G8" s="34">
        <f t="shared" si="1"/>
        <v>0.02581943095</v>
      </c>
      <c r="H8" s="33">
        <v>0.09557070627306366</v>
      </c>
      <c r="I8" s="33">
        <f t="shared" si="2"/>
        <v>2.293696951</v>
      </c>
      <c r="J8" s="33">
        <f t="shared" si="3"/>
        <v>399.1032694</v>
      </c>
      <c r="K8" s="33">
        <f t="shared" si="4"/>
        <v>11.40295055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0" t="s">
        <v>41</v>
      </c>
      <c r="B9" s="31">
        <v>22.0</v>
      </c>
      <c r="C9" s="32">
        <v>416.0</v>
      </c>
      <c r="D9" s="32">
        <v>247.0</v>
      </c>
      <c r="E9" s="33">
        <v>8034.796660495051</v>
      </c>
      <c r="F9" s="33">
        <v>87807.9689800391</v>
      </c>
      <c r="G9" s="34">
        <f t="shared" si="1"/>
        <v>0.03101575094</v>
      </c>
      <c r="H9" s="33">
        <v>0.4019978217660692</v>
      </c>
      <c r="I9" s="33">
        <f t="shared" si="2"/>
        <v>9.647947722</v>
      </c>
      <c r="J9" s="33">
        <f t="shared" si="3"/>
        <v>2383.043087</v>
      </c>
      <c r="K9" s="33">
        <f t="shared" si="4"/>
        <v>15.47430576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42</v>
      </c>
      <c r="B10" s="36">
        <v>15.0</v>
      </c>
      <c r="C10" s="37">
        <v>440.0</v>
      </c>
      <c r="D10" s="37">
        <v>179.0</v>
      </c>
      <c r="E10" s="38">
        <v>8331.307732312865</v>
      </c>
      <c r="F10" s="38">
        <v>58901.61594956659</v>
      </c>
      <c r="G10" s="39">
        <f t="shared" si="1"/>
        <v>0.0189704637</v>
      </c>
      <c r="H10" s="38">
        <v>0.4168855165177374</v>
      </c>
      <c r="I10" s="38">
        <f t="shared" si="2"/>
        <v>10.0052524</v>
      </c>
      <c r="J10" s="38">
        <f t="shared" si="3"/>
        <v>1790.940179</v>
      </c>
      <c r="K10" s="38">
        <f t="shared" si="4"/>
        <v>17.05657313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44</v>
      </c>
      <c r="B11" s="17">
        <v>8.0</v>
      </c>
      <c r="C11" s="18">
        <v>408.0</v>
      </c>
      <c r="D11" s="18">
        <v>91.0</v>
      </c>
      <c r="E11" s="20">
        <v>9707.588840418783</v>
      </c>
      <c r="F11" s="19">
        <v>82728.11833386519</v>
      </c>
      <c r="G11" s="21">
        <f t="shared" si="1"/>
        <v>0.02466029112</v>
      </c>
      <c r="H11" s="20">
        <v>0.43793200845734576</v>
      </c>
      <c r="I11" s="20">
        <f t="shared" si="2"/>
        <v>10.5103682</v>
      </c>
      <c r="J11" s="20">
        <f t="shared" si="3"/>
        <v>956.4435065</v>
      </c>
      <c r="K11" s="20">
        <f t="shared" si="4"/>
        <v>17.07934833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2" t="s">
        <v>59</v>
      </c>
      <c r="B12" s="17">
        <v>28.0</v>
      </c>
      <c r="C12" s="18">
        <v>100.0</v>
      </c>
      <c r="D12" s="23">
        <v>1189.0</v>
      </c>
      <c r="E12" s="20">
        <v>714.9380852156462</v>
      </c>
      <c r="F12" s="20">
        <v>2504.3720352621685</v>
      </c>
      <c r="G12" s="21">
        <f t="shared" si="1"/>
        <v>0.04135680713</v>
      </c>
      <c r="H12" s="20">
        <v>0.06335712845553709</v>
      </c>
      <c r="I12" s="20">
        <f t="shared" si="2"/>
        <v>1.520571083</v>
      </c>
      <c r="J12" s="20">
        <f t="shared" si="3"/>
        <v>1807.959018</v>
      </c>
      <c r="K12" s="20">
        <f t="shared" si="4"/>
        <v>9.224280702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47</v>
      </c>
      <c r="B13" s="25">
        <v>19.0</v>
      </c>
      <c r="C13" s="27">
        <v>79.0</v>
      </c>
      <c r="D13" s="27">
        <v>805.0</v>
      </c>
      <c r="E13" s="28">
        <v>435.58021968607466</v>
      </c>
      <c r="F13" s="28">
        <v>1808.7569111290084</v>
      </c>
      <c r="G13" s="29">
        <f t="shared" si="1"/>
        <v>0.06205853975</v>
      </c>
      <c r="H13" s="28">
        <v>0.050064556899204395</v>
      </c>
      <c r="I13" s="28">
        <f t="shared" si="2"/>
        <v>1.201549366</v>
      </c>
      <c r="J13" s="28">
        <f t="shared" si="3"/>
        <v>967.2472393</v>
      </c>
      <c r="K13" s="28">
        <f t="shared" si="4"/>
        <v>7.272535634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4" t="s">
        <v>48</v>
      </c>
      <c r="B14" s="25">
        <v>4.0</v>
      </c>
      <c r="C14" s="26">
        <v>323.0</v>
      </c>
      <c r="D14" s="27">
        <v>28.0</v>
      </c>
      <c r="E14" s="28">
        <v>5742.79011445893</v>
      </c>
      <c r="F14" s="28">
        <v>57710.74248526578</v>
      </c>
      <c r="G14" s="29">
        <f t="shared" si="1"/>
        <v>0.03673227145</v>
      </c>
      <c r="H14" s="28">
        <v>0.2988193490645998</v>
      </c>
      <c r="I14" s="28">
        <f t="shared" si="2"/>
        <v>7.171664378</v>
      </c>
      <c r="J14" s="28">
        <f t="shared" si="3"/>
        <v>200.8066026</v>
      </c>
      <c r="K14" s="28">
        <f t="shared" si="4"/>
        <v>7.171664378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40"/>
      <c r="F15" s="40"/>
      <c r="G15" s="41"/>
      <c r="H15" s="40"/>
      <c r="I15" s="40"/>
      <c r="J15" s="40"/>
      <c r="K15" s="4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8.25" customHeight="1">
      <c r="A16" s="15" t="s">
        <v>50</v>
      </c>
      <c r="B16" s="15" t="s">
        <v>25</v>
      </c>
      <c r="C16" s="43" t="s">
        <v>51</v>
      </c>
      <c r="D16" s="43" t="s">
        <v>52</v>
      </c>
      <c r="E16" s="44" t="s">
        <v>28</v>
      </c>
      <c r="F16" s="44" t="s">
        <v>29</v>
      </c>
      <c r="G16" s="45" t="s">
        <v>30</v>
      </c>
      <c r="H16" s="44" t="s">
        <v>31</v>
      </c>
      <c r="I16" s="44" t="s">
        <v>32</v>
      </c>
      <c r="J16" s="72" t="s">
        <v>53</v>
      </c>
      <c r="K16" s="44" t="s">
        <v>54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8" t="s">
        <v>55</v>
      </c>
      <c r="B17" s="49">
        <f>B4+B5+B9+B10+B11+B14</f>
        <v>65</v>
      </c>
      <c r="C17" s="50">
        <f>(C4*$B$4+C5*$B$5+C9*$B$9+C10*$B$10+C11*$B$11+C14*$B$14)/$B$17</f>
        <v>375.1384615</v>
      </c>
      <c r="D17" s="49">
        <f>(D4+D5+D9+D10+D11+D14)</f>
        <v>795</v>
      </c>
      <c r="E17" s="51">
        <f t="shared" ref="E17:I17" si="5">(E4*$B$4+E5*$B$5+E9*$B$9+E10*$B$10+E11*$B$11+E14*$B$14)/$B$17</f>
        <v>7683.182843</v>
      </c>
      <c r="F17" s="51">
        <f t="shared" si="5"/>
        <v>66786.49005</v>
      </c>
      <c r="G17" s="52">
        <f t="shared" si="5"/>
        <v>0.02765269572</v>
      </c>
      <c r="H17" s="51">
        <f t="shared" si="5"/>
        <v>0.3826381234</v>
      </c>
      <c r="I17" s="51">
        <f t="shared" si="5"/>
        <v>9.183314962</v>
      </c>
      <c r="J17" s="51">
        <f>(J4+J5+J9+J10+J11+J14)</f>
        <v>7235.032826</v>
      </c>
      <c r="K17" s="51">
        <f>(K4*$B$4+K5*$B$5+K9*$B$9+K10*$B$10+K11*$B$11+K14*$B$14)/$B$17</f>
        <v>15.90117105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53" t="s">
        <v>56</v>
      </c>
      <c r="B18" s="25">
        <f>B6+B7+B8+B12</f>
        <v>77</v>
      </c>
      <c r="C18" s="54">
        <f>(C6*$B$6+C7*$B$7+C8*$B$8+C12*$B$12)/$B$18</f>
        <v>135.3506494</v>
      </c>
      <c r="D18" s="25">
        <f>(D6+D7+D8+D12)</f>
        <v>3031</v>
      </c>
      <c r="E18" s="55">
        <f t="shared" ref="E18:I18" si="6">(E6*$B$6+E7*$B$7+E8*$B$8+E12*$B$12)/$B$18</f>
        <v>881.9474629</v>
      </c>
      <c r="F18" s="55">
        <f t="shared" si="6"/>
        <v>3463.163828</v>
      </c>
      <c r="G18" s="56">
        <f t="shared" si="6"/>
        <v>0.03515517155</v>
      </c>
      <c r="H18" s="55">
        <f t="shared" si="6"/>
        <v>0.07121661934</v>
      </c>
      <c r="I18" s="55">
        <f t="shared" si="6"/>
        <v>1.709198864</v>
      </c>
      <c r="J18" s="55">
        <f>(J6+J7+J8+J12)</f>
        <v>5125.608907</v>
      </c>
      <c r="K18" s="55">
        <f>(K6*$B$6+K7*$B$7+K8*$B$8+K12*$B$12)/$B$18</f>
        <v>9.509478491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7" t="s">
        <v>57</v>
      </c>
      <c r="B19" s="31">
        <f t="shared" ref="B19:K19" si="7">B13</f>
        <v>19</v>
      </c>
      <c r="C19" s="31">
        <f t="shared" si="7"/>
        <v>79</v>
      </c>
      <c r="D19" s="31">
        <f t="shared" si="7"/>
        <v>805</v>
      </c>
      <c r="E19" s="59">
        <f t="shared" si="7"/>
        <v>435.5802197</v>
      </c>
      <c r="F19" s="59">
        <f t="shared" si="7"/>
        <v>1808.756911</v>
      </c>
      <c r="G19" s="60">
        <f t="shared" si="7"/>
        <v>0.06205853975</v>
      </c>
      <c r="H19" s="59">
        <f t="shared" si="7"/>
        <v>0.0500645569</v>
      </c>
      <c r="I19" s="59">
        <f t="shared" si="7"/>
        <v>1.201549366</v>
      </c>
      <c r="J19" s="59">
        <f t="shared" si="7"/>
        <v>967.2472393</v>
      </c>
      <c r="K19" s="59">
        <f t="shared" si="7"/>
        <v>7.272535634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1" t="s">
        <v>58</v>
      </c>
      <c r="B20" s="36">
        <v>0.0</v>
      </c>
      <c r="C20" s="36">
        <v>0.0</v>
      </c>
      <c r="D20" s="36">
        <v>0.0</v>
      </c>
      <c r="E20" s="36">
        <v>0.0</v>
      </c>
      <c r="F20" s="36">
        <v>0.0</v>
      </c>
      <c r="G20" s="36">
        <v>0.0</v>
      </c>
      <c r="H20" s="36">
        <v>0.0</v>
      </c>
      <c r="I20" s="36">
        <v>0.0</v>
      </c>
      <c r="J20" s="36">
        <v>0.0</v>
      </c>
      <c r="K20" s="36">
        <v>0.0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9.63"/>
    <col customWidth="1" min="3" max="3" width="10.5"/>
    <col customWidth="1" min="4" max="5" width="17.88"/>
    <col customWidth="1" min="6" max="6" width="19.63"/>
    <col customWidth="1" min="7" max="8" width="14.38"/>
    <col customWidth="1" min="9" max="9" width="15.38"/>
    <col customWidth="1" min="10" max="10" width="23.25"/>
    <col customWidth="1" min="11" max="11" width="16.25"/>
    <col customWidth="1" min="12" max="26" width="10.0"/>
  </cols>
  <sheetData>
    <row r="1" ht="14.25" customHeight="1">
      <c r="A1" s="4" t="s">
        <v>23</v>
      </c>
      <c r="B1" s="14">
        <v>85.1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6" t="s">
        <v>35</v>
      </c>
      <c r="B4" s="17">
        <v>11.0</v>
      </c>
      <c r="C4" s="18">
        <v>247.0</v>
      </c>
      <c r="D4" s="18">
        <v>169.0</v>
      </c>
      <c r="E4" s="20">
        <v>6188.9934242045065</v>
      </c>
      <c r="F4" s="19">
        <v>40862.42544722367</v>
      </c>
      <c r="G4" s="21">
        <f t="shared" ref="G4:G13" si="1">F4/(E4*C4*$B$1/100)</f>
        <v>0.0314106994</v>
      </c>
      <c r="H4" s="20">
        <v>0.3232131519077383</v>
      </c>
      <c r="I4" s="20">
        <f t="shared" ref="I4:I13" si="2">H4*24</f>
        <v>7.757115646</v>
      </c>
      <c r="J4" s="20">
        <f t="shared" ref="J4:J13" si="3">I4*D4</f>
        <v>1310.952544</v>
      </c>
      <c r="K4" s="20">
        <f t="shared" ref="K4:K13" si="4">J4/(7*B4)</f>
        <v>17.02535772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 t="s">
        <v>60</v>
      </c>
      <c r="B5" s="17">
        <v>5.0</v>
      </c>
      <c r="C5" s="18">
        <v>278.0</v>
      </c>
      <c r="D5" s="23">
        <v>75.0</v>
      </c>
      <c r="E5" s="20">
        <v>6058.000185104399</v>
      </c>
      <c r="F5" s="20">
        <v>38116.66436734479</v>
      </c>
      <c r="G5" s="21">
        <f t="shared" si="1"/>
        <v>0.02659568924</v>
      </c>
      <c r="H5" s="20">
        <v>0.31690860008962835</v>
      </c>
      <c r="I5" s="20">
        <f t="shared" si="2"/>
        <v>7.605806402</v>
      </c>
      <c r="J5" s="20">
        <f t="shared" si="3"/>
        <v>570.4354802</v>
      </c>
      <c r="K5" s="20">
        <f t="shared" si="4"/>
        <v>16.29815658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4" t="s">
        <v>38</v>
      </c>
      <c r="B6" s="25">
        <v>17.0</v>
      </c>
      <c r="C6" s="26">
        <v>140.0</v>
      </c>
      <c r="D6" s="27">
        <v>729.0</v>
      </c>
      <c r="E6" s="28">
        <v>770.9605381557082</v>
      </c>
      <c r="F6" s="28">
        <v>3249.972174962271</v>
      </c>
      <c r="G6" s="29">
        <f t="shared" si="1"/>
        <v>0.03538261263</v>
      </c>
      <c r="H6" s="28">
        <v>0.06551118362211325</v>
      </c>
      <c r="I6" s="28">
        <f t="shared" si="2"/>
        <v>1.572268407</v>
      </c>
      <c r="J6" s="28">
        <f t="shared" si="3"/>
        <v>1146.183669</v>
      </c>
      <c r="K6" s="28">
        <f t="shared" si="4"/>
        <v>9.631795535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4" t="s">
        <v>39</v>
      </c>
      <c r="B7" s="25">
        <v>25.0</v>
      </c>
      <c r="C7" s="26">
        <v>162.0</v>
      </c>
      <c r="D7" s="27">
        <v>936.0</v>
      </c>
      <c r="E7" s="28">
        <v>1050.855683040619</v>
      </c>
      <c r="F7" s="28">
        <v>4290.6187774994605</v>
      </c>
      <c r="G7" s="29">
        <f t="shared" si="1"/>
        <v>0.02961640069</v>
      </c>
      <c r="H7" s="28">
        <v>0.0793202800041548</v>
      </c>
      <c r="I7" s="28">
        <f t="shared" si="2"/>
        <v>1.90368672</v>
      </c>
      <c r="J7" s="28">
        <f t="shared" si="3"/>
        <v>1781.85077</v>
      </c>
      <c r="K7" s="28">
        <f t="shared" si="4"/>
        <v>10.1820044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0" t="s">
        <v>40</v>
      </c>
      <c r="B8" s="31">
        <v>5.0</v>
      </c>
      <c r="C8" s="32">
        <v>178.0</v>
      </c>
      <c r="D8" s="32">
        <v>176.0</v>
      </c>
      <c r="E8" s="33">
        <v>1207.1272546921364</v>
      </c>
      <c r="F8" s="33">
        <v>4893.188523313219</v>
      </c>
      <c r="G8" s="34">
        <f t="shared" si="1"/>
        <v>0.02676019849</v>
      </c>
      <c r="H8" s="33">
        <v>0.0871001589020346</v>
      </c>
      <c r="I8" s="33">
        <f t="shared" si="2"/>
        <v>2.090403814</v>
      </c>
      <c r="J8" s="33">
        <f t="shared" si="3"/>
        <v>367.9110712</v>
      </c>
      <c r="K8" s="33">
        <f t="shared" si="4"/>
        <v>10.51174489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0" t="s">
        <v>41</v>
      </c>
      <c r="B9" s="31">
        <v>22.0</v>
      </c>
      <c r="C9" s="32">
        <v>416.0</v>
      </c>
      <c r="D9" s="32">
        <v>256.0</v>
      </c>
      <c r="E9" s="33">
        <v>7968.513901540847</v>
      </c>
      <c r="F9" s="33">
        <v>87112.23277633319</v>
      </c>
      <c r="G9" s="34">
        <f t="shared" si="1"/>
        <v>0.03088011578</v>
      </c>
      <c r="H9" s="33">
        <v>0.39890150418505876</v>
      </c>
      <c r="I9" s="33">
        <f t="shared" si="2"/>
        <v>9.5736361</v>
      </c>
      <c r="J9" s="33">
        <f t="shared" si="3"/>
        <v>2450.850842</v>
      </c>
      <c r="K9" s="33">
        <f t="shared" si="4"/>
        <v>15.91461586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42</v>
      </c>
      <c r="B10" s="36">
        <v>15.0</v>
      </c>
      <c r="C10" s="37">
        <v>440.0</v>
      </c>
      <c r="D10" s="37">
        <v>173.0</v>
      </c>
      <c r="E10" s="38">
        <v>8081.486565398072</v>
      </c>
      <c r="F10" s="38">
        <v>57173.329445909374</v>
      </c>
      <c r="G10" s="39">
        <f t="shared" si="1"/>
        <v>0.0188938295</v>
      </c>
      <c r="H10" s="38">
        <v>0.40503770095834246</v>
      </c>
      <c r="I10" s="38">
        <f t="shared" si="2"/>
        <v>9.720904823</v>
      </c>
      <c r="J10" s="38">
        <f t="shared" si="3"/>
        <v>1681.716534</v>
      </c>
      <c r="K10" s="38">
        <f t="shared" si="4"/>
        <v>16.01634795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44</v>
      </c>
      <c r="B11" s="17">
        <v>10.0</v>
      </c>
      <c r="C11" s="18">
        <v>408.0</v>
      </c>
      <c r="D11" s="18">
        <v>112.0</v>
      </c>
      <c r="E11" s="20">
        <v>9844.902061291932</v>
      </c>
      <c r="F11" s="19">
        <v>83175.47121813663</v>
      </c>
      <c r="G11" s="21">
        <f t="shared" si="1"/>
        <v>0.02433291543</v>
      </c>
      <c r="H11" s="20">
        <v>0.4402059559388551</v>
      </c>
      <c r="I11" s="20">
        <f t="shared" si="2"/>
        <v>10.56494294</v>
      </c>
      <c r="J11" s="20">
        <f t="shared" si="3"/>
        <v>1183.27361</v>
      </c>
      <c r="K11" s="20">
        <f t="shared" si="4"/>
        <v>16.90390871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2" t="s">
        <v>59</v>
      </c>
      <c r="B12" s="17">
        <v>28.0</v>
      </c>
      <c r="C12" s="18">
        <v>100.0</v>
      </c>
      <c r="D12" s="23">
        <v>1246.0</v>
      </c>
      <c r="E12" s="20">
        <v>719.9352127599495</v>
      </c>
      <c r="F12" s="20">
        <v>2513.050014412658</v>
      </c>
      <c r="G12" s="21">
        <f t="shared" si="1"/>
        <v>0.04101834712</v>
      </c>
      <c r="H12" s="20">
        <v>0.06362963102489289</v>
      </c>
      <c r="I12" s="20">
        <f t="shared" si="2"/>
        <v>1.527111145</v>
      </c>
      <c r="J12" s="20">
        <f t="shared" si="3"/>
        <v>1902.780486</v>
      </c>
      <c r="K12" s="20">
        <f t="shared" si="4"/>
        <v>9.708063705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47</v>
      </c>
      <c r="B13" s="25">
        <v>18.0</v>
      </c>
      <c r="C13" s="27">
        <v>79.0</v>
      </c>
      <c r="D13" s="27">
        <v>756.0</v>
      </c>
      <c r="E13" s="28">
        <v>447.12528239608673</v>
      </c>
      <c r="F13" s="28">
        <v>1836.7637669598266</v>
      </c>
      <c r="G13" s="29">
        <f t="shared" si="1"/>
        <v>0.06110368819</v>
      </c>
      <c r="H13" s="28">
        <v>0.05069101322653838</v>
      </c>
      <c r="I13" s="28">
        <f t="shared" si="2"/>
        <v>1.216584317</v>
      </c>
      <c r="J13" s="28">
        <f t="shared" si="3"/>
        <v>919.737744</v>
      </c>
      <c r="K13" s="28">
        <f t="shared" si="4"/>
        <v>7.299505905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40"/>
      <c r="F14" s="40"/>
      <c r="G14" s="41"/>
      <c r="H14" s="40"/>
      <c r="I14" s="40"/>
      <c r="J14" s="40"/>
      <c r="K14" s="40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8.25" customHeight="1">
      <c r="A15" s="15" t="s">
        <v>50</v>
      </c>
      <c r="B15" s="15" t="s">
        <v>25</v>
      </c>
      <c r="C15" s="43" t="s">
        <v>51</v>
      </c>
      <c r="D15" s="43" t="s">
        <v>52</v>
      </c>
      <c r="E15" s="44" t="s">
        <v>28</v>
      </c>
      <c r="F15" s="44" t="s">
        <v>29</v>
      </c>
      <c r="G15" s="45" t="s">
        <v>30</v>
      </c>
      <c r="H15" s="44" t="s">
        <v>31</v>
      </c>
      <c r="I15" s="44" t="s">
        <v>32</v>
      </c>
      <c r="J15" s="72" t="s">
        <v>53</v>
      </c>
      <c r="K15" s="44" t="s">
        <v>54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8" t="s">
        <v>55</v>
      </c>
      <c r="B16" s="49">
        <f>B4+B5+B9+B10+B11</f>
        <v>63</v>
      </c>
      <c r="C16" s="50">
        <f>(C4*$B$4+C5*$B$5+C9*$B$9+C10*$B$10+C11*$B$11)/$B$16</f>
        <v>379.984127</v>
      </c>
      <c r="D16" s="49">
        <f>(D4+D5+D9+D10+D11)</f>
        <v>785</v>
      </c>
      <c r="E16" s="51">
        <f t="shared" ref="E16:I16" si="5">(E4*$B$4+E5*$B$5+E9*$B$9+E10*$B$10+E11*$B$11)/$B$16</f>
        <v>7830.913548</v>
      </c>
      <c r="F16" s="51">
        <f t="shared" si="5"/>
        <v>67395.13931</v>
      </c>
      <c r="G16" s="52">
        <f t="shared" si="5"/>
        <v>0.02673960767</v>
      </c>
      <c r="H16" s="51">
        <f t="shared" si="5"/>
        <v>0.3871959657</v>
      </c>
      <c r="I16" s="51">
        <f t="shared" si="5"/>
        <v>9.292703176</v>
      </c>
      <c r="J16" s="51">
        <f>(J4+J5+J9+J10+J11)</f>
        <v>7197.22901</v>
      </c>
      <c r="K16" s="51">
        <f>(K4*$B$4+K5*$B$5+K9*$B$9+K10*$B$10+K11*$B$11)/$B$16</f>
        <v>16.32024719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53" t="s">
        <v>56</v>
      </c>
      <c r="B17" s="25">
        <f>B6+B7+B8+B12</f>
        <v>75</v>
      </c>
      <c r="C17" s="54">
        <f>(C6*$B$6+C7*$B$7+C8*$B$8+C12*$B$12)/$B$17</f>
        <v>134.9333333</v>
      </c>
      <c r="D17" s="25">
        <f>(D6+D7+D8+D12)</f>
        <v>3087</v>
      </c>
      <c r="E17" s="55">
        <f t="shared" ref="E17:I17" si="6">(E6*$B$6+E7*$B$7+E8*$B$8+E12*$B$12)/$B$17</f>
        <v>874.2872461</v>
      </c>
      <c r="F17" s="55">
        <f t="shared" si="6"/>
        <v>3431.284526</v>
      </c>
      <c r="G17" s="56">
        <f t="shared" si="6"/>
        <v>0.03498972192</v>
      </c>
      <c r="H17" s="55">
        <f t="shared" si="6"/>
        <v>0.07085103447</v>
      </c>
      <c r="I17" s="55">
        <f t="shared" si="6"/>
        <v>1.700424827</v>
      </c>
      <c r="J17" s="55">
        <f>(J6+J7+J8+J12)</f>
        <v>5198.725996</v>
      </c>
      <c r="K17" s="55">
        <f>(K6*$B$6+K7*$B$7+K8*$B$8+K12*$B$12)/$B$17</f>
        <v>9.902335231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57" t="s">
        <v>57</v>
      </c>
      <c r="B18" s="31">
        <f t="shared" ref="B18:K18" si="7">B13</f>
        <v>18</v>
      </c>
      <c r="C18" s="31">
        <f t="shared" si="7"/>
        <v>79</v>
      </c>
      <c r="D18" s="31">
        <f t="shared" si="7"/>
        <v>756</v>
      </c>
      <c r="E18" s="59">
        <f t="shared" si="7"/>
        <v>447.1252824</v>
      </c>
      <c r="F18" s="59">
        <f t="shared" si="7"/>
        <v>1836.763767</v>
      </c>
      <c r="G18" s="60">
        <f t="shared" si="7"/>
        <v>0.06110368819</v>
      </c>
      <c r="H18" s="59">
        <f t="shared" si="7"/>
        <v>0.05069101323</v>
      </c>
      <c r="I18" s="59">
        <f t="shared" si="7"/>
        <v>1.216584317</v>
      </c>
      <c r="J18" s="59">
        <f t="shared" si="7"/>
        <v>919.737744</v>
      </c>
      <c r="K18" s="59">
        <f t="shared" si="7"/>
        <v>7.299505905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61" t="s">
        <v>58</v>
      </c>
      <c r="B19" s="36">
        <v>0.0</v>
      </c>
      <c r="C19" s="36">
        <v>0.0</v>
      </c>
      <c r="D19" s="36">
        <v>0.0</v>
      </c>
      <c r="E19" s="36">
        <v>0.0</v>
      </c>
      <c r="F19" s="36">
        <v>0.0</v>
      </c>
      <c r="G19" s="36">
        <v>0.0</v>
      </c>
      <c r="H19" s="36">
        <v>0.0</v>
      </c>
      <c r="I19" s="36">
        <v>0.0</v>
      </c>
      <c r="J19" s="36">
        <v>0.0</v>
      </c>
      <c r="K19" s="36">
        <v>0.0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9.63"/>
    <col customWidth="1" min="3" max="3" width="10.5"/>
    <col customWidth="1" min="4" max="5" width="17.88"/>
    <col customWidth="1" min="6" max="6" width="19.63"/>
    <col customWidth="1" min="7" max="8" width="14.38"/>
    <col customWidth="1" min="9" max="9" width="15.38"/>
    <col customWidth="1" min="10" max="10" width="23.25"/>
    <col customWidth="1" min="11" max="11" width="16.25"/>
    <col customWidth="1" min="12" max="26" width="10.0"/>
  </cols>
  <sheetData>
    <row r="1" ht="14.25" customHeight="1">
      <c r="A1" s="4" t="s">
        <v>23</v>
      </c>
      <c r="B1" s="14">
        <v>87.2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6" t="s">
        <v>35</v>
      </c>
      <c r="B4" s="17">
        <v>8.0</v>
      </c>
      <c r="C4" s="18">
        <v>247.0</v>
      </c>
      <c r="D4" s="18">
        <v>106.0</v>
      </c>
      <c r="E4" s="20">
        <v>6114.851610148662</v>
      </c>
      <c r="F4" s="19">
        <v>40404.94676996876</v>
      </c>
      <c r="G4" s="21">
        <f t="shared" ref="G4:G15" si="1">F4/(E4*C4*$B$1/100)</f>
        <v>0.03067857467</v>
      </c>
      <c r="H4" s="20">
        <v>0.31966187027056114</v>
      </c>
      <c r="I4" s="20">
        <f t="shared" ref="I4:I15" si="2">H4*24</f>
        <v>7.671884886</v>
      </c>
      <c r="J4" s="20">
        <f t="shared" ref="J4:J15" si="3">I4*D4</f>
        <v>813.219798</v>
      </c>
      <c r="K4" s="20">
        <f t="shared" ref="K4:K15" si="4">J4/(7*B4)</f>
        <v>14.52178211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 t="s">
        <v>60</v>
      </c>
      <c r="B5" s="17">
        <v>5.0</v>
      </c>
      <c r="C5" s="18">
        <v>278.0</v>
      </c>
      <c r="D5" s="23">
        <v>61.0</v>
      </c>
      <c r="E5" s="20">
        <v>6567.144228037931</v>
      </c>
      <c r="F5" s="20">
        <v>41181.39114411792</v>
      </c>
      <c r="G5" s="21">
        <f t="shared" si="1"/>
        <v>0.02586801941</v>
      </c>
      <c r="H5" s="20">
        <v>0.3412953370625181</v>
      </c>
      <c r="I5" s="20">
        <f t="shared" si="2"/>
        <v>8.19108809</v>
      </c>
      <c r="J5" s="20">
        <f t="shared" si="3"/>
        <v>499.6563735</v>
      </c>
      <c r="K5" s="20">
        <f t="shared" si="4"/>
        <v>14.27589638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4" t="s">
        <v>38</v>
      </c>
      <c r="B6" s="25">
        <v>18.0</v>
      </c>
      <c r="C6" s="26">
        <v>140.0</v>
      </c>
      <c r="D6" s="27">
        <v>771.0</v>
      </c>
      <c r="E6" s="28">
        <v>753.165609655993</v>
      </c>
      <c r="F6" s="28">
        <v>3201.3695669656636</v>
      </c>
      <c r="G6" s="29">
        <f t="shared" si="1"/>
        <v>0.03481775861</v>
      </c>
      <c r="H6" s="28">
        <v>0.06463163749730383</v>
      </c>
      <c r="I6" s="28">
        <f t="shared" si="2"/>
        <v>1.5511593</v>
      </c>
      <c r="J6" s="28">
        <f t="shared" si="3"/>
        <v>1195.94382</v>
      </c>
      <c r="K6" s="28">
        <f t="shared" si="4"/>
        <v>9.491617621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4" t="s">
        <v>39</v>
      </c>
      <c r="B7" s="25">
        <v>25.0</v>
      </c>
      <c r="C7" s="26">
        <v>162.0</v>
      </c>
      <c r="D7" s="27">
        <v>975.0</v>
      </c>
      <c r="E7" s="28">
        <v>1042.3831333835442</v>
      </c>
      <c r="F7" s="28">
        <v>4269.02538980008</v>
      </c>
      <c r="G7" s="29">
        <f t="shared" si="1"/>
        <v>0.02899144504</v>
      </c>
      <c r="H7" s="28">
        <v>0.07888844098363373</v>
      </c>
      <c r="I7" s="28">
        <f t="shared" si="2"/>
        <v>1.893322584</v>
      </c>
      <c r="J7" s="28">
        <f t="shared" si="3"/>
        <v>1845.989519</v>
      </c>
      <c r="K7" s="28">
        <f t="shared" si="4"/>
        <v>10.54851154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0" t="s">
        <v>40</v>
      </c>
      <c r="B8" s="31">
        <v>5.0</v>
      </c>
      <c r="C8" s="32">
        <v>178.0</v>
      </c>
      <c r="D8" s="32">
        <v>189.0</v>
      </c>
      <c r="E8" s="33">
        <v>1286.2314099928649</v>
      </c>
      <c r="F8" s="33">
        <v>5133.584128431116</v>
      </c>
      <c r="G8" s="34">
        <f t="shared" si="1"/>
        <v>0.02571373036</v>
      </c>
      <c r="H8" s="33">
        <v>0.09098212278040807</v>
      </c>
      <c r="I8" s="33">
        <f t="shared" si="2"/>
        <v>2.183570947</v>
      </c>
      <c r="J8" s="33">
        <f t="shared" si="3"/>
        <v>412.6949089</v>
      </c>
      <c r="K8" s="33">
        <f t="shared" si="4"/>
        <v>11.79128311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0" t="s">
        <v>41</v>
      </c>
      <c r="B9" s="31">
        <v>19.0</v>
      </c>
      <c r="C9" s="32">
        <v>416.0</v>
      </c>
      <c r="D9" s="32">
        <v>213.0</v>
      </c>
      <c r="E9" s="33">
        <v>8146.179014351338</v>
      </c>
      <c r="F9" s="33">
        <v>88994.85162964519</v>
      </c>
      <c r="G9" s="34">
        <f t="shared" si="1"/>
        <v>0.03011626557</v>
      </c>
      <c r="H9" s="33">
        <v>0.4071988699397438</v>
      </c>
      <c r="I9" s="33">
        <f t="shared" si="2"/>
        <v>9.772772879</v>
      </c>
      <c r="J9" s="33">
        <f t="shared" si="3"/>
        <v>2081.600623</v>
      </c>
      <c r="K9" s="33">
        <f t="shared" si="4"/>
        <v>15.6511325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42</v>
      </c>
      <c r="B10" s="36">
        <v>15.0</v>
      </c>
      <c r="C10" s="37">
        <v>440.0</v>
      </c>
      <c r="D10" s="37">
        <v>208.0</v>
      </c>
      <c r="E10" s="38">
        <v>7280.948559186755</v>
      </c>
      <c r="F10" s="38">
        <v>51718.65685159325</v>
      </c>
      <c r="G10" s="39">
        <f t="shared" si="1"/>
        <v>0.01851356748</v>
      </c>
      <c r="H10" s="38">
        <v>0.36745946876671337</v>
      </c>
      <c r="I10" s="38">
        <f t="shared" si="2"/>
        <v>8.81902725</v>
      </c>
      <c r="J10" s="38">
        <f t="shared" si="3"/>
        <v>1834.357668</v>
      </c>
      <c r="K10" s="38">
        <f t="shared" si="4"/>
        <v>17.47007303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44</v>
      </c>
      <c r="B11" s="17">
        <v>12.0</v>
      </c>
      <c r="C11" s="18">
        <v>408.0</v>
      </c>
      <c r="D11" s="18">
        <v>116.0</v>
      </c>
      <c r="E11" s="20">
        <v>9725.304734595009</v>
      </c>
      <c r="F11" s="19">
        <v>82398.01273183039</v>
      </c>
      <c r="G11" s="21">
        <f t="shared" si="1"/>
        <v>0.02381424795</v>
      </c>
      <c r="H11" s="20">
        <v>0.4362374562813219</v>
      </c>
      <c r="I11" s="20">
        <f t="shared" si="2"/>
        <v>10.46969895</v>
      </c>
      <c r="J11" s="20">
        <f t="shared" si="3"/>
        <v>1214.485078</v>
      </c>
      <c r="K11" s="20">
        <f t="shared" si="4"/>
        <v>14.45815569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2" t="s">
        <v>61</v>
      </c>
      <c r="B12" s="17">
        <v>5.0</v>
      </c>
      <c r="C12" s="18">
        <v>282.0</v>
      </c>
      <c r="D12" s="23">
        <v>59.0</v>
      </c>
      <c r="E12" s="20">
        <v>7446.08892320199</v>
      </c>
      <c r="F12" s="20">
        <v>43640.32307193525</v>
      </c>
      <c r="G12" s="21">
        <f t="shared" si="1"/>
        <v>0.02383384691</v>
      </c>
      <c r="H12" s="20">
        <v>0.37492399791876013</v>
      </c>
      <c r="I12" s="20">
        <f t="shared" si="2"/>
        <v>8.99817595</v>
      </c>
      <c r="J12" s="20">
        <f t="shared" si="3"/>
        <v>530.8923811</v>
      </c>
      <c r="K12" s="20">
        <f t="shared" si="4"/>
        <v>15.16835374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62</v>
      </c>
      <c r="B13" s="25">
        <v>1.0</v>
      </c>
      <c r="C13" s="26">
        <v>75.0</v>
      </c>
      <c r="D13" s="27">
        <v>31.0</v>
      </c>
      <c r="E13" s="28">
        <v>752.3421590434</v>
      </c>
      <c r="F13" s="28">
        <v>1982.3241051603866</v>
      </c>
      <c r="G13" s="29">
        <f t="shared" si="1"/>
        <v>0.04028853863</v>
      </c>
      <c r="H13" s="28">
        <v>0.06676401475257343</v>
      </c>
      <c r="I13" s="28">
        <f t="shared" si="2"/>
        <v>1.602336354</v>
      </c>
      <c r="J13" s="28">
        <f t="shared" si="3"/>
        <v>49.67242698</v>
      </c>
      <c r="K13" s="28">
        <f t="shared" si="4"/>
        <v>7.096060997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4" t="s">
        <v>59</v>
      </c>
      <c r="B14" s="25">
        <v>30.0</v>
      </c>
      <c r="C14" s="26">
        <v>100.0</v>
      </c>
      <c r="D14" s="27">
        <v>1346.0</v>
      </c>
      <c r="E14" s="28">
        <v>706.7160689834953</v>
      </c>
      <c r="F14" s="28">
        <v>2484.16574794809</v>
      </c>
      <c r="G14" s="29">
        <f t="shared" si="1"/>
        <v>0.04031058662</v>
      </c>
      <c r="H14" s="28">
        <v>0.06294739213470556</v>
      </c>
      <c r="I14" s="28">
        <f t="shared" si="2"/>
        <v>1.510737411</v>
      </c>
      <c r="J14" s="28">
        <f t="shared" si="3"/>
        <v>2033.452556</v>
      </c>
      <c r="K14" s="28">
        <f t="shared" si="4"/>
        <v>9.683107407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0" t="s">
        <v>47</v>
      </c>
      <c r="B15" s="31">
        <v>14.0</v>
      </c>
      <c r="C15" s="32">
        <v>79.0</v>
      </c>
      <c r="D15" s="32">
        <v>685.0</v>
      </c>
      <c r="E15" s="33">
        <v>442.89994326788144</v>
      </c>
      <c r="F15" s="33">
        <v>1826.260630330355</v>
      </c>
      <c r="G15" s="34">
        <f t="shared" si="1"/>
        <v>0.05985680836</v>
      </c>
      <c r="H15" s="33">
        <v>0.05044431215800575</v>
      </c>
      <c r="I15" s="33">
        <f t="shared" si="2"/>
        <v>1.210663492</v>
      </c>
      <c r="J15" s="33">
        <f t="shared" si="3"/>
        <v>829.3044919</v>
      </c>
      <c r="K15" s="33">
        <f t="shared" si="4"/>
        <v>8.462290733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40"/>
      <c r="F16" s="40"/>
      <c r="G16" s="41"/>
      <c r="H16" s="40"/>
      <c r="I16" s="40"/>
      <c r="J16" s="40"/>
      <c r="K16" s="4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8.25" customHeight="1">
      <c r="A17" s="15" t="s">
        <v>50</v>
      </c>
      <c r="B17" s="15" t="s">
        <v>25</v>
      </c>
      <c r="C17" s="43" t="s">
        <v>51</v>
      </c>
      <c r="D17" s="43" t="s">
        <v>52</v>
      </c>
      <c r="E17" s="44" t="s">
        <v>28</v>
      </c>
      <c r="F17" s="44" t="s">
        <v>29</v>
      </c>
      <c r="G17" s="45" t="s">
        <v>30</v>
      </c>
      <c r="H17" s="44" t="s">
        <v>31</v>
      </c>
      <c r="I17" s="44" t="s">
        <v>32</v>
      </c>
      <c r="J17" s="72" t="s">
        <v>53</v>
      </c>
      <c r="K17" s="44" t="s">
        <v>54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8" t="s">
        <v>55</v>
      </c>
      <c r="B18" s="49">
        <f>B4+B5+B9+B10+B11+B12</f>
        <v>64</v>
      </c>
      <c r="C18" s="50">
        <f>(C4*$B$4+C5*$B$5+C9*$B$9+C10*$B$10+C11*$B$11+C12*$B$12)/$B$18</f>
        <v>377.75</v>
      </c>
      <c r="D18" s="49">
        <f>(D4+D5+D9+D10+D11+D12)</f>
        <v>763</v>
      </c>
      <c r="E18" s="51">
        <f t="shared" ref="E18:I18" si="5">(E4*$B$4+E5*$B$5+E9*$B$9+E10*$B$10+E11*$B$11+E12*$B$12)/$B$18</f>
        <v>7807.504142</v>
      </c>
      <c r="F18" s="51">
        <f t="shared" si="5"/>
        <v>65668.84893</v>
      </c>
      <c r="G18" s="52">
        <f t="shared" si="5"/>
        <v>0.02546283535</v>
      </c>
      <c r="H18" s="51">
        <f t="shared" si="5"/>
        <v>0.3847173699</v>
      </c>
      <c r="I18" s="51">
        <f t="shared" si="5"/>
        <v>9.233216877</v>
      </c>
      <c r="J18" s="51">
        <f>(J4+J5+J9+J10+J11+J12)</f>
        <v>6974.211922</v>
      </c>
      <c r="K18" s="51">
        <f>(K4*$B$4+K5*$B$5+K9*$B$9+K10*$B$10+K11*$B$11+K12*$B$12)/$B$18</f>
        <v>15.56743733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3" t="s">
        <v>56</v>
      </c>
      <c r="B19" s="25">
        <f>B6+B7+B8+B13+B14</f>
        <v>79</v>
      </c>
      <c r="C19" s="54">
        <f>(C6*$B$6+C7*$B$7+C8*$B$8+C13*$B$13+C14*$B$14)/$B$19</f>
        <v>133.3544304</v>
      </c>
      <c r="D19" s="25">
        <f>(D6+D7+D8+D13+D14)</f>
        <v>3312</v>
      </c>
      <c r="E19" s="55">
        <f t="shared" ref="E19:I19" si="6">(E6*$B$6+E7*$B$7+E8*$B$8+E13*$B$13+E14*$B$14)/$B$19</f>
        <v>860.7789948</v>
      </c>
      <c r="F19" s="55">
        <f t="shared" si="6"/>
        <v>3373.740559</v>
      </c>
      <c r="G19" s="56">
        <f t="shared" si="6"/>
        <v>0.03455291861</v>
      </c>
      <c r="H19" s="55">
        <f t="shared" si="6"/>
        <v>0.07019844167</v>
      </c>
      <c r="I19" s="55">
        <f t="shared" si="6"/>
        <v>1.6847626</v>
      </c>
      <c r="J19" s="55">
        <f>(J6+J7+J8+J13+J14)</f>
        <v>5537.753231</v>
      </c>
      <c r="K19" s="55">
        <f>(K6*$B$6+K7*$B$7+K8*$B$8+K13*$B$13+K14*$B$14)/$B$19</f>
        <v>10.01402031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57" t="s">
        <v>57</v>
      </c>
      <c r="B20" s="31">
        <f t="shared" ref="B20:K20" si="7">B15</f>
        <v>14</v>
      </c>
      <c r="C20" s="31">
        <f t="shared" si="7"/>
        <v>79</v>
      </c>
      <c r="D20" s="31">
        <f t="shared" si="7"/>
        <v>685</v>
      </c>
      <c r="E20" s="59">
        <f t="shared" si="7"/>
        <v>442.8999433</v>
      </c>
      <c r="F20" s="59">
        <f t="shared" si="7"/>
        <v>1826.26063</v>
      </c>
      <c r="G20" s="60">
        <f t="shared" si="7"/>
        <v>0.05985680836</v>
      </c>
      <c r="H20" s="59">
        <f t="shared" si="7"/>
        <v>0.05044431216</v>
      </c>
      <c r="I20" s="59">
        <f t="shared" si="7"/>
        <v>1.210663492</v>
      </c>
      <c r="J20" s="59">
        <f t="shared" si="7"/>
        <v>829.3044919</v>
      </c>
      <c r="K20" s="59">
        <f t="shared" si="7"/>
        <v>8.462290733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61" t="s">
        <v>58</v>
      </c>
      <c r="B21" s="36">
        <v>0.0</v>
      </c>
      <c r="C21" s="36">
        <v>0.0</v>
      </c>
      <c r="D21" s="36">
        <v>0.0</v>
      </c>
      <c r="E21" s="71">
        <v>0.0</v>
      </c>
      <c r="F21" s="71">
        <v>0.0</v>
      </c>
      <c r="G21" s="36">
        <v>0.0</v>
      </c>
      <c r="H21" s="36">
        <v>0.0</v>
      </c>
      <c r="I21" s="36">
        <v>0.0</v>
      </c>
      <c r="J21" s="71">
        <v>0.0</v>
      </c>
      <c r="K21" s="36">
        <v>0.0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9.63"/>
    <col customWidth="1" min="3" max="3" width="10.5"/>
    <col customWidth="1" min="4" max="5" width="17.88"/>
    <col customWidth="1" min="6" max="6" width="19.63"/>
    <col customWidth="1" min="7" max="8" width="14.38"/>
    <col customWidth="1" min="9" max="9" width="15.38"/>
    <col customWidth="1" min="10" max="10" width="23.25"/>
    <col customWidth="1" min="11" max="11" width="16.25"/>
    <col customWidth="1" min="12" max="26" width="10.0"/>
  </cols>
  <sheetData>
    <row r="1" ht="14.25" customHeight="1">
      <c r="A1" s="4" t="s">
        <v>23</v>
      </c>
      <c r="B1" s="14">
        <v>88.4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6" t="s">
        <v>35</v>
      </c>
      <c r="B4" s="17">
        <v>8.0</v>
      </c>
      <c r="C4" s="18">
        <v>247.0</v>
      </c>
      <c r="D4" s="18">
        <v>116.0</v>
      </c>
      <c r="E4" s="20">
        <v>6074.856932374196</v>
      </c>
      <c r="F4" s="19">
        <v>40158.18082008467</v>
      </c>
      <c r="G4" s="21">
        <f t="shared" ref="G4:G16" si="1">F4/(E4*C4*$B$1/100)</f>
        <v>0.03027532112</v>
      </c>
      <c r="H4" s="20">
        <v>0.31774933355952206</v>
      </c>
      <c r="I4" s="20">
        <f t="shared" ref="I4:I16" si="2">H4*24</f>
        <v>7.625984005</v>
      </c>
      <c r="J4" s="20">
        <f t="shared" ref="J4:J16" si="3">I4*D4</f>
        <v>884.6141446</v>
      </c>
      <c r="K4" s="20">
        <f t="shared" ref="K4:K16" si="4">J4/(7*B4)</f>
        <v>15.79668115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 t="s">
        <v>60</v>
      </c>
      <c r="B5" s="17">
        <v>5.0</v>
      </c>
      <c r="C5" s="18">
        <v>278.0</v>
      </c>
      <c r="D5" s="23">
        <v>68.0</v>
      </c>
      <c r="E5" s="20">
        <v>6188.846475032329</v>
      </c>
      <c r="F5" s="20">
        <v>38912.442021450974</v>
      </c>
      <c r="G5" s="21">
        <f t="shared" si="1"/>
        <v>0.02558478173</v>
      </c>
      <c r="H5" s="20">
        <v>0.3231705308291349</v>
      </c>
      <c r="I5" s="20">
        <f t="shared" si="2"/>
        <v>7.75609274</v>
      </c>
      <c r="J5" s="20">
        <f t="shared" si="3"/>
        <v>527.4143063</v>
      </c>
      <c r="K5" s="20">
        <f t="shared" si="4"/>
        <v>15.06898018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4" t="s">
        <v>38</v>
      </c>
      <c r="B6" s="25">
        <v>18.0</v>
      </c>
      <c r="C6" s="26">
        <v>140.0</v>
      </c>
      <c r="D6" s="27">
        <v>707.0</v>
      </c>
      <c r="E6" s="28">
        <v>835.6235449630822</v>
      </c>
      <c r="F6" s="28">
        <v>3413.230238146265</v>
      </c>
      <c r="G6" s="29">
        <f t="shared" si="1"/>
        <v>0.03300461077</v>
      </c>
      <c r="H6" s="28">
        <v>0.06875951931966022</v>
      </c>
      <c r="I6" s="28">
        <f t="shared" si="2"/>
        <v>1.650228464</v>
      </c>
      <c r="J6" s="28">
        <f t="shared" si="3"/>
        <v>1166.711524</v>
      </c>
      <c r="K6" s="28">
        <f t="shared" si="4"/>
        <v>9.259615268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4" t="s">
        <v>39</v>
      </c>
      <c r="B7" s="25">
        <v>27.0</v>
      </c>
      <c r="C7" s="26">
        <v>162.0</v>
      </c>
      <c r="D7" s="27">
        <v>1035.0</v>
      </c>
      <c r="E7" s="28">
        <v>1044.868038527731</v>
      </c>
      <c r="F7" s="28">
        <v>4273.719410757203</v>
      </c>
      <c r="G7" s="29">
        <f t="shared" si="1"/>
        <v>0.02856125463</v>
      </c>
      <c r="H7" s="28">
        <v>0.07900781838162832</v>
      </c>
      <c r="I7" s="28">
        <f t="shared" si="2"/>
        <v>1.896187641</v>
      </c>
      <c r="J7" s="28">
        <f t="shared" si="3"/>
        <v>1962.554209</v>
      </c>
      <c r="K7" s="28">
        <f t="shared" si="4"/>
        <v>10.3838847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0" t="s">
        <v>40</v>
      </c>
      <c r="B8" s="31">
        <v>5.0</v>
      </c>
      <c r="C8" s="32">
        <v>178.0</v>
      </c>
      <c r="D8" s="32">
        <v>172.0</v>
      </c>
      <c r="E8" s="33">
        <v>1211.0494370052193</v>
      </c>
      <c r="F8" s="33">
        <v>4909.507625180189</v>
      </c>
      <c r="G8" s="34">
        <f t="shared" si="1"/>
        <v>0.02576343696</v>
      </c>
      <c r="H8" s="33">
        <v>0.0872590185211927</v>
      </c>
      <c r="I8" s="33">
        <f t="shared" si="2"/>
        <v>2.094216445</v>
      </c>
      <c r="J8" s="33">
        <f t="shared" si="3"/>
        <v>360.2052285</v>
      </c>
      <c r="K8" s="33">
        <f t="shared" si="4"/>
        <v>10.29157796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0" t="s">
        <v>41</v>
      </c>
      <c r="B9" s="31">
        <v>14.0</v>
      </c>
      <c r="C9" s="32">
        <v>416.0</v>
      </c>
      <c r="D9" s="32">
        <v>158.0</v>
      </c>
      <c r="E9" s="33">
        <v>8017.625218049233</v>
      </c>
      <c r="F9" s="33">
        <v>87607.7022776996</v>
      </c>
      <c r="G9" s="34">
        <f t="shared" si="1"/>
        <v>0.02971330378</v>
      </c>
      <c r="H9" s="33">
        <v>0.40119583131921377</v>
      </c>
      <c r="I9" s="33">
        <f t="shared" si="2"/>
        <v>9.628699952</v>
      </c>
      <c r="J9" s="33">
        <f t="shared" si="3"/>
        <v>1521.334592</v>
      </c>
      <c r="K9" s="33">
        <f t="shared" si="4"/>
        <v>15.52382237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42</v>
      </c>
      <c r="B10" s="36">
        <v>15.0</v>
      </c>
      <c r="C10" s="37">
        <v>440.0</v>
      </c>
      <c r="D10" s="37">
        <v>199.0</v>
      </c>
      <c r="E10" s="38">
        <v>7378.1446043227625</v>
      </c>
      <c r="F10" s="38">
        <v>52349.086348727615</v>
      </c>
      <c r="G10" s="39">
        <f t="shared" si="1"/>
        <v>0.01824135108</v>
      </c>
      <c r="H10" s="38">
        <v>0.3718894757184889</v>
      </c>
      <c r="I10" s="38">
        <f t="shared" si="2"/>
        <v>8.925347417</v>
      </c>
      <c r="J10" s="38">
        <f t="shared" si="3"/>
        <v>1776.144136</v>
      </c>
      <c r="K10" s="38">
        <f t="shared" si="4"/>
        <v>16.91565844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44</v>
      </c>
      <c r="B11" s="17">
        <v>13.0</v>
      </c>
      <c r="C11" s="18">
        <v>408.0</v>
      </c>
      <c r="D11" s="18">
        <v>137.0</v>
      </c>
      <c r="E11" s="20">
        <v>9619.51253994754</v>
      </c>
      <c r="F11" s="19">
        <v>81413.82978728444</v>
      </c>
      <c r="G11" s="21">
        <f t="shared" si="1"/>
        <v>0.02346565556</v>
      </c>
      <c r="H11" s="20">
        <v>0.4311099509342468</v>
      </c>
      <c r="I11" s="20">
        <f t="shared" si="2"/>
        <v>10.34663882</v>
      </c>
      <c r="J11" s="20">
        <f t="shared" si="3"/>
        <v>1417.489519</v>
      </c>
      <c r="K11" s="20">
        <f t="shared" si="4"/>
        <v>15.5768079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2" t="s">
        <v>61</v>
      </c>
      <c r="B12" s="17">
        <v>8.0</v>
      </c>
      <c r="C12" s="18">
        <v>282.0</v>
      </c>
      <c r="D12" s="23">
        <v>97.0</v>
      </c>
      <c r="E12" s="20">
        <v>8166.519366642426</v>
      </c>
      <c r="F12" s="20">
        <v>47698.80518059432</v>
      </c>
      <c r="G12" s="21">
        <f t="shared" si="1"/>
        <v>0.02342982964</v>
      </c>
      <c r="H12" s="20">
        <v>0.408612557227433</v>
      </c>
      <c r="I12" s="20">
        <f t="shared" si="2"/>
        <v>9.806701373</v>
      </c>
      <c r="J12" s="20">
        <f t="shared" si="3"/>
        <v>951.2500332</v>
      </c>
      <c r="K12" s="20">
        <f t="shared" si="4"/>
        <v>16.98660774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62</v>
      </c>
      <c r="B13" s="25">
        <v>8.0</v>
      </c>
      <c r="C13" s="26">
        <v>75.0</v>
      </c>
      <c r="D13" s="27">
        <v>416.0</v>
      </c>
      <c r="E13" s="28">
        <v>586.6402662528438</v>
      </c>
      <c r="F13" s="28">
        <v>1708.1477647510167</v>
      </c>
      <c r="G13" s="29">
        <f t="shared" si="1"/>
        <v>0.04391774568</v>
      </c>
      <c r="H13" s="28">
        <v>0.05764427582613408</v>
      </c>
      <c r="I13" s="28">
        <f t="shared" si="2"/>
        <v>1.38346262</v>
      </c>
      <c r="J13" s="28">
        <f t="shared" si="3"/>
        <v>575.5204498</v>
      </c>
      <c r="K13" s="28">
        <f t="shared" si="4"/>
        <v>10.27715089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4" t="s">
        <v>59</v>
      </c>
      <c r="B14" s="25">
        <v>30.0</v>
      </c>
      <c r="C14" s="26">
        <v>100.0</v>
      </c>
      <c r="D14" s="27">
        <v>1306.0</v>
      </c>
      <c r="E14" s="28">
        <v>708.8780741905713</v>
      </c>
      <c r="F14" s="28">
        <v>2488.966615990254</v>
      </c>
      <c r="G14" s="29">
        <f t="shared" si="1"/>
        <v>0.0397187217</v>
      </c>
      <c r="H14" s="28">
        <v>0.06307434560694461</v>
      </c>
      <c r="I14" s="28">
        <f t="shared" si="2"/>
        <v>1.513784295</v>
      </c>
      <c r="J14" s="28">
        <f t="shared" si="3"/>
        <v>1977.002289</v>
      </c>
      <c r="K14" s="28">
        <f t="shared" si="4"/>
        <v>9.414296613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0" t="s">
        <v>47</v>
      </c>
      <c r="B15" s="31">
        <v>9.0</v>
      </c>
      <c r="C15" s="32">
        <v>79.0</v>
      </c>
      <c r="D15" s="32">
        <v>368.0</v>
      </c>
      <c r="E15" s="33">
        <v>406.17542022876637</v>
      </c>
      <c r="F15" s="33">
        <v>1738.8194929619099</v>
      </c>
      <c r="G15" s="34">
        <f t="shared" si="1"/>
        <v>0.06130014551</v>
      </c>
      <c r="H15" s="33">
        <v>0.048471801382458234</v>
      </c>
      <c r="I15" s="33">
        <f t="shared" si="2"/>
        <v>1.163323233</v>
      </c>
      <c r="J15" s="33">
        <f t="shared" si="3"/>
        <v>428.1029498</v>
      </c>
      <c r="K15" s="33">
        <f t="shared" si="4"/>
        <v>6.795284918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0" t="s">
        <v>63</v>
      </c>
      <c r="B16" s="31">
        <v>7.0</v>
      </c>
      <c r="C16" s="32">
        <v>85.0</v>
      </c>
      <c r="D16" s="32">
        <v>72.0</v>
      </c>
      <c r="E16" s="33">
        <v>410.9365033744291</v>
      </c>
      <c r="F16" s="33">
        <v>570.0408000000001</v>
      </c>
      <c r="G16" s="34">
        <f t="shared" si="1"/>
        <v>0.01846120432</v>
      </c>
      <c r="H16" s="33">
        <v>0.022847222222222238</v>
      </c>
      <c r="I16" s="33">
        <f t="shared" si="2"/>
        <v>0.5483333333</v>
      </c>
      <c r="J16" s="33">
        <f t="shared" si="3"/>
        <v>39.48</v>
      </c>
      <c r="K16" s="33">
        <f t="shared" si="4"/>
        <v>0.8057142857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40"/>
      <c r="F17" s="40"/>
      <c r="G17" s="41"/>
      <c r="H17" s="40"/>
      <c r="I17" s="40"/>
      <c r="J17" s="40"/>
      <c r="K17" s="40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8.25" customHeight="1">
      <c r="A18" s="15" t="s">
        <v>50</v>
      </c>
      <c r="B18" s="15" t="s">
        <v>25</v>
      </c>
      <c r="C18" s="43" t="s">
        <v>51</v>
      </c>
      <c r="D18" s="43" t="s">
        <v>52</v>
      </c>
      <c r="E18" s="44" t="s">
        <v>28</v>
      </c>
      <c r="F18" s="44" t="s">
        <v>29</v>
      </c>
      <c r="G18" s="45" t="s">
        <v>30</v>
      </c>
      <c r="H18" s="44" t="s">
        <v>31</v>
      </c>
      <c r="I18" s="44" t="s">
        <v>32</v>
      </c>
      <c r="J18" s="72" t="s">
        <v>53</v>
      </c>
      <c r="K18" s="44" t="s">
        <v>54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8" t="s">
        <v>55</v>
      </c>
      <c r="B19" s="49">
        <f>B4+B5+B9+B10+B11+B12</f>
        <v>63</v>
      </c>
      <c r="C19" s="50">
        <f>(C4*$B$4+C5*$B$5+C9*$B$9+C10*$B$10+C11*$B$11+C12*$B$12)/$B$19</f>
        <v>370.6349206</v>
      </c>
      <c r="D19" s="50">
        <f>(D4+D5+D9+D10+D11+D12)</f>
        <v>775</v>
      </c>
      <c r="E19" s="51">
        <f t="shared" ref="E19:I19" si="5">(E4*$B$4+E5*$B$5+E9*$B$9+E10*$B$10+E11*$B$11+E12*$B$12)/$B$19</f>
        <v>7822.981395</v>
      </c>
      <c r="F19" s="51">
        <f t="shared" si="5"/>
        <v>62976.85734</v>
      </c>
      <c r="G19" s="52">
        <f t="shared" si="5"/>
        <v>0.02463849454</v>
      </c>
      <c r="H19" s="51">
        <f t="shared" si="5"/>
        <v>0.3845438241</v>
      </c>
      <c r="I19" s="51">
        <f t="shared" si="5"/>
        <v>9.229051778</v>
      </c>
      <c r="J19" s="51">
        <f>(J4+J5+J9+J10+J11+J12)</f>
        <v>7078.246731</v>
      </c>
      <c r="K19" s="51">
        <f>(K4*$B$4+K5*$B$5+K9*$B$9+K10*$B$10+K11*$B$11+K12*$B$12)/$B$19</f>
        <v>16.0504461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53" t="s">
        <v>56</v>
      </c>
      <c r="B20" s="25">
        <f>B6+B7+B8+B13+B14</f>
        <v>88</v>
      </c>
      <c r="C20" s="54">
        <f>(C6*$B$6+C7*$B$7+C8*$B$8+C13*$B$13+C14*$B$14)/$B$20</f>
        <v>129.3636364</v>
      </c>
      <c r="D20" s="25">
        <f>(D6+D7+D8+D13+D14)</f>
        <v>3636</v>
      </c>
      <c r="E20" s="55">
        <f t="shared" ref="E20:I20" si="6">(E6*$B$6+E7*$B$7+E8*$B$8+E13*$B$13+E14*$B$14)/$B$20</f>
        <v>855.3110499</v>
      </c>
      <c r="F20" s="55">
        <f t="shared" si="6"/>
        <v>3292.162353</v>
      </c>
      <c r="G20" s="56">
        <f t="shared" si="6"/>
        <v>0.03451088261</v>
      </c>
      <c r="H20" s="55">
        <f t="shared" si="6"/>
        <v>0.07000638763</v>
      </c>
      <c r="I20" s="55">
        <f t="shared" si="6"/>
        <v>1.680153303</v>
      </c>
      <c r="J20" s="55">
        <f>(J6+J7+J8+J13+J14)</f>
        <v>6041.993699</v>
      </c>
      <c r="K20" s="55">
        <f>(K6*$B$6+K7*$B$7+K8*$B$8+K13*$B$13+K14*$B$14)/$B$20</f>
        <v>9.80843133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57" t="s">
        <v>57</v>
      </c>
      <c r="B21" s="31">
        <f>B15+B16</f>
        <v>16</v>
      </c>
      <c r="C21" s="58">
        <f>(C15*$B$15+C16*$B$16)/$B$21</f>
        <v>81.625</v>
      </c>
      <c r="D21" s="31">
        <f>(D15+D16)</f>
        <v>440</v>
      </c>
      <c r="E21" s="59">
        <f t="shared" ref="E21:I21" si="7">(E15*$B$15+E16*$B$16)/$B$21</f>
        <v>408.2583941</v>
      </c>
      <c r="F21" s="59">
        <f t="shared" si="7"/>
        <v>1227.478815</v>
      </c>
      <c r="G21" s="60">
        <f t="shared" si="7"/>
        <v>0.04255810874</v>
      </c>
      <c r="H21" s="59">
        <f t="shared" si="7"/>
        <v>0.037261048</v>
      </c>
      <c r="I21" s="59">
        <f t="shared" si="7"/>
        <v>0.894265152</v>
      </c>
      <c r="J21" s="59">
        <f>(J15+J16)</f>
        <v>467.5829498</v>
      </c>
      <c r="K21" s="59">
        <f>(K15*$B$15+K16*$B$16)/$B$21</f>
        <v>4.174847766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61" t="s">
        <v>58</v>
      </c>
      <c r="B22" s="36">
        <v>0.0</v>
      </c>
      <c r="C22" s="36">
        <v>0.0</v>
      </c>
      <c r="D22" s="36">
        <v>0.0</v>
      </c>
      <c r="E22" s="36">
        <v>0.0</v>
      </c>
      <c r="F22" s="36">
        <v>0.0</v>
      </c>
      <c r="G22" s="36">
        <v>0.0</v>
      </c>
      <c r="H22" s="36">
        <v>0.0</v>
      </c>
      <c r="I22" s="71">
        <v>0.0</v>
      </c>
      <c r="J22" s="71">
        <v>0.0</v>
      </c>
      <c r="K22" s="36">
        <v>0.0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9.63"/>
    <col customWidth="1" min="3" max="3" width="10.5"/>
    <col customWidth="1" min="4" max="5" width="17.88"/>
    <col customWidth="1" min="6" max="6" width="19.63"/>
    <col customWidth="1" min="7" max="8" width="14.38"/>
    <col customWidth="1" min="9" max="9" width="15.38"/>
    <col customWidth="1" min="10" max="10" width="23.25"/>
    <col customWidth="1" min="11" max="11" width="16.25"/>
    <col customWidth="1" min="12" max="26" width="10.0"/>
  </cols>
  <sheetData>
    <row r="1" ht="14.25" customHeight="1">
      <c r="A1" s="4" t="s">
        <v>23</v>
      </c>
      <c r="B1" s="14">
        <v>86.8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6" t="s">
        <v>35</v>
      </c>
      <c r="B4" s="17">
        <v>8.0</v>
      </c>
      <c r="C4" s="18">
        <v>247.0</v>
      </c>
      <c r="D4" s="18">
        <v>102.0</v>
      </c>
      <c r="E4" s="20">
        <v>6163.723769536027</v>
      </c>
      <c r="F4" s="19">
        <v>40730.590755291785</v>
      </c>
      <c r="G4" s="21">
        <f t="shared" ref="G4:G16" si="1">F4/(E4*C4*$B$1/100)</f>
        <v>0.03082200335</v>
      </c>
      <c r="H4" s="20">
        <v>0.32200818923451063</v>
      </c>
      <c r="I4" s="20">
        <f t="shared" ref="I4:I16" si="2">H4*24</f>
        <v>7.728196542</v>
      </c>
      <c r="J4" s="20">
        <f t="shared" ref="J4:J16" si="3">I4*D4</f>
        <v>788.2760472</v>
      </c>
      <c r="K4" s="20">
        <f t="shared" ref="K4:K16" si="4">J4/(7*B4)</f>
        <v>14.07635799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 t="s">
        <v>60</v>
      </c>
      <c r="B5" s="17">
        <v>4.0</v>
      </c>
      <c r="C5" s="18">
        <v>278.0</v>
      </c>
      <c r="D5" s="23">
        <v>55.0</v>
      </c>
      <c r="E5" s="20">
        <v>5914.246550110783</v>
      </c>
      <c r="F5" s="20">
        <v>37217.986291679365</v>
      </c>
      <c r="G5" s="21">
        <f t="shared" si="1"/>
        <v>0.02607887936</v>
      </c>
      <c r="H5" s="20">
        <v>0.3100133286739635</v>
      </c>
      <c r="I5" s="20">
        <f t="shared" si="2"/>
        <v>7.440319888</v>
      </c>
      <c r="J5" s="20">
        <f t="shared" si="3"/>
        <v>409.2175938</v>
      </c>
      <c r="K5" s="20">
        <f t="shared" si="4"/>
        <v>14.61491407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4" t="s">
        <v>38</v>
      </c>
      <c r="B6" s="25">
        <v>18.0</v>
      </c>
      <c r="C6" s="26">
        <v>140.0</v>
      </c>
      <c r="D6" s="27">
        <v>676.0</v>
      </c>
      <c r="E6" s="28">
        <v>836.9628868608016</v>
      </c>
      <c r="F6" s="28">
        <v>3419.9102935886</v>
      </c>
      <c r="G6" s="29">
        <f t="shared" si="1"/>
        <v>0.03362488076</v>
      </c>
      <c r="H6" s="28">
        <v>0.068803138776656</v>
      </c>
      <c r="I6" s="28">
        <f t="shared" si="2"/>
        <v>1.651275331</v>
      </c>
      <c r="J6" s="28">
        <f t="shared" si="3"/>
        <v>1116.262124</v>
      </c>
      <c r="K6" s="28">
        <f t="shared" si="4"/>
        <v>8.859223202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4" t="s">
        <v>39</v>
      </c>
      <c r="B7" s="25">
        <v>26.0</v>
      </c>
      <c r="C7" s="26">
        <v>162.0</v>
      </c>
      <c r="D7" s="27">
        <v>881.0</v>
      </c>
      <c r="E7" s="28">
        <v>990.6043117766427</v>
      </c>
      <c r="F7" s="28">
        <v>4123.4533587502865</v>
      </c>
      <c r="G7" s="29">
        <f t="shared" si="1"/>
        <v>0.02960234616</v>
      </c>
      <c r="H7" s="28">
        <v>0.07629477791974995</v>
      </c>
      <c r="I7" s="28">
        <f t="shared" si="2"/>
        <v>1.83107467</v>
      </c>
      <c r="J7" s="28">
        <f t="shared" si="3"/>
        <v>1613.176784</v>
      </c>
      <c r="K7" s="28">
        <f t="shared" si="4"/>
        <v>8.863608705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0" t="s">
        <v>40</v>
      </c>
      <c r="B8" s="31">
        <v>5.0</v>
      </c>
      <c r="C8" s="32">
        <v>178.0</v>
      </c>
      <c r="D8" s="32">
        <v>163.0</v>
      </c>
      <c r="E8" s="33">
        <v>1274.2435004537438</v>
      </c>
      <c r="F8" s="33">
        <v>5083.7123300625535</v>
      </c>
      <c r="G8" s="34">
        <f t="shared" si="1"/>
        <v>0.02582193674</v>
      </c>
      <c r="H8" s="33">
        <v>0.0904565410386277</v>
      </c>
      <c r="I8" s="33">
        <f t="shared" si="2"/>
        <v>2.170956985</v>
      </c>
      <c r="J8" s="33">
        <f t="shared" si="3"/>
        <v>353.8659885</v>
      </c>
      <c r="K8" s="33">
        <f t="shared" si="4"/>
        <v>10.11045682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0" t="s">
        <v>41</v>
      </c>
      <c r="B9" s="31">
        <v>12.0</v>
      </c>
      <c r="C9" s="32">
        <v>416.0</v>
      </c>
      <c r="D9" s="32">
        <v>128.0</v>
      </c>
      <c r="E9" s="33">
        <v>7672.869560943659</v>
      </c>
      <c r="F9" s="33">
        <v>83955.32890459966</v>
      </c>
      <c r="G9" s="34">
        <f t="shared" si="1"/>
        <v>0.03030242579</v>
      </c>
      <c r="H9" s="33">
        <v>0.3850961623258753</v>
      </c>
      <c r="I9" s="33">
        <f t="shared" si="2"/>
        <v>9.242307896</v>
      </c>
      <c r="J9" s="33">
        <f t="shared" si="3"/>
        <v>1183.015411</v>
      </c>
      <c r="K9" s="33">
        <f t="shared" si="4"/>
        <v>14.08351679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42</v>
      </c>
      <c r="B10" s="36">
        <v>14.0</v>
      </c>
      <c r="C10" s="37">
        <v>440.0</v>
      </c>
      <c r="D10" s="37">
        <v>154.0</v>
      </c>
      <c r="E10" s="38">
        <v>7964.754272765155</v>
      </c>
      <c r="F10" s="38">
        <v>56330.24321372028</v>
      </c>
      <c r="G10" s="39">
        <f t="shared" si="1"/>
        <v>0.01851811783</v>
      </c>
      <c r="H10" s="38">
        <v>0.399305647648202</v>
      </c>
      <c r="I10" s="38">
        <f t="shared" si="2"/>
        <v>9.583335544</v>
      </c>
      <c r="J10" s="38">
        <f t="shared" si="3"/>
        <v>1475.833674</v>
      </c>
      <c r="K10" s="38">
        <f t="shared" si="4"/>
        <v>15.05952728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44</v>
      </c>
      <c r="B11" s="17">
        <v>14.0</v>
      </c>
      <c r="C11" s="18">
        <v>408.0</v>
      </c>
      <c r="D11" s="18">
        <v>136.0</v>
      </c>
      <c r="E11" s="20">
        <v>9535.936009353236</v>
      </c>
      <c r="F11" s="19">
        <v>78958.85139519755</v>
      </c>
      <c r="G11" s="21">
        <f t="shared" si="1"/>
        <v>0.02338070518</v>
      </c>
      <c r="H11" s="20">
        <v>0.4183966795402605</v>
      </c>
      <c r="I11" s="20">
        <f t="shared" si="2"/>
        <v>10.04152031</v>
      </c>
      <c r="J11" s="20">
        <f t="shared" si="3"/>
        <v>1365.646762</v>
      </c>
      <c r="K11" s="20">
        <f t="shared" si="4"/>
        <v>13.93517104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2" t="s">
        <v>61</v>
      </c>
      <c r="B12" s="17">
        <v>12.0</v>
      </c>
      <c r="C12" s="18">
        <v>282.0</v>
      </c>
      <c r="D12" s="23">
        <v>133.0</v>
      </c>
      <c r="E12" s="20">
        <v>7617.214308398445</v>
      </c>
      <c r="F12" s="20">
        <v>44538.40083824453</v>
      </c>
      <c r="G12" s="21">
        <f t="shared" si="1"/>
        <v>0.02388744013</v>
      </c>
      <c r="H12" s="20">
        <v>0.38291961769494687</v>
      </c>
      <c r="I12" s="20">
        <f t="shared" si="2"/>
        <v>9.190070825</v>
      </c>
      <c r="J12" s="20">
        <f t="shared" si="3"/>
        <v>1222.27942</v>
      </c>
      <c r="K12" s="20">
        <f t="shared" si="4"/>
        <v>14.55094547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62</v>
      </c>
      <c r="B13" s="25">
        <v>5.0</v>
      </c>
      <c r="C13" s="26">
        <v>75.0</v>
      </c>
      <c r="D13" s="27">
        <v>5.0</v>
      </c>
      <c r="E13" s="28">
        <v>769.2466437025287</v>
      </c>
      <c r="F13" s="28">
        <v>2017.4856530960144</v>
      </c>
      <c r="G13" s="29">
        <f t="shared" si="1"/>
        <v>0.04028690054</v>
      </c>
      <c r="H13" s="28">
        <v>0.06750089889522062</v>
      </c>
      <c r="I13" s="28">
        <f t="shared" si="2"/>
        <v>1.620021573</v>
      </c>
      <c r="J13" s="28">
        <f t="shared" si="3"/>
        <v>8.100107867</v>
      </c>
      <c r="K13" s="28">
        <f t="shared" si="4"/>
        <v>0.2314316534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4" t="s">
        <v>59</v>
      </c>
      <c r="B14" s="25">
        <v>31.0</v>
      </c>
      <c r="C14" s="26">
        <v>100.0</v>
      </c>
      <c r="D14" s="27">
        <v>1206.0</v>
      </c>
      <c r="E14" s="28">
        <v>692.3611917225215</v>
      </c>
      <c r="F14" s="28">
        <v>2450.6805540857777</v>
      </c>
      <c r="G14" s="29">
        <f t="shared" si="1"/>
        <v>0.0407787832</v>
      </c>
      <c r="H14" s="28">
        <v>0.06222842037214207</v>
      </c>
      <c r="I14" s="28">
        <f t="shared" si="2"/>
        <v>1.493482089</v>
      </c>
      <c r="J14" s="28">
        <f t="shared" si="3"/>
        <v>1801.139399</v>
      </c>
      <c r="K14" s="28">
        <f t="shared" si="4"/>
        <v>8.300181563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0" t="s">
        <v>64</v>
      </c>
      <c r="B15" s="31">
        <v>17.0</v>
      </c>
      <c r="C15" s="32">
        <v>88.0</v>
      </c>
      <c r="D15" s="32">
        <v>700.0</v>
      </c>
      <c r="E15" s="33">
        <v>557.759150789249</v>
      </c>
      <c r="F15" s="33">
        <v>481.559999999998</v>
      </c>
      <c r="G15" s="34">
        <f t="shared" si="1"/>
        <v>0.01130319719</v>
      </c>
      <c r="H15" s="33">
        <v>0.022847222222221936</v>
      </c>
      <c r="I15" s="33">
        <f t="shared" si="2"/>
        <v>0.5483333333</v>
      </c>
      <c r="J15" s="33">
        <f t="shared" si="3"/>
        <v>383.8333333</v>
      </c>
      <c r="K15" s="33">
        <f t="shared" si="4"/>
        <v>3.225490196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0" t="s">
        <v>45</v>
      </c>
      <c r="B16" s="31">
        <v>2.0</v>
      </c>
      <c r="C16" s="32">
        <v>92.0</v>
      </c>
      <c r="D16" s="32">
        <v>38.0</v>
      </c>
      <c r="E16" s="33">
        <v>490.67669037604077</v>
      </c>
      <c r="F16" s="33">
        <v>2110.0077480121367</v>
      </c>
      <c r="G16" s="34">
        <f t="shared" si="1"/>
        <v>0.05384942499</v>
      </c>
      <c r="H16" s="33">
        <v>0.05304494459972182</v>
      </c>
      <c r="I16" s="33">
        <f t="shared" si="2"/>
        <v>1.27307867</v>
      </c>
      <c r="J16" s="33">
        <f t="shared" si="3"/>
        <v>48.37698947</v>
      </c>
      <c r="K16" s="33">
        <f t="shared" si="4"/>
        <v>3.455499248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40"/>
      <c r="F17" s="40"/>
      <c r="G17" s="41"/>
      <c r="H17" s="40"/>
      <c r="I17" s="40"/>
      <c r="J17" s="40"/>
      <c r="K17" s="40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8.25" customHeight="1">
      <c r="A18" s="15" t="s">
        <v>50</v>
      </c>
      <c r="B18" s="15" t="s">
        <v>25</v>
      </c>
      <c r="C18" s="43" t="s">
        <v>51</v>
      </c>
      <c r="D18" s="43" t="s">
        <v>52</v>
      </c>
      <c r="E18" s="44" t="s">
        <v>28</v>
      </c>
      <c r="F18" s="44" t="s">
        <v>29</v>
      </c>
      <c r="G18" s="45" t="s">
        <v>30</v>
      </c>
      <c r="H18" s="44" t="s">
        <v>31</v>
      </c>
      <c r="I18" s="44" t="s">
        <v>32</v>
      </c>
      <c r="J18" s="72" t="s">
        <v>53</v>
      </c>
      <c r="K18" s="44" t="s">
        <v>54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8" t="s">
        <v>55</v>
      </c>
      <c r="B19" s="49">
        <f>B4+B5+B9+B10+B11+B12</f>
        <v>64</v>
      </c>
      <c r="C19" s="50">
        <f>(C4*$B$4+C5*$B$5+C9*$B$9+C10*$B$10+C11*$B$11+C12*$B$12)/$B$19</f>
        <v>364.625</v>
      </c>
      <c r="D19" s="49">
        <f>(D4+D5+D9+D10+D11+D12)</f>
        <v>708</v>
      </c>
      <c r="E19" s="51">
        <f t="shared" ref="E19:I19" si="5">(E4*$B$4+E5*$B$5+E9*$B$9+E10*$B$10+E11*$B$11+E12*$B$12)/$B$19</f>
        <v>7835.272605</v>
      </c>
      <c r="F19" s="51">
        <f t="shared" si="5"/>
        <v>61104.51176</v>
      </c>
      <c r="G19" s="52">
        <f t="shared" si="5"/>
        <v>0.02480864777</v>
      </c>
      <c r="H19" s="51">
        <f t="shared" si="5"/>
        <v>0.3825021995</v>
      </c>
      <c r="I19" s="51">
        <f t="shared" si="5"/>
        <v>9.180052789</v>
      </c>
      <c r="J19" s="51">
        <f>(J4+J5+J9+J10+J11+J12)</f>
        <v>6444.268907</v>
      </c>
      <c r="K19" s="51">
        <f>(K4*$B$4+K5*$B$5+K9*$B$9+K10*$B$10+K11*$B$11+K12*$B$12)/$B$19</f>
        <v>14.38452881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53" t="s">
        <v>56</v>
      </c>
      <c r="B20" s="25">
        <f>B6+B7+B8+B13+B14+B15</f>
        <v>102</v>
      </c>
      <c r="C20" s="54">
        <f>(C6*$B$6+C7*$B$7+C8*$B$8+C13*$B$13+C14*$B$14+C15*$B$15)/$B$20</f>
        <v>123.4607843</v>
      </c>
      <c r="D20" s="25">
        <f>(D6+D7+D8+D13+D14+D15)</f>
        <v>3631</v>
      </c>
      <c r="E20" s="55">
        <f t="shared" ref="E20:I20" si="6">(E6*$B$6+E7*$B$7+E8*$B$8+E13*$B$13+E14*$B$14+E15*$B$15)/$B$20</f>
        <v>803.7607578</v>
      </c>
      <c r="F20" s="55">
        <f t="shared" si="6"/>
        <v>2827.762546</v>
      </c>
      <c r="G20" s="56">
        <f t="shared" si="6"/>
        <v>0.0309975458</v>
      </c>
      <c r="H20" s="55">
        <f t="shared" si="6"/>
        <v>0.06205286013</v>
      </c>
      <c r="I20" s="55">
        <f t="shared" si="6"/>
        <v>1.489268643</v>
      </c>
      <c r="J20" s="55">
        <f>(J6+J7+J8+J13+J14+J15)</f>
        <v>5276.377737</v>
      </c>
      <c r="K20" s="55">
        <f>(K6*$B$6+K7*$B$7+K8*$B$8+K13*$B$13+K14*$B$14+K15*$B$15)/$B$20</f>
        <v>7.389884785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57" t="s">
        <v>57</v>
      </c>
      <c r="B21" s="31">
        <f t="shared" ref="B21:K21" si="7">B16</f>
        <v>2</v>
      </c>
      <c r="C21" s="31">
        <f t="shared" si="7"/>
        <v>92</v>
      </c>
      <c r="D21" s="31">
        <f t="shared" si="7"/>
        <v>38</v>
      </c>
      <c r="E21" s="59">
        <f t="shared" si="7"/>
        <v>490.6766904</v>
      </c>
      <c r="F21" s="59">
        <f t="shared" si="7"/>
        <v>2110.007748</v>
      </c>
      <c r="G21" s="60">
        <f t="shared" si="7"/>
        <v>0.05384942499</v>
      </c>
      <c r="H21" s="59">
        <f t="shared" si="7"/>
        <v>0.0530449446</v>
      </c>
      <c r="I21" s="59">
        <f t="shared" si="7"/>
        <v>1.27307867</v>
      </c>
      <c r="J21" s="59">
        <f t="shared" si="7"/>
        <v>48.37698947</v>
      </c>
      <c r="K21" s="59">
        <f t="shared" si="7"/>
        <v>3.455499248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61" t="s">
        <v>58</v>
      </c>
      <c r="B22" s="36">
        <v>0.0</v>
      </c>
      <c r="C22" s="36">
        <v>0.0</v>
      </c>
      <c r="D22" s="36">
        <v>0.0</v>
      </c>
      <c r="E22" s="71">
        <v>0.0</v>
      </c>
      <c r="F22" s="71">
        <v>0.0</v>
      </c>
      <c r="G22" s="36">
        <v>0.0</v>
      </c>
      <c r="H22" s="36">
        <v>0.0</v>
      </c>
      <c r="I22" s="36">
        <v>0.0</v>
      </c>
      <c r="J22" s="71">
        <v>0.0</v>
      </c>
      <c r="K22" s="36">
        <v>0.0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6" width="9.38"/>
  </cols>
  <sheetData>
    <row r="1" ht="14.25" customHeight="1">
      <c r="A1" s="3"/>
      <c r="B1" s="73"/>
      <c r="C1" s="74"/>
      <c r="D1" s="74"/>
      <c r="E1" s="74"/>
      <c r="F1" s="74"/>
      <c r="G1" s="74"/>
      <c r="H1" s="74"/>
      <c r="I1" s="74"/>
      <c r="J1" s="74"/>
      <c r="K1" s="74"/>
      <c r="L1" s="7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5" t="s">
        <v>50</v>
      </c>
      <c r="B2" s="15">
        <v>2008.0</v>
      </c>
      <c r="C2" s="15">
        <v>2009.0</v>
      </c>
      <c r="D2" s="15">
        <v>2010.0</v>
      </c>
      <c r="E2" s="15">
        <v>2011.0</v>
      </c>
      <c r="F2" s="15">
        <v>2012.0</v>
      </c>
      <c r="G2" s="15">
        <v>2013.0</v>
      </c>
      <c r="H2" s="15">
        <v>2014.0</v>
      </c>
      <c r="I2" s="15">
        <v>2015.0</v>
      </c>
      <c r="J2" s="15">
        <v>2016.0</v>
      </c>
      <c r="K2" s="15">
        <v>2017.0</v>
      </c>
      <c r="L2" s="15">
        <v>2018.0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8" t="s">
        <v>55</v>
      </c>
      <c r="B3" s="49">
        <v>66.0</v>
      </c>
      <c r="C3" s="49">
        <v>61.0</v>
      </c>
      <c r="D3" s="49">
        <v>61.0</v>
      </c>
      <c r="E3" s="49">
        <v>64.0</v>
      </c>
      <c r="F3" s="49">
        <v>66.0</v>
      </c>
      <c r="G3" s="49">
        <v>69.0</v>
      </c>
      <c r="H3" s="49">
        <v>65.0</v>
      </c>
      <c r="I3" s="49">
        <v>63.0</v>
      </c>
      <c r="J3" s="49">
        <v>64.0</v>
      </c>
      <c r="K3" s="49">
        <v>63.0</v>
      </c>
      <c r="L3" s="49">
        <v>64.0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3" t="s">
        <v>65</v>
      </c>
      <c r="B4" s="25">
        <v>52.0</v>
      </c>
      <c r="C4" s="25">
        <v>66.0</v>
      </c>
      <c r="D4" s="25">
        <v>66.0</v>
      </c>
      <c r="E4" s="25">
        <v>66.0</v>
      </c>
      <c r="F4" s="25">
        <v>66.0</v>
      </c>
      <c r="G4" s="25">
        <v>74.0</v>
      </c>
      <c r="H4" s="25">
        <v>77.0</v>
      </c>
      <c r="I4" s="25">
        <v>75.0</v>
      </c>
      <c r="J4" s="25">
        <v>79.0</v>
      </c>
      <c r="K4" s="25">
        <v>88.0</v>
      </c>
      <c r="L4" s="25">
        <v>102.0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57" t="s">
        <v>66</v>
      </c>
      <c r="B5" s="31">
        <v>43.0</v>
      </c>
      <c r="C5" s="31">
        <v>40.0</v>
      </c>
      <c r="D5" s="31">
        <v>30.0</v>
      </c>
      <c r="E5" s="31">
        <v>31.0</v>
      </c>
      <c r="F5" s="31">
        <v>29.0</v>
      </c>
      <c r="G5" s="31">
        <v>27.0</v>
      </c>
      <c r="H5" s="31">
        <v>19.0</v>
      </c>
      <c r="I5" s="31">
        <v>18.0</v>
      </c>
      <c r="J5" s="31">
        <v>14.0</v>
      </c>
      <c r="K5" s="31">
        <v>16.0</v>
      </c>
      <c r="L5" s="31">
        <v>2.0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61" t="s">
        <v>67</v>
      </c>
      <c r="B6" s="36">
        <v>12.0</v>
      </c>
      <c r="C6" s="36">
        <v>12.0</v>
      </c>
      <c r="D6" s="36">
        <v>0.0</v>
      </c>
      <c r="E6" s="36">
        <v>0.0</v>
      </c>
      <c r="F6" s="36">
        <v>0.0</v>
      </c>
      <c r="G6" s="36">
        <v>0.0</v>
      </c>
      <c r="H6" s="36">
        <v>0.0</v>
      </c>
      <c r="I6" s="36">
        <v>0.0</v>
      </c>
      <c r="J6" s="36">
        <v>0.0</v>
      </c>
      <c r="K6" s="36">
        <v>0.0</v>
      </c>
      <c r="L6" s="36">
        <v>0.0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B8" s="73"/>
      <c r="C8" s="74"/>
      <c r="D8" s="74"/>
      <c r="E8" s="74"/>
      <c r="F8" s="74"/>
      <c r="G8" s="74"/>
      <c r="H8" s="74"/>
      <c r="I8" s="74"/>
      <c r="J8" s="74"/>
      <c r="K8" s="74"/>
      <c r="L8" s="75"/>
    </row>
    <row r="9" ht="14.25" customHeight="1">
      <c r="A9" s="76" t="s">
        <v>24</v>
      </c>
      <c r="B9" s="76">
        <v>2008.0</v>
      </c>
      <c r="C9" s="76">
        <v>2009.0</v>
      </c>
      <c r="D9" s="76">
        <v>2010.0</v>
      </c>
      <c r="E9" s="76">
        <v>2011.0</v>
      </c>
      <c r="F9" s="76">
        <v>2012.0</v>
      </c>
      <c r="G9" s="76">
        <v>2013.0</v>
      </c>
      <c r="H9" s="76">
        <v>2014.0</v>
      </c>
      <c r="I9" s="76">
        <v>2015.0</v>
      </c>
      <c r="J9" s="76">
        <v>2016.0</v>
      </c>
      <c r="K9" s="76">
        <v>2017.0</v>
      </c>
      <c r="L9" s="76">
        <v>2018.0</v>
      </c>
    </row>
    <row r="10" ht="14.25" customHeight="1">
      <c r="A10" s="16" t="s">
        <v>35</v>
      </c>
      <c r="B10" s="77">
        <v>10.0</v>
      </c>
      <c r="C10" s="18">
        <v>10.0</v>
      </c>
      <c r="D10" s="18">
        <v>10.0</v>
      </c>
      <c r="E10" s="18">
        <v>11.0</v>
      </c>
      <c r="F10" s="18">
        <v>11.0</v>
      </c>
      <c r="G10" s="18">
        <v>12.0</v>
      </c>
      <c r="H10" s="18">
        <v>12.0</v>
      </c>
      <c r="I10" s="18">
        <v>11.0</v>
      </c>
      <c r="J10" s="18">
        <v>8.0</v>
      </c>
      <c r="K10" s="18">
        <v>8.0</v>
      </c>
      <c r="L10" s="18">
        <v>8.0</v>
      </c>
    </row>
    <row r="11" ht="14.25" customHeight="1">
      <c r="A11" s="22" t="s">
        <v>60</v>
      </c>
      <c r="B11" s="77" t="s">
        <v>68</v>
      </c>
      <c r="C11" s="18" t="s">
        <v>68</v>
      </c>
      <c r="D11" s="18" t="s">
        <v>68</v>
      </c>
      <c r="E11" s="18" t="s">
        <v>68</v>
      </c>
      <c r="F11" s="18">
        <v>3.0</v>
      </c>
      <c r="G11" s="18">
        <v>5.0</v>
      </c>
      <c r="H11" s="18">
        <v>4.0</v>
      </c>
      <c r="I11" s="18">
        <v>5.0</v>
      </c>
      <c r="J11" s="18">
        <v>5.0</v>
      </c>
      <c r="K11" s="18">
        <v>5.0</v>
      </c>
      <c r="L11" s="18">
        <v>4.0</v>
      </c>
    </row>
    <row r="12" ht="14.25" customHeight="1">
      <c r="A12" s="24" t="s">
        <v>36</v>
      </c>
      <c r="B12" s="78">
        <v>11.0</v>
      </c>
      <c r="C12" s="26">
        <v>10.0</v>
      </c>
      <c r="D12" s="26">
        <v>7.0</v>
      </c>
      <c r="E12" s="26">
        <v>2.0</v>
      </c>
      <c r="F12" s="26" t="s">
        <v>68</v>
      </c>
      <c r="G12" s="26" t="s">
        <v>68</v>
      </c>
      <c r="H12" s="26" t="s">
        <v>68</v>
      </c>
      <c r="I12" s="26" t="s">
        <v>68</v>
      </c>
      <c r="J12" s="26" t="s">
        <v>68</v>
      </c>
      <c r="K12" s="26" t="s">
        <v>68</v>
      </c>
      <c r="L12" s="26" t="s">
        <v>68</v>
      </c>
    </row>
    <row r="13" ht="14.25" customHeight="1">
      <c r="A13" s="24" t="s">
        <v>37</v>
      </c>
      <c r="B13" s="78">
        <v>12.0</v>
      </c>
      <c r="C13" s="26">
        <v>9.0</v>
      </c>
      <c r="D13" s="26">
        <v>9.0</v>
      </c>
      <c r="E13" s="26">
        <v>7.0</v>
      </c>
      <c r="F13" s="26" t="s">
        <v>68</v>
      </c>
      <c r="G13" s="26" t="s">
        <v>68</v>
      </c>
      <c r="H13" s="26" t="s">
        <v>68</v>
      </c>
      <c r="I13" s="26" t="s">
        <v>68</v>
      </c>
      <c r="J13" s="26" t="s">
        <v>68</v>
      </c>
      <c r="K13" s="26" t="s">
        <v>68</v>
      </c>
      <c r="L13" s="26" t="s">
        <v>68</v>
      </c>
    </row>
    <row r="14" ht="14.25" customHeight="1">
      <c r="A14" s="30" t="s">
        <v>38</v>
      </c>
      <c r="B14" s="79">
        <v>3.0</v>
      </c>
      <c r="C14" s="80">
        <v>16.0</v>
      </c>
      <c r="D14" s="80">
        <v>8.0</v>
      </c>
      <c r="E14" s="80">
        <v>13.0</v>
      </c>
      <c r="F14" s="80">
        <v>18.0</v>
      </c>
      <c r="G14" s="80">
        <v>19.0</v>
      </c>
      <c r="H14" s="80">
        <v>18.0</v>
      </c>
      <c r="I14" s="80">
        <v>17.0</v>
      </c>
      <c r="J14" s="80">
        <v>18.0</v>
      </c>
      <c r="K14" s="80">
        <v>18.0</v>
      </c>
      <c r="L14" s="80">
        <v>18.0</v>
      </c>
    </row>
    <row r="15" ht="14.25" customHeight="1">
      <c r="A15" s="30" t="s">
        <v>39</v>
      </c>
      <c r="B15" s="79">
        <v>20.0</v>
      </c>
      <c r="C15" s="80">
        <v>21.0</v>
      </c>
      <c r="D15" s="80">
        <v>22.0</v>
      </c>
      <c r="E15" s="80">
        <v>22.0</v>
      </c>
      <c r="F15" s="80">
        <v>21.0</v>
      </c>
      <c r="G15" s="80">
        <v>26.0</v>
      </c>
      <c r="H15" s="80">
        <v>26.0</v>
      </c>
      <c r="I15" s="80">
        <v>25.0</v>
      </c>
      <c r="J15" s="80">
        <v>25.0</v>
      </c>
      <c r="K15" s="80">
        <v>27.0</v>
      </c>
      <c r="L15" s="80">
        <v>26.0</v>
      </c>
    </row>
    <row r="16" ht="14.25" customHeight="1">
      <c r="A16" s="35" t="s">
        <v>40</v>
      </c>
      <c r="B16" s="81">
        <v>5.0</v>
      </c>
      <c r="C16" s="82">
        <v>5.0</v>
      </c>
      <c r="D16" s="82">
        <v>5.0</v>
      </c>
      <c r="E16" s="82">
        <v>5.0</v>
      </c>
      <c r="F16" s="82">
        <v>5.0</v>
      </c>
      <c r="G16" s="82">
        <v>6.0</v>
      </c>
      <c r="H16" s="82">
        <v>5.0</v>
      </c>
      <c r="I16" s="82">
        <v>5.0</v>
      </c>
      <c r="J16" s="82">
        <v>5.0</v>
      </c>
      <c r="K16" s="82">
        <v>5.0</v>
      </c>
      <c r="L16" s="82">
        <v>5.0</v>
      </c>
    </row>
    <row r="17" ht="14.25" customHeight="1">
      <c r="A17" s="16" t="s">
        <v>41</v>
      </c>
      <c r="B17" s="77">
        <v>25.0</v>
      </c>
      <c r="C17" s="18">
        <v>23.0</v>
      </c>
      <c r="D17" s="18">
        <v>22.0</v>
      </c>
      <c r="E17" s="18">
        <v>23.0</v>
      </c>
      <c r="F17" s="18">
        <v>22.0</v>
      </c>
      <c r="G17" s="18">
        <v>21.0</v>
      </c>
      <c r="H17" s="18">
        <v>22.0</v>
      </c>
      <c r="I17" s="18">
        <v>22.0</v>
      </c>
      <c r="J17" s="18">
        <v>19.0</v>
      </c>
      <c r="K17" s="18">
        <v>14.0</v>
      </c>
      <c r="L17" s="18">
        <v>12.0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22" t="s">
        <v>42</v>
      </c>
      <c r="B18" s="77">
        <v>18.0</v>
      </c>
      <c r="C18" s="18">
        <v>15.0</v>
      </c>
      <c r="D18" s="18">
        <v>15.0</v>
      </c>
      <c r="E18" s="18">
        <v>16.0</v>
      </c>
      <c r="F18" s="18">
        <v>15.0</v>
      </c>
      <c r="G18" s="18">
        <v>16.0</v>
      </c>
      <c r="H18" s="18">
        <v>15.0</v>
      </c>
      <c r="I18" s="18">
        <v>15.0</v>
      </c>
      <c r="J18" s="18">
        <v>15.0</v>
      </c>
      <c r="K18" s="18">
        <v>15.0</v>
      </c>
      <c r="L18" s="18">
        <v>14.0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24" t="s">
        <v>43</v>
      </c>
      <c r="B19" s="78">
        <v>1.0</v>
      </c>
      <c r="C19" s="26" t="s">
        <v>68</v>
      </c>
      <c r="D19" s="26" t="s">
        <v>68</v>
      </c>
      <c r="E19" s="26" t="s">
        <v>68</v>
      </c>
      <c r="F19" s="26" t="s">
        <v>68</v>
      </c>
      <c r="G19" s="26" t="s">
        <v>68</v>
      </c>
      <c r="H19" s="26" t="s">
        <v>68</v>
      </c>
      <c r="I19" s="26" t="s">
        <v>68</v>
      </c>
      <c r="J19" s="26" t="s">
        <v>68</v>
      </c>
      <c r="K19" s="26" t="s">
        <v>68</v>
      </c>
      <c r="L19" s="26" t="s">
        <v>68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24" t="s">
        <v>44</v>
      </c>
      <c r="B20" s="78">
        <v>2.0</v>
      </c>
      <c r="C20" s="26">
        <v>3.0</v>
      </c>
      <c r="D20" s="26">
        <v>4.0</v>
      </c>
      <c r="E20" s="26">
        <v>5.0</v>
      </c>
      <c r="F20" s="26">
        <v>6.0</v>
      </c>
      <c r="G20" s="26">
        <v>9.0</v>
      </c>
      <c r="H20" s="26">
        <v>8.0</v>
      </c>
      <c r="I20" s="26">
        <v>10.0</v>
      </c>
      <c r="J20" s="26">
        <v>12.0</v>
      </c>
      <c r="K20" s="26">
        <v>13.0</v>
      </c>
      <c r="L20" s="26">
        <v>14.0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0" t="s">
        <v>61</v>
      </c>
      <c r="B21" s="79" t="s">
        <v>68</v>
      </c>
      <c r="C21" s="80" t="s">
        <v>68</v>
      </c>
      <c r="D21" s="80" t="s">
        <v>68</v>
      </c>
      <c r="E21" s="80" t="s">
        <v>68</v>
      </c>
      <c r="F21" s="80" t="s">
        <v>68</v>
      </c>
      <c r="G21" s="80" t="s">
        <v>68</v>
      </c>
      <c r="H21" s="80" t="s">
        <v>68</v>
      </c>
      <c r="I21" s="80" t="s">
        <v>68</v>
      </c>
      <c r="J21" s="80">
        <v>5.0</v>
      </c>
      <c r="K21" s="80">
        <v>8.0</v>
      </c>
      <c r="L21" s="80">
        <v>12.0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0" t="s">
        <v>62</v>
      </c>
      <c r="B22" s="79" t="s">
        <v>68</v>
      </c>
      <c r="C22" s="80" t="s">
        <v>68</v>
      </c>
      <c r="D22" s="80" t="s">
        <v>68</v>
      </c>
      <c r="E22" s="80" t="s">
        <v>68</v>
      </c>
      <c r="F22" s="80" t="s">
        <v>68</v>
      </c>
      <c r="G22" s="80" t="s">
        <v>68</v>
      </c>
      <c r="H22" s="80" t="s">
        <v>68</v>
      </c>
      <c r="I22" s="80" t="s">
        <v>68</v>
      </c>
      <c r="J22" s="80">
        <v>1.0</v>
      </c>
      <c r="K22" s="80">
        <v>8.0</v>
      </c>
      <c r="L22" s="80">
        <v>5.0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5" t="s">
        <v>59</v>
      </c>
      <c r="B23" s="81" t="s">
        <v>68</v>
      </c>
      <c r="C23" s="82">
        <v>5.0</v>
      </c>
      <c r="D23" s="82">
        <v>15.0</v>
      </c>
      <c r="E23" s="82">
        <v>17.0</v>
      </c>
      <c r="F23" s="82">
        <v>22.0</v>
      </c>
      <c r="G23" s="82">
        <v>23.0</v>
      </c>
      <c r="H23" s="82">
        <v>28.0</v>
      </c>
      <c r="I23" s="82">
        <v>28.0</v>
      </c>
      <c r="J23" s="82">
        <v>30.0</v>
      </c>
      <c r="K23" s="82">
        <v>30.0</v>
      </c>
      <c r="L23" s="82">
        <v>31.0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6" t="s">
        <v>64</v>
      </c>
      <c r="B24" s="77" t="s">
        <v>68</v>
      </c>
      <c r="C24" s="18" t="s">
        <v>68</v>
      </c>
      <c r="D24" s="18" t="s">
        <v>68</v>
      </c>
      <c r="E24" s="18" t="s">
        <v>68</v>
      </c>
      <c r="F24" s="18" t="s">
        <v>68</v>
      </c>
      <c r="G24" s="18" t="s">
        <v>68</v>
      </c>
      <c r="H24" s="18" t="s">
        <v>68</v>
      </c>
      <c r="I24" s="18" t="s">
        <v>68</v>
      </c>
      <c r="J24" s="18" t="s">
        <v>68</v>
      </c>
      <c r="K24" s="18" t="s">
        <v>68</v>
      </c>
      <c r="L24" s="18">
        <v>17.0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2" t="s">
        <v>45</v>
      </c>
      <c r="B25" s="77">
        <v>21.0</v>
      </c>
      <c r="C25" s="18">
        <v>14.0</v>
      </c>
      <c r="D25" s="18">
        <v>5.0</v>
      </c>
      <c r="E25" s="18">
        <v>5.0</v>
      </c>
      <c r="F25" s="18">
        <v>3.0</v>
      </c>
      <c r="G25" s="18" t="s">
        <v>68</v>
      </c>
      <c r="H25" s="18" t="s">
        <v>68</v>
      </c>
      <c r="I25" s="18" t="s">
        <v>68</v>
      </c>
      <c r="J25" s="18" t="s">
        <v>68</v>
      </c>
      <c r="K25" s="18" t="s">
        <v>68</v>
      </c>
      <c r="L25" s="18">
        <v>2.0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4" t="s">
        <v>46</v>
      </c>
      <c r="B26" s="78">
        <v>12.0</v>
      </c>
      <c r="C26" s="26">
        <v>12.0</v>
      </c>
      <c r="D26" s="26" t="s">
        <v>68</v>
      </c>
      <c r="E26" s="26" t="s">
        <v>68</v>
      </c>
      <c r="F26" s="26" t="s">
        <v>68</v>
      </c>
      <c r="G26" s="26" t="s">
        <v>68</v>
      </c>
      <c r="H26" s="26" t="s">
        <v>68</v>
      </c>
      <c r="I26" s="26" t="s">
        <v>68</v>
      </c>
      <c r="J26" s="26" t="s">
        <v>68</v>
      </c>
      <c r="K26" s="26" t="s">
        <v>68</v>
      </c>
      <c r="L26" s="26" t="s">
        <v>68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4" t="s">
        <v>47</v>
      </c>
      <c r="B27" s="78">
        <v>22.0</v>
      </c>
      <c r="C27" s="26">
        <v>26.0</v>
      </c>
      <c r="D27" s="26">
        <v>25.0</v>
      </c>
      <c r="E27" s="26">
        <v>26.0</v>
      </c>
      <c r="F27" s="26">
        <v>26.0</v>
      </c>
      <c r="G27" s="26">
        <v>27.0</v>
      </c>
      <c r="H27" s="26">
        <v>19.0</v>
      </c>
      <c r="I27" s="26">
        <v>18.0</v>
      </c>
      <c r="J27" s="26">
        <v>14.0</v>
      </c>
      <c r="K27" s="26">
        <v>9.0</v>
      </c>
      <c r="L27" s="26" t="s">
        <v>68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0" t="s">
        <v>48</v>
      </c>
      <c r="B28" s="79">
        <v>10.0</v>
      </c>
      <c r="C28" s="80">
        <v>10.0</v>
      </c>
      <c r="D28" s="80">
        <v>10.0</v>
      </c>
      <c r="E28" s="80">
        <v>9.0</v>
      </c>
      <c r="F28" s="80">
        <v>9.0</v>
      </c>
      <c r="G28" s="80">
        <v>6.0</v>
      </c>
      <c r="H28" s="80">
        <v>4.0</v>
      </c>
      <c r="I28" s="80" t="s">
        <v>68</v>
      </c>
      <c r="J28" s="80" t="s">
        <v>68</v>
      </c>
      <c r="K28" s="80" t="s">
        <v>68</v>
      </c>
      <c r="L28" s="80" t="s">
        <v>68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0" t="s">
        <v>49</v>
      </c>
      <c r="B29" s="79">
        <v>1.0</v>
      </c>
      <c r="C29" s="80" t="s">
        <v>68</v>
      </c>
      <c r="D29" s="80" t="s">
        <v>68</v>
      </c>
      <c r="E29" s="80" t="s">
        <v>68</v>
      </c>
      <c r="F29" s="80" t="s">
        <v>68</v>
      </c>
      <c r="G29" s="80" t="s">
        <v>68</v>
      </c>
      <c r="H29" s="80" t="s">
        <v>68</v>
      </c>
      <c r="I29" s="80" t="s">
        <v>68</v>
      </c>
      <c r="J29" s="80" t="s">
        <v>68</v>
      </c>
      <c r="K29" s="80" t="s">
        <v>68</v>
      </c>
      <c r="L29" s="80" t="s">
        <v>68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5" t="s">
        <v>63</v>
      </c>
      <c r="B30" s="81" t="s">
        <v>68</v>
      </c>
      <c r="C30" s="82" t="s">
        <v>68</v>
      </c>
      <c r="D30" s="82" t="s">
        <v>68</v>
      </c>
      <c r="E30" s="82" t="s">
        <v>68</v>
      </c>
      <c r="F30" s="82" t="s">
        <v>68</v>
      </c>
      <c r="G30" s="82" t="s">
        <v>68</v>
      </c>
      <c r="H30" s="82" t="s">
        <v>68</v>
      </c>
      <c r="I30" s="82" t="s">
        <v>68</v>
      </c>
      <c r="J30" s="82" t="s">
        <v>68</v>
      </c>
      <c r="K30" s="82">
        <v>7.0</v>
      </c>
      <c r="L30" s="82" t="s">
        <v>68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B31" s="83">
        <f t="shared" ref="B31:L31" si="1">SUM(B10:B30)</f>
        <v>173</v>
      </c>
      <c r="C31" s="83">
        <f t="shared" si="1"/>
        <v>179</v>
      </c>
      <c r="D31" s="83">
        <f t="shared" si="1"/>
        <v>157</v>
      </c>
      <c r="E31" s="83">
        <f t="shared" si="1"/>
        <v>161</v>
      </c>
      <c r="F31" s="83">
        <f t="shared" si="1"/>
        <v>161</v>
      </c>
      <c r="G31" s="83">
        <f t="shared" si="1"/>
        <v>170</v>
      </c>
      <c r="H31" s="83">
        <f t="shared" si="1"/>
        <v>161</v>
      </c>
      <c r="I31" s="83">
        <f t="shared" si="1"/>
        <v>156</v>
      </c>
      <c r="J31" s="83">
        <f t="shared" si="1"/>
        <v>157</v>
      </c>
      <c r="K31" s="83">
        <f t="shared" si="1"/>
        <v>167</v>
      </c>
      <c r="L31" s="83">
        <f t="shared" si="1"/>
        <v>168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L1"/>
    <mergeCell ref="B8:L8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6" width="9.38"/>
  </cols>
  <sheetData>
    <row r="1" ht="14.25" customHeight="1">
      <c r="A1" s="3"/>
      <c r="B1" s="73"/>
      <c r="C1" s="74"/>
      <c r="D1" s="74"/>
      <c r="E1" s="74"/>
      <c r="F1" s="74"/>
      <c r="G1" s="74"/>
      <c r="H1" s="74"/>
      <c r="I1" s="74"/>
      <c r="J1" s="74"/>
      <c r="K1" s="74"/>
      <c r="L1" s="75"/>
    </row>
    <row r="2" ht="14.25" customHeight="1">
      <c r="A2" s="15" t="s">
        <v>50</v>
      </c>
      <c r="B2" s="15">
        <v>2008.0</v>
      </c>
      <c r="C2" s="15">
        <v>2009.0</v>
      </c>
      <c r="D2" s="15">
        <v>2010.0</v>
      </c>
      <c r="E2" s="15">
        <v>2011.0</v>
      </c>
      <c r="F2" s="15">
        <v>2012.0</v>
      </c>
      <c r="G2" s="15">
        <v>2013.0</v>
      </c>
      <c r="H2" s="15">
        <v>2014.0</v>
      </c>
      <c r="I2" s="15">
        <v>2015.0</v>
      </c>
      <c r="J2" s="15">
        <v>2016.0</v>
      </c>
      <c r="K2" s="15">
        <v>2017.0</v>
      </c>
      <c r="L2" s="15">
        <v>2018.0</v>
      </c>
    </row>
    <row r="3" ht="14.25" customHeight="1">
      <c r="A3" s="48" t="s">
        <v>55</v>
      </c>
      <c r="B3" s="52">
        <v>0.029120009031432175</v>
      </c>
      <c r="C3" s="52">
        <v>0.030033914299768205</v>
      </c>
      <c r="D3" s="52">
        <v>0.029742689659054942</v>
      </c>
      <c r="E3" s="52">
        <v>0.029049144557547087</v>
      </c>
      <c r="F3" s="52">
        <v>0.02805052189116511</v>
      </c>
      <c r="G3" s="52">
        <v>0.027729253885272323</v>
      </c>
      <c r="H3" s="52">
        <v>0.027652695719436442</v>
      </c>
      <c r="I3" s="52">
        <v>0.026739607674777555</v>
      </c>
      <c r="J3" s="52">
        <v>0.02546283535022245</v>
      </c>
      <c r="K3" s="52">
        <v>0.02463849454161225</v>
      </c>
      <c r="L3" s="52">
        <v>0.024808647771801078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4.25" customHeight="1">
      <c r="A4" s="53" t="s">
        <v>65</v>
      </c>
      <c r="B4" s="56">
        <v>0.03052409328842973</v>
      </c>
      <c r="C4" s="56">
        <v>0.032663682301351436</v>
      </c>
      <c r="D4" s="56">
        <v>0.03416612057586355</v>
      </c>
      <c r="E4" s="56">
        <v>0.03374827044360613</v>
      </c>
      <c r="F4" s="56">
        <v>0.034392349178528014</v>
      </c>
      <c r="G4" s="56">
        <v>0.03432723285845935</v>
      </c>
      <c r="H4" s="56">
        <v>0.03515517154605184</v>
      </c>
      <c r="I4" s="56">
        <v>0.034989721918960735</v>
      </c>
      <c r="J4" s="56">
        <v>0.03455291860709053</v>
      </c>
      <c r="K4" s="56">
        <v>0.0345108826149228</v>
      </c>
      <c r="L4" s="56">
        <v>0.030997545801874683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4.25" customHeight="1">
      <c r="A5" s="57" t="s">
        <v>66</v>
      </c>
      <c r="B5" s="60">
        <v>0.05194580974651168</v>
      </c>
      <c r="C5" s="60">
        <v>0.05370460777330482</v>
      </c>
      <c r="D5" s="60">
        <v>0.058387242150989005</v>
      </c>
      <c r="E5" s="60">
        <v>0.05761648128982776</v>
      </c>
      <c r="F5" s="60">
        <v>0.05833203445473211</v>
      </c>
      <c r="G5" s="60">
        <v>0.059734272492024225</v>
      </c>
      <c r="H5" s="60">
        <v>0.06205853974724952</v>
      </c>
      <c r="I5" s="60">
        <v>0.0611036881891856</v>
      </c>
      <c r="J5" s="60">
        <v>0.05985680836345356</v>
      </c>
      <c r="K5" s="60">
        <v>0.04255810874041852</v>
      </c>
      <c r="L5" s="60">
        <v>0.05384942499233688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4.25" customHeight="1">
      <c r="A6" s="61" t="s">
        <v>67</v>
      </c>
      <c r="B6" s="63">
        <v>0.04901963243193964</v>
      </c>
      <c r="C6" s="63">
        <v>0.05015243769997421</v>
      </c>
      <c r="D6" s="63">
        <v>0.0</v>
      </c>
      <c r="E6" s="63">
        <v>0.0</v>
      </c>
      <c r="F6" s="63">
        <v>0.0</v>
      </c>
      <c r="G6" s="63">
        <v>0.0</v>
      </c>
      <c r="H6" s="63">
        <v>0.0</v>
      </c>
      <c r="I6" s="63">
        <v>0.0</v>
      </c>
      <c r="J6" s="63">
        <v>0.0</v>
      </c>
      <c r="K6" s="63">
        <v>0.0</v>
      </c>
      <c r="L6" s="63">
        <v>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4.25" customHeight="1">
      <c r="A8" s="3"/>
      <c r="B8" s="73"/>
      <c r="C8" s="74"/>
      <c r="D8" s="74"/>
      <c r="E8" s="74"/>
      <c r="F8" s="74"/>
      <c r="G8" s="74"/>
      <c r="H8" s="74"/>
      <c r="I8" s="74"/>
      <c r="J8" s="74"/>
      <c r="K8" s="74"/>
      <c r="L8" s="75"/>
      <c r="O8" s="3"/>
      <c r="P8" s="3"/>
      <c r="Q8" s="3"/>
      <c r="R8" s="3"/>
      <c r="S8" s="3"/>
      <c r="T8" s="3"/>
      <c r="U8" s="3"/>
      <c r="V8" s="3"/>
      <c r="W8" s="3"/>
      <c r="X8" s="3"/>
    </row>
    <row r="9" ht="14.25" customHeight="1">
      <c r="A9" s="76" t="s">
        <v>24</v>
      </c>
      <c r="B9" s="76">
        <v>2008.0</v>
      </c>
      <c r="C9" s="76">
        <v>2009.0</v>
      </c>
      <c r="D9" s="76">
        <v>2010.0</v>
      </c>
      <c r="E9" s="76">
        <v>2011.0</v>
      </c>
      <c r="F9" s="76">
        <v>2012.0</v>
      </c>
      <c r="G9" s="76">
        <v>2013.0</v>
      </c>
      <c r="H9" s="76">
        <v>2014.0</v>
      </c>
      <c r="I9" s="76">
        <v>2015.0</v>
      </c>
      <c r="J9" s="76">
        <v>2016.0</v>
      </c>
      <c r="K9" s="76">
        <v>2017.0</v>
      </c>
      <c r="L9" s="76">
        <v>2018.0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4.25" customHeight="1">
      <c r="A10" s="16" t="s">
        <v>35</v>
      </c>
      <c r="B10" s="84">
        <v>0.032327260445211545</v>
      </c>
      <c r="C10" s="64">
        <v>0.03282661395131257</v>
      </c>
      <c r="D10" s="64">
        <v>0.03258030822684046</v>
      </c>
      <c r="E10" s="64">
        <v>0.03214347890538996</v>
      </c>
      <c r="F10" s="64">
        <v>0.03127736082729313</v>
      </c>
      <c r="G10" s="64">
        <v>0.031199635275990276</v>
      </c>
      <c r="H10" s="64">
        <v>0.03164446604045975</v>
      </c>
      <c r="I10" s="64">
        <v>0.03141069939925975</v>
      </c>
      <c r="J10" s="64">
        <v>0.030678574667598598</v>
      </c>
      <c r="K10" s="64">
        <v>0.030275321116199357</v>
      </c>
      <c r="L10" s="64">
        <v>0.03082200335199385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22" t="s">
        <v>60</v>
      </c>
      <c r="B11" s="84" t="s">
        <v>68</v>
      </c>
      <c r="C11" s="64" t="s">
        <v>68</v>
      </c>
      <c r="D11" s="64" t="s">
        <v>68</v>
      </c>
      <c r="E11" s="64" t="s">
        <v>68</v>
      </c>
      <c r="F11" s="64">
        <v>0.026422403242710432</v>
      </c>
      <c r="G11" s="64">
        <v>0.026357728034642026</v>
      </c>
      <c r="H11" s="64">
        <v>0.02664418458526045</v>
      </c>
      <c r="I11" s="64">
        <v>0.026595689240243327</v>
      </c>
      <c r="J11" s="64">
        <v>0.02586801940951575</v>
      </c>
      <c r="K11" s="64">
        <v>0.0255847817308454</v>
      </c>
      <c r="L11" s="64">
        <v>0.026078879357524006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4" t="s">
        <v>36</v>
      </c>
      <c r="B12" s="85">
        <v>0.03551823560964665</v>
      </c>
      <c r="C12" s="65">
        <v>0.03680941900644019</v>
      </c>
      <c r="D12" s="65">
        <v>0.038453582727729155</v>
      </c>
      <c r="E12" s="65">
        <v>0.03920786039946349</v>
      </c>
      <c r="F12" s="65" t="s">
        <v>68</v>
      </c>
      <c r="G12" s="65" t="s">
        <v>68</v>
      </c>
      <c r="H12" s="65" t="s">
        <v>68</v>
      </c>
      <c r="I12" s="65" t="s">
        <v>68</v>
      </c>
      <c r="J12" s="65" t="s">
        <v>68</v>
      </c>
      <c r="K12" s="65" t="s">
        <v>68</v>
      </c>
      <c r="L12" s="65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37</v>
      </c>
      <c r="B13" s="85">
        <v>0.03228327945328339</v>
      </c>
      <c r="C13" s="65">
        <v>0.03237946189423044</v>
      </c>
      <c r="D13" s="65">
        <v>0.033404829440029885</v>
      </c>
      <c r="E13" s="65">
        <v>0.031192249241162776</v>
      </c>
      <c r="F13" s="65" t="s">
        <v>68</v>
      </c>
      <c r="G13" s="65" t="s">
        <v>68</v>
      </c>
      <c r="H13" s="65" t="s">
        <v>68</v>
      </c>
      <c r="I13" s="65" t="s">
        <v>68</v>
      </c>
      <c r="J13" s="65" t="s">
        <v>68</v>
      </c>
      <c r="K13" s="65" t="s">
        <v>68</v>
      </c>
      <c r="L13" s="65" t="s">
        <v>68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0" t="s">
        <v>38</v>
      </c>
      <c r="B14" s="86">
        <v>0.024036865077832797</v>
      </c>
      <c r="C14" s="67">
        <v>0.03133664741626043</v>
      </c>
      <c r="D14" s="67">
        <v>0.03023157311470951</v>
      </c>
      <c r="E14" s="67">
        <v>0.03408476375684641</v>
      </c>
      <c r="F14" s="67">
        <v>0.035970119078171166</v>
      </c>
      <c r="G14" s="67">
        <v>0.03572873133148111</v>
      </c>
      <c r="H14" s="67">
        <v>0.03595093745920382</v>
      </c>
      <c r="I14" s="67">
        <v>0.03538261263388492</v>
      </c>
      <c r="J14" s="67">
        <v>0.0348177586129476</v>
      </c>
      <c r="K14" s="67">
        <v>0.03300461076703312</v>
      </c>
      <c r="L14" s="67">
        <v>0.03362488075594462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0" t="s">
        <v>39</v>
      </c>
      <c r="B15" s="86">
        <v>0.03033228543028228</v>
      </c>
      <c r="C15" s="67">
        <v>0.03026858130386865</v>
      </c>
      <c r="D15" s="67">
        <v>0.030654455629016617</v>
      </c>
      <c r="E15" s="67">
        <v>0.029831608020493217</v>
      </c>
      <c r="F15" s="67">
        <v>0.029115377616768127</v>
      </c>
      <c r="G15" s="67">
        <v>0.029023201424179343</v>
      </c>
      <c r="H15" s="67">
        <v>0.029720906943021846</v>
      </c>
      <c r="I15" s="67">
        <v>0.029616400693185784</v>
      </c>
      <c r="J15" s="67">
        <v>0.028991445042344625</v>
      </c>
      <c r="K15" s="67">
        <v>0.028561254627666618</v>
      </c>
      <c r="L15" s="67">
        <v>0.02960234616031147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5" t="s">
        <v>40</v>
      </c>
      <c r="B16" s="87">
        <v>0.025903710164176297</v>
      </c>
      <c r="C16" s="88">
        <v>0.02704998654149981</v>
      </c>
      <c r="D16" s="88">
        <v>0.026674566914586976</v>
      </c>
      <c r="E16" s="88">
        <v>0.025820870902749184</v>
      </c>
      <c r="F16" s="88">
        <v>0.02511922069849393</v>
      </c>
      <c r="G16" s="88">
        <v>0.025658776209628004</v>
      </c>
      <c r="H16" s="88">
        <v>0.025819430952182944</v>
      </c>
      <c r="I16" s="88">
        <v>0.026760198492170775</v>
      </c>
      <c r="J16" s="88">
        <v>0.02571373035561074</v>
      </c>
      <c r="K16" s="88">
        <v>0.02576343696215323</v>
      </c>
      <c r="L16" s="88">
        <v>0.025821936737668968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6" t="s">
        <v>41</v>
      </c>
      <c r="B17" s="84">
        <v>0.031716232034118795</v>
      </c>
      <c r="C17" s="64">
        <v>0.032223154346713245</v>
      </c>
      <c r="D17" s="64">
        <v>0.03199193966506882</v>
      </c>
      <c r="E17" s="64">
        <v>0.031433171938470096</v>
      </c>
      <c r="F17" s="64">
        <v>0.030661401236828985</v>
      </c>
      <c r="G17" s="64">
        <v>0.030623978207841393</v>
      </c>
      <c r="H17" s="64">
        <v>0.03101575094026394</v>
      </c>
      <c r="I17" s="64">
        <v>0.03088011577815114</v>
      </c>
      <c r="J17" s="64">
        <v>0.030116265572663146</v>
      </c>
      <c r="K17" s="64">
        <v>0.029713303776957984</v>
      </c>
      <c r="L17" s="64">
        <v>0.03030242578954793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22" t="s">
        <v>42</v>
      </c>
      <c r="B18" s="84">
        <v>0.01948799181338782</v>
      </c>
      <c r="C18" s="64">
        <v>0.01982206939781359</v>
      </c>
      <c r="D18" s="64">
        <v>0.019617502656544827</v>
      </c>
      <c r="E18" s="64">
        <v>0.01929793394677143</v>
      </c>
      <c r="F18" s="64">
        <v>0.018726323503380094</v>
      </c>
      <c r="G18" s="64">
        <v>0.018748035469196768</v>
      </c>
      <c r="H18" s="64">
        <v>0.018970463702274582</v>
      </c>
      <c r="I18" s="64">
        <v>0.01889382949896331</v>
      </c>
      <c r="J18" s="64">
        <v>0.018513567483551322</v>
      </c>
      <c r="K18" s="64">
        <v>0.01824135108337892</v>
      </c>
      <c r="L18" s="64">
        <v>0.01851811782879212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24" t="s">
        <v>43</v>
      </c>
      <c r="B19" s="85">
        <v>0.025462170621316543</v>
      </c>
      <c r="C19" s="65" t="s">
        <v>68</v>
      </c>
      <c r="D19" s="65" t="s">
        <v>68</v>
      </c>
      <c r="E19" s="65" t="s">
        <v>68</v>
      </c>
      <c r="F19" s="65" t="s">
        <v>68</v>
      </c>
      <c r="G19" s="65" t="s">
        <v>68</v>
      </c>
      <c r="H19" s="65" t="s">
        <v>68</v>
      </c>
      <c r="I19" s="65" t="s">
        <v>68</v>
      </c>
      <c r="J19" s="65" t="s">
        <v>68</v>
      </c>
      <c r="K19" s="65" t="s">
        <v>68</v>
      </c>
      <c r="L19" s="65" t="s">
        <v>68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24" t="s">
        <v>44</v>
      </c>
      <c r="B20" s="85">
        <v>0.02847978596236711</v>
      </c>
      <c r="C20" s="65">
        <v>0.028770262377462358</v>
      </c>
      <c r="D20" s="65">
        <v>0.028523103215154375</v>
      </c>
      <c r="E20" s="65">
        <v>0.02811069962404708</v>
      </c>
      <c r="F20" s="65">
        <v>0.02469286531077771</v>
      </c>
      <c r="G20" s="65">
        <v>0.027475944198466502</v>
      </c>
      <c r="H20" s="65">
        <v>0.0246602911164339</v>
      </c>
      <c r="I20" s="65">
        <v>0.024332915431413756</v>
      </c>
      <c r="J20" s="65">
        <v>0.023814247946089776</v>
      </c>
      <c r="K20" s="65">
        <v>0.023465655562346272</v>
      </c>
      <c r="L20" s="65">
        <v>0.02338070518268539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0" t="s">
        <v>61</v>
      </c>
      <c r="B21" s="86" t="s">
        <v>68</v>
      </c>
      <c r="C21" s="67" t="s">
        <v>68</v>
      </c>
      <c r="D21" s="67" t="s">
        <v>68</v>
      </c>
      <c r="E21" s="67" t="s">
        <v>68</v>
      </c>
      <c r="F21" s="67" t="s">
        <v>68</v>
      </c>
      <c r="G21" s="67" t="s">
        <v>68</v>
      </c>
      <c r="H21" s="67" t="s">
        <v>68</v>
      </c>
      <c r="I21" s="67" t="s">
        <v>68</v>
      </c>
      <c r="J21" s="67">
        <v>0.0238338469077845</v>
      </c>
      <c r="K21" s="67">
        <v>0.023429829637394074</v>
      </c>
      <c r="L21" s="67">
        <v>0.023887440126163496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0" t="s">
        <v>62</v>
      </c>
      <c r="B22" s="86" t="s">
        <v>68</v>
      </c>
      <c r="C22" s="67" t="s">
        <v>68</v>
      </c>
      <c r="D22" s="67" t="s">
        <v>68</v>
      </c>
      <c r="E22" s="67" t="s">
        <v>68</v>
      </c>
      <c r="F22" s="67" t="s">
        <v>68</v>
      </c>
      <c r="G22" s="67" t="s">
        <v>68</v>
      </c>
      <c r="H22" s="67" t="s">
        <v>68</v>
      </c>
      <c r="I22" s="67" t="s">
        <v>68</v>
      </c>
      <c r="J22" s="67">
        <v>0.04028853862515279</v>
      </c>
      <c r="K22" s="67">
        <v>0.04391774568245029</v>
      </c>
      <c r="L22" s="67">
        <v>0.04028690054262069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5" t="s">
        <v>59</v>
      </c>
      <c r="B23" s="87" t="s">
        <v>68</v>
      </c>
      <c r="C23" s="88">
        <v>0.04480343720556232</v>
      </c>
      <c r="D23" s="88">
        <v>0.042368131374909676</v>
      </c>
      <c r="E23" s="88">
        <v>0.04130133670513753</v>
      </c>
      <c r="F23" s="88">
        <v>0.04024608495141671</v>
      </c>
      <c r="G23" s="88">
        <v>0.04142667138875738</v>
      </c>
      <c r="H23" s="88">
        <v>0.041356807125030016</v>
      </c>
      <c r="I23" s="88">
        <v>0.04101834711983975</v>
      </c>
      <c r="J23" s="88">
        <v>0.04031058661550912</v>
      </c>
      <c r="K23" s="88">
        <v>0.03971872170297475</v>
      </c>
      <c r="L23" s="88">
        <v>0.04077878320451463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6" t="s">
        <v>64</v>
      </c>
      <c r="B24" s="84" t="s">
        <v>68</v>
      </c>
      <c r="C24" s="64" t="s">
        <v>68</v>
      </c>
      <c r="D24" s="64" t="s">
        <v>68</v>
      </c>
      <c r="E24" s="64" t="s">
        <v>68</v>
      </c>
      <c r="F24" s="64" t="s">
        <v>68</v>
      </c>
      <c r="G24" s="64" t="s">
        <v>68</v>
      </c>
      <c r="H24" s="64" t="s">
        <v>68</v>
      </c>
      <c r="I24" s="64" t="s">
        <v>68</v>
      </c>
      <c r="J24" s="64" t="s">
        <v>68</v>
      </c>
      <c r="K24" s="64" t="s">
        <v>68</v>
      </c>
      <c r="L24" s="64">
        <v>0.011303197192630243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2" t="s">
        <v>45</v>
      </c>
      <c r="B25" s="84">
        <v>0.048960693935730173</v>
      </c>
      <c r="C25" s="64">
        <v>0.04735933483504067</v>
      </c>
      <c r="D25" s="64">
        <v>0.05106895579116398</v>
      </c>
      <c r="E25" s="64">
        <v>0.047367253218739795</v>
      </c>
      <c r="F25" s="64">
        <v>0.05361344810449923</v>
      </c>
      <c r="G25" s="64" t="s">
        <v>68</v>
      </c>
      <c r="H25" s="64" t="s">
        <v>68</v>
      </c>
      <c r="I25" s="64" t="s">
        <v>68</v>
      </c>
      <c r="J25" s="64" t="s">
        <v>68</v>
      </c>
      <c r="K25" s="64" t="s">
        <v>68</v>
      </c>
      <c r="L25" s="64">
        <v>0.05384942499233688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4" t="s">
        <v>46</v>
      </c>
      <c r="B26" s="85">
        <v>0.04901963243193964</v>
      </c>
      <c r="C26" s="65">
        <v>0.05015243769997421</v>
      </c>
      <c r="D26" s="65" t="s">
        <v>68</v>
      </c>
      <c r="E26" s="65" t="s">
        <v>68</v>
      </c>
      <c r="F26" s="65" t="s">
        <v>68</v>
      </c>
      <c r="G26" s="65" t="s">
        <v>68</v>
      </c>
      <c r="H26" s="65" t="s">
        <v>68</v>
      </c>
      <c r="I26" s="65" t="s">
        <v>68</v>
      </c>
      <c r="J26" s="65" t="s">
        <v>68</v>
      </c>
      <c r="K26" s="65" t="s">
        <v>68</v>
      </c>
      <c r="L26" s="65" t="s">
        <v>68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4" t="s">
        <v>47</v>
      </c>
      <c r="B27" s="85">
        <v>0.05479523847498495</v>
      </c>
      <c r="C27" s="65">
        <v>0.05712129320160089</v>
      </c>
      <c r="D27" s="65">
        <v>0.059850899422954004</v>
      </c>
      <c r="E27" s="65">
        <v>0.059587486688113915</v>
      </c>
      <c r="F27" s="65">
        <v>0.05887648672591284</v>
      </c>
      <c r="G27" s="65">
        <v>0.059734272492024225</v>
      </c>
      <c r="H27" s="65">
        <v>0.06205853974724952</v>
      </c>
      <c r="I27" s="65">
        <v>0.0611036881891856</v>
      </c>
      <c r="J27" s="65">
        <v>0.05985680836345356</v>
      </c>
      <c r="K27" s="65">
        <v>0.06130014551023842</v>
      </c>
      <c r="L27" s="65" t="s">
        <v>68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0" t="s">
        <v>48</v>
      </c>
      <c r="B28" s="86">
        <v>0.037253659558240663</v>
      </c>
      <c r="C28" s="67">
        <v>0.037902825469873926</v>
      </c>
      <c r="D28" s="67">
        <v>0.037632336159364295</v>
      </c>
      <c r="E28" s="67">
        <v>0.03703150976337039</v>
      </c>
      <c r="F28" s="67">
        <v>0.036045932706992856</v>
      </c>
      <c r="G28" s="67">
        <v>0.03612977449011346</v>
      </c>
      <c r="H28" s="67">
        <v>0.036732271446353375</v>
      </c>
      <c r="I28" s="67" t="s">
        <v>68</v>
      </c>
      <c r="J28" s="67" t="s">
        <v>68</v>
      </c>
      <c r="K28" s="67" t="s">
        <v>68</v>
      </c>
      <c r="L28" s="67" t="s">
        <v>68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0" t="s">
        <v>49</v>
      </c>
      <c r="B29" s="86">
        <v>8.780511928065882E-4</v>
      </c>
      <c r="C29" s="67" t="s">
        <v>68</v>
      </c>
      <c r="D29" s="67" t="s">
        <v>68</v>
      </c>
      <c r="E29" s="67" t="s">
        <v>68</v>
      </c>
      <c r="F29" s="67" t="s">
        <v>68</v>
      </c>
      <c r="G29" s="67" t="s">
        <v>68</v>
      </c>
      <c r="H29" s="67" t="s">
        <v>68</v>
      </c>
      <c r="I29" s="67" t="s">
        <v>68</v>
      </c>
      <c r="J29" s="67" t="s">
        <v>68</v>
      </c>
      <c r="K29" s="67" t="s">
        <v>68</v>
      </c>
      <c r="L29" s="67" t="s">
        <v>68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5" t="s">
        <v>63</v>
      </c>
      <c r="B30" s="87" t="s">
        <v>68</v>
      </c>
      <c r="C30" s="88" t="s">
        <v>68</v>
      </c>
      <c r="D30" s="88" t="s">
        <v>68</v>
      </c>
      <c r="E30" s="88" t="s">
        <v>68</v>
      </c>
      <c r="F30" s="88" t="s">
        <v>68</v>
      </c>
      <c r="G30" s="88" t="s">
        <v>68</v>
      </c>
      <c r="H30" s="88" t="s">
        <v>68</v>
      </c>
      <c r="I30" s="88" t="s">
        <v>68</v>
      </c>
      <c r="J30" s="88" t="s">
        <v>68</v>
      </c>
      <c r="K30" s="88">
        <v>0.01846120432207866</v>
      </c>
      <c r="L30" s="88" t="s">
        <v>68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4.25" customHeight="1"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4.25" customHeight="1"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4.25" customHeight="1"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4.25" customHeight="1"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4.25" customHeight="1"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4.25" customHeight="1"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4.25" customHeight="1"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4.25" customHeight="1"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4.25" customHeight="1"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4.25" customHeight="1"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4.25" customHeight="1"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4.25" customHeight="1"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4.25" customHeight="1"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4.25" customHeight="1"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4.25" customHeight="1"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4.25" customHeight="1"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4.25" customHeight="1"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4.25" customHeight="1"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4.25" customHeight="1"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4.25" customHeight="1"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4.25" customHeight="1"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4.25" customHeight="1">
      <c r="N53" s="3"/>
    </row>
    <row r="54" ht="14.25" customHeight="1">
      <c r="N54" s="3"/>
    </row>
    <row r="55" ht="14.25" customHeight="1">
      <c r="N55" s="3"/>
    </row>
    <row r="56" ht="14.25" customHeight="1">
      <c r="N56" s="3"/>
    </row>
    <row r="57" ht="14.25" customHeight="1">
      <c r="N57" s="3"/>
    </row>
    <row r="58" ht="14.25" customHeight="1">
      <c r="N58" s="3"/>
    </row>
    <row r="59" ht="14.25" customHeight="1">
      <c r="N59" s="3"/>
    </row>
    <row r="60" ht="14.25" customHeight="1">
      <c r="N60" s="3"/>
    </row>
    <row r="61" ht="14.25" customHeight="1">
      <c r="N61" s="3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L1"/>
    <mergeCell ref="B8:L8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6" width="10.0"/>
  </cols>
  <sheetData>
    <row r="1" ht="14.25" customHeight="1">
      <c r="A1" s="3"/>
      <c r="B1" s="73"/>
      <c r="C1" s="74"/>
      <c r="D1" s="74"/>
      <c r="E1" s="74"/>
      <c r="F1" s="74"/>
      <c r="G1" s="74"/>
      <c r="H1" s="74"/>
      <c r="I1" s="74"/>
      <c r="J1" s="74"/>
      <c r="K1" s="74"/>
      <c r="L1" s="7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5" t="s">
        <v>50</v>
      </c>
      <c r="B2" s="15">
        <v>2008.0</v>
      </c>
      <c r="C2" s="15">
        <v>2009.0</v>
      </c>
      <c r="D2" s="15">
        <v>2010.0</v>
      </c>
      <c r="E2" s="15">
        <v>2011.0</v>
      </c>
      <c r="F2" s="15">
        <v>2012.0</v>
      </c>
      <c r="G2" s="15">
        <v>2013.0</v>
      </c>
      <c r="H2" s="15">
        <v>2014.0</v>
      </c>
      <c r="I2" s="15">
        <v>2015.0</v>
      </c>
      <c r="J2" s="15">
        <v>2016.0</v>
      </c>
      <c r="K2" s="15">
        <v>2017.0</v>
      </c>
      <c r="L2" s="15">
        <v>2018.0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8" t="s">
        <v>55</v>
      </c>
      <c r="B3" s="51">
        <v>9.036277075039996</v>
      </c>
      <c r="C3" s="51">
        <v>8.996786496328873</v>
      </c>
      <c r="D3" s="51">
        <v>9.082049534258076</v>
      </c>
      <c r="E3" s="51">
        <v>9.060490382404106</v>
      </c>
      <c r="F3" s="51">
        <v>9.31233506387493</v>
      </c>
      <c r="G3" s="51">
        <v>9.339172702451325</v>
      </c>
      <c r="H3" s="51">
        <v>9.183314962419363</v>
      </c>
      <c r="I3" s="51">
        <v>9.292703176102188</v>
      </c>
      <c r="J3" s="51">
        <v>9.233216877300965</v>
      </c>
      <c r="K3" s="51">
        <v>9.229051777841084</v>
      </c>
      <c r="L3" s="51">
        <v>9.180052788547606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3" t="s">
        <v>65</v>
      </c>
      <c r="B4" s="55">
        <v>2.239996221522333</v>
      </c>
      <c r="C4" s="55">
        <v>1.9148598271389905</v>
      </c>
      <c r="D4" s="55">
        <v>1.8125720849413378</v>
      </c>
      <c r="E4" s="55">
        <v>1.8020757297297312</v>
      </c>
      <c r="F4" s="55">
        <v>1.7339526865314618</v>
      </c>
      <c r="G4" s="55">
        <v>1.725867867659809</v>
      </c>
      <c r="H4" s="55">
        <v>1.7091988642105134</v>
      </c>
      <c r="I4" s="55">
        <v>1.70042482716383</v>
      </c>
      <c r="J4" s="55">
        <v>1.6847626001735978</v>
      </c>
      <c r="K4" s="55">
        <v>1.6801533031312426</v>
      </c>
      <c r="L4" s="55">
        <v>1.4892686430298179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57" t="s">
        <v>66</v>
      </c>
      <c r="B5" s="59">
        <v>1.497686421010947</v>
      </c>
      <c r="C5" s="59">
        <v>1.4957039304579105</v>
      </c>
      <c r="D5" s="59">
        <v>1.3256398276443604</v>
      </c>
      <c r="E5" s="59">
        <v>1.3288315412845324</v>
      </c>
      <c r="F5" s="59">
        <v>1.2618795719726454</v>
      </c>
      <c r="G5" s="59">
        <v>1.2357724531651306</v>
      </c>
      <c r="H5" s="59">
        <v>1.2015493655809055</v>
      </c>
      <c r="I5" s="59">
        <v>1.216584317436921</v>
      </c>
      <c r="J5" s="59">
        <v>1.210663491792138</v>
      </c>
      <c r="K5" s="59">
        <v>0.8942651519965197</v>
      </c>
      <c r="L5" s="59">
        <v>1.2730786703933237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61" t="s">
        <v>67</v>
      </c>
      <c r="B6" s="62">
        <v>1.141516951444286</v>
      </c>
      <c r="C6" s="62">
        <v>1.1342596962961622</v>
      </c>
      <c r="D6" s="36">
        <v>0.0</v>
      </c>
      <c r="E6" s="36">
        <v>0.0</v>
      </c>
      <c r="F6" s="36">
        <v>0.0</v>
      </c>
      <c r="G6" s="36">
        <v>0.0</v>
      </c>
      <c r="H6" s="36">
        <v>0.0</v>
      </c>
      <c r="I6" s="36">
        <v>0.0</v>
      </c>
      <c r="J6" s="36">
        <v>0.0</v>
      </c>
      <c r="K6" s="71">
        <v>0.0</v>
      </c>
      <c r="L6" s="36">
        <v>0.0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73"/>
      <c r="C8" s="74"/>
      <c r="D8" s="74"/>
      <c r="E8" s="74"/>
      <c r="F8" s="74"/>
      <c r="G8" s="74"/>
      <c r="H8" s="74"/>
      <c r="I8" s="74"/>
      <c r="J8" s="74"/>
      <c r="K8" s="74"/>
      <c r="L8" s="7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5" t="s">
        <v>24</v>
      </c>
      <c r="B9" s="15">
        <v>2008.0</v>
      </c>
      <c r="C9" s="15">
        <v>2009.0</v>
      </c>
      <c r="D9" s="15">
        <v>2010.0</v>
      </c>
      <c r="E9" s="15">
        <v>2011.0</v>
      </c>
      <c r="F9" s="15">
        <v>2012.0</v>
      </c>
      <c r="G9" s="15">
        <v>2013.0</v>
      </c>
      <c r="H9" s="15">
        <v>2014.0</v>
      </c>
      <c r="I9" s="15">
        <v>2015.0</v>
      </c>
      <c r="J9" s="15">
        <v>2016.0</v>
      </c>
      <c r="K9" s="15">
        <v>2017.0</v>
      </c>
      <c r="L9" s="15">
        <v>2018.0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6" t="s">
        <v>35</v>
      </c>
      <c r="B10" s="20">
        <v>7.352493527929205</v>
      </c>
      <c r="C10" s="19">
        <v>7.4670104982579915</v>
      </c>
      <c r="D10" s="19">
        <v>7.5245463989322445</v>
      </c>
      <c r="E10" s="19">
        <v>7.023555670023957</v>
      </c>
      <c r="F10" s="19">
        <v>7.398005571349827</v>
      </c>
      <c r="G10" s="19">
        <v>7.512302670480386</v>
      </c>
      <c r="H10" s="19">
        <v>7.371614135904115</v>
      </c>
      <c r="I10" s="19">
        <v>7.757115645785719</v>
      </c>
      <c r="J10" s="19">
        <v>7.6718848864934674</v>
      </c>
      <c r="K10" s="19">
        <v>7.6259840054285295</v>
      </c>
      <c r="L10" s="19">
        <v>7.728196541628256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22" t="s">
        <v>60</v>
      </c>
      <c r="B11" s="89" t="s">
        <v>68</v>
      </c>
      <c r="C11" s="19" t="s">
        <v>68</v>
      </c>
      <c r="D11" s="19" t="s">
        <v>68</v>
      </c>
      <c r="E11" s="19" t="s">
        <v>68</v>
      </c>
      <c r="F11" s="19">
        <v>7.613093166952097</v>
      </c>
      <c r="G11" s="19">
        <v>7.8440751396830155</v>
      </c>
      <c r="H11" s="19">
        <v>8.338215988381819</v>
      </c>
      <c r="I11" s="19">
        <v>7.60580640215108</v>
      </c>
      <c r="J11" s="19">
        <v>8.191088089500434</v>
      </c>
      <c r="K11" s="19">
        <v>7.756092739899238</v>
      </c>
      <c r="L11" s="19">
        <v>7.440319888175123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4" t="s">
        <v>36</v>
      </c>
      <c r="B12" s="90">
        <v>1.6550111529358813</v>
      </c>
      <c r="C12" s="66">
        <v>1.5965028866727096</v>
      </c>
      <c r="D12" s="66">
        <v>1.4646362163593205</v>
      </c>
      <c r="E12" s="66">
        <v>1.3894410962129975</v>
      </c>
      <c r="F12" s="66" t="s">
        <v>68</v>
      </c>
      <c r="G12" s="66" t="s">
        <v>68</v>
      </c>
      <c r="H12" s="66" t="s">
        <v>68</v>
      </c>
      <c r="I12" s="66" t="s">
        <v>68</v>
      </c>
      <c r="J12" s="66" t="s">
        <v>68</v>
      </c>
      <c r="K12" s="66" t="s">
        <v>68</v>
      </c>
      <c r="L12" s="66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37</v>
      </c>
      <c r="B13" s="90">
        <v>1.6873601700027665</v>
      </c>
      <c r="C13" s="66">
        <v>1.7315532494096155</v>
      </c>
      <c r="D13" s="66">
        <v>1.6044649005616143</v>
      </c>
      <c r="E13" s="66">
        <v>1.780434963646175</v>
      </c>
      <c r="F13" s="66" t="s">
        <v>68</v>
      </c>
      <c r="G13" s="66" t="s">
        <v>68</v>
      </c>
      <c r="H13" s="66" t="s">
        <v>68</v>
      </c>
      <c r="I13" s="66" t="s">
        <v>68</v>
      </c>
      <c r="J13" s="66" t="s">
        <v>68</v>
      </c>
      <c r="K13" s="66" t="s">
        <v>68</v>
      </c>
      <c r="L13" s="66" t="s">
        <v>68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0" t="s">
        <v>38</v>
      </c>
      <c r="B14" s="91">
        <v>9.034968477898978</v>
      </c>
      <c r="C14" s="68">
        <v>2.170698935310395</v>
      </c>
      <c r="D14" s="68">
        <v>2.334043486755635</v>
      </c>
      <c r="E14" s="68">
        <v>1.7257280797665617</v>
      </c>
      <c r="F14" s="68">
        <v>1.5228954436144395</v>
      </c>
      <c r="G14" s="68">
        <v>1.5371195468608552</v>
      </c>
      <c r="H14" s="68">
        <v>1.5500983714266199</v>
      </c>
      <c r="I14" s="68">
        <v>1.572268406930718</v>
      </c>
      <c r="J14" s="68">
        <v>1.551159299935292</v>
      </c>
      <c r="K14" s="68">
        <v>1.6502284636718452</v>
      </c>
      <c r="L14" s="68">
        <v>1.651275330639744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0" t="s">
        <v>39</v>
      </c>
      <c r="B15" s="91">
        <v>1.9083766857623552</v>
      </c>
      <c r="C15" s="68">
        <v>1.9790845857315067</v>
      </c>
      <c r="D15" s="68">
        <v>1.8977990574241994</v>
      </c>
      <c r="E15" s="68">
        <v>1.940004791980789</v>
      </c>
      <c r="F15" s="68">
        <v>1.9324556101269388</v>
      </c>
      <c r="G15" s="68">
        <v>1.9464447602611994</v>
      </c>
      <c r="H15" s="68">
        <v>1.9100794916785309</v>
      </c>
      <c r="I15" s="68">
        <v>1.903686720099715</v>
      </c>
      <c r="J15" s="68">
        <v>1.8933225836072096</v>
      </c>
      <c r="K15" s="68">
        <v>1.8961876411590797</v>
      </c>
      <c r="L15" s="68">
        <v>1.8310746700739988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5" t="s">
        <v>40</v>
      </c>
      <c r="B16" s="92">
        <v>2.4411172629112103</v>
      </c>
      <c r="C16" s="93">
        <v>2.277538512875225</v>
      </c>
      <c r="D16" s="93">
        <v>2.3170433554657683</v>
      </c>
      <c r="E16" s="93">
        <v>2.4286090860922225</v>
      </c>
      <c r="F16" s="93">
        <v>2.4355035966321896</v>
      </c>
      <c r="G16" s="93">
        <v>2.273237637687581</v>
      </c>
      <c r="H16" s="93">
        <v>2.293696950553528</v>
      </c>
      <c r="I16" s="93">
        <v>2.0904038136488303</v>
      </c>
      <c r="J16" s="93">
        <v>2.1835709467297937</v>
      </c>
      <c r="K16" s="93">
        <v>2.094216444508625</v>
      </c>
      <c r="L16" s="93">
        <v>2.1709569849270647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6" t="s">
        <v>41</v>
      </c>
      <c r="B17" s="89">
        <v>9.70786918571089</v>
      </c>
      <c r="C17" s="19">
        <v>9.681699183436049</v>
      </c>
      <c r="D17" s="19">
        <v>9.502860245281887</v>
      </c>
      <c r="E17" s="19">
        <v>9.65096426449347</v>
      </c>
      <c r="F17" s="19">
        <v>9.598871126249087</v>
      </c>
      <c r="G17" s="19">
        <v>9.622887072776178</v>
      </c>
      <c r="H17" s="19">
        <v>9.647947722385661</v>
      </c>
      <c r="I17" s="19">
        <v>9.57363610044141</v>
      </c>
      <c r="J17" s="19">
        <v>9.772772878553852</v>
      </c>
      <c r="K17" s="19">
        <v>9.62869995166113</v>
      </c>
      <c r="L17" s="19">
        <v>9.242307895821007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22" t="s">
        <v>42</v>
      </c>
      <c r="B18" s="89">
        <v>9.174584170214619</v>
      </c>
      <c r="C18" s="19">
        <v>8.910360020336093</v>
      </c>
      <c r="D18" s="19">
        <v>9.444835283170622</v>
      </c>
      <c r="E18" s="19">
        <v>9.26656751224807</v>
      </c>
      <c r="F18" s="19">
        <v>10.557498430703049</v>
      </c>
      <c r="G18" s="19">
        <v>9.901796868742505</v>
      </c>
      <c r="H18" s="19">
        <v>10.005252396425698</v>
      </c>
      <c r="I18" s="19">
        <v>9.720904823000218</v>
      </c>
      <c r="J18" s="19">
        <v>8.81902725040112</v>
      </c>
      <c r="K18" s="19">
        <v>8.925347417243733</v>
      </c>
      <c r="L18" s="19">
        <v>9.583335543556847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24" t="s">
        <v>43</v>
      </c>
      <c r="B19" s="90">
        <v>9.565566492488994</v>
      </c>
      <c r="C19" s="66" t="s">
        <v>68</v>
      </c>
      <c r="D19" s="66" t="s">
        <v>68</v>
      </c>
      <c r="E19" s="66" t="s">
        <v>68</v>
      </c>
      <c r="F19" s="66" t="s">
        <v>68</v>
      </c>
      <c r="G19" s="66" t="s">
        <v>68</v>
      </c>
      <c r="H19" s="66" t="s">
        <v>68</v>
      </c>
      <c r="I19" s="66" t="s">
        <v>68</v>
      </c>
      <c r="J19" s="66" t="s">
        <v>68</v>
      </c>
      <c r="K19" s="66" t="s">
        <v>68</v>
      </c>
      <c r="L19" s="66" t="s">
        <v>68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24" t="s">
        <v>44</v>
      </c>
      <c r="B20" s="90">
        <v>9.831674129365402</v>
      </c>
      <c r="C20" s="66">
        <v>11.702441451296536</v>
      </c>
      <c r="D20" s="66">
        <v>11.418266834760612</v>
      </c>
      <c r="E20" s="66">
        <v>11.869189055961982</v>
      </c>
      <c r="F20" s="66">
        <v>10.664825836099347</v>
      </c>
      <c r="G20" s="66">
        <v>11.907570820292237</v>
      </c>
      <c r="H20" s="66">
        <v>10.510368202976299</v>
      </c>
      <c r="I20" s="66">
        <v>10.564942942532522</v>
      </c>
      <c r="J20" s="66">
        <v>10.469698950751726</v>
      </c>
      <c r="K20" s="66">
        <v>10.346638822421923</v>
      </c>
      <c r="L20" s="66">
        <v>10.041520308966252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0" t="s">
        <v>61</v>
      </c>
      <c r="B21" s="91" t="s">
        <v>68</v>
      </c>
      <c r="C21" s="68" t="s">
        <v>68</v>
      </c>
      <c r="D21" s="68" t="s">
        <v>68</v>
      </c>
      <c r="E21" s="68" t="s">
        <v>68</v>
      </c>
      <c r="F21" s="68" t="s">
        <v>68</v>
      </c>
      <c r="G21" s="68" t="s">
        <v>68</v>
      </c>
      <c r="H21" s="68" t="s">
        <v>68</v>
      </c>
      <c r="I21" s="68" t="s">
        <v>68</v>
      </c>
      <c r="J21" s="68">
        <v>8.998175950050243</v>
      </c>
      <c r="K21" s="68">
        <v>9.806701373458392</v>
      </c>
      <c r="L21" s="68">
        <v>9.190070824678724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0" t="s">
        <v>62</v>
      </c>
      <c r="B22" s="91" t="s">
        <v>68</v>
      </c>
      <c r="C22" s="68" t="s">
        <v>68</v>
      </c>
      <c r="D22" s="68" t="s">
        <v>68</v>
      </c>
      <c r="E22" s="68" t="s">
        <v>68</v>
      </c>
      <c r="F22" s="68" t="s">
        <v>68</v>
      </c>
      <c r="G22" s="68" t="s">
        <v>68</v>
      </c>
      <c r="H22" s="68" t="s">
        <v>68</v>
      </c>
      <c r="I22" s="68" t="s">
        <v>68</v>
      </c>
      <c r="J22" s="68">
        <v>1.6023363540617623</v>
      </c>
      <c r="K22" s="68">
        <v>1.383462619827218</v>
      </c>
      <c r="L22" s="68">
        <v>1.620021573485295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5" t="s">
        <v>59</v>
      </c>
      <c r="B23" s="92" t="s">
        <v>68</v>
      </c>
      <c r="C23" s="93">
        <v>1.4304177300111292</v>
      </c>
      <c r="D23" s="93">
        <v>1.5285317367901472</v>
      </c>
      <c r="E23" s="93">
        <v>1.5551444313652505</v>
      </c>
      <c r="F23" s="93">
        <v>1.5577124331904495</v>
      </c>
      <c r="G23" s="93">
        <v>1.489650487980563</v>
      </c>
      <c r="H23" s="93">
        <v>1.5205710829328902</v>
      </c>
      <c r="I23" s="93">
        <v>1.5271111445974292</v>
      </c>
      <c r="J23" s="93">
        <v>1.5107374112329333</v>
      </c>
      <c r="K23" s="93">
        <v>1.5137842945666706</v>
      </c>
      <c r="L23" s="93">
        <v>1.4934820889314095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6" t="s">
        <v>64</v>
      </c>
      <c r="B24" s="89" t="s">
        <v>68</v>
      </c>
      <c r="C24" s="19" t="s">
        <v>68</v>
      </c>
      <c r="D24" s="19" t="s">
        <v>68</v>
      </c>
      <c r="E24" s="19" t="s">
        <v>68</v>
      </c>
      <c r="F24" s="19" t="s">
        <v>68</v>
      </c>
      <c r="G24" s="19" t="s">
        <v>68</v>
      </c>
      <c r="H24" s="19" t="s">
        <v>68</v>
      </c>
      <c r="I24" s="19" t="s">
        <v>68</v>
      </c>
      <c r="J24" s="19" t="s">
        <v>68</v>
      </c>
      <c r="K24" s="19" t="s">
        <v>68</v>
      </c>
      <c r="L24" s="19">
        <v>0.5483333333333265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2" t="s">
        <v>45</v>
      </c>
      <c r="B25" s="89">
        <v>1.5327126205000865</v>
      </c>
      <c r="C25" s="19">
        <v>1.6648504189622577</v>
      </c>
      <c r="D25" s="19">
        <v>1.4519514221079182</v>
      </c>
      <c r="E25" s="19">
        <v>1.59003841241557</v>
      </c>
      <c r="F25" s="19">
        <v>1.2915359537559457</v>
      </c>
      <c r="G25" s="19" t="s">
        <v>68</v>
      </c>
      <c r="H25" s="19" t="s">
        <v>68</v>
      </c>
      <c r="I25" s="19" t="s">
        <v>68</v>
      </c>
      <c r="J25" s="19" t="s">
        <v>68</v>
      </c>
      <c r="K25" s="19" t="s">
        <v>68</v>
      </c>
      <c r="L25" s="19">
        <v>1.2730786703933237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4" t="s">
        <v>46</v>
      </c>
      <c r="B26" s="90">
        <v>1.141516951444286</v>
      </c>
      <c r="C26" s="66">
        <v>1.1342596962961622</v>
      </c>
      <c r="D26" s="66" t="s">
        <v>68</v>
      </c>
      <c r="E26" s="66" t="s">
        <v>68</v>
      </c>
      <c r="F26" s="66" t="s">
        <v>68</v>
      </c>
      <c r="G26" s="66" t="s">
        <v>68</v>
      </c>
      <c r="H26" s="66" t="s">
        <v>68</v>
      </c>
      <c r="I26" s="66" t="s">
        <v>68</v>
      </c>
      <c r="J26" s="66" t="s">
        <v>68</v>
      </c>
      <c r="K26" s="66" t="s">
        <v>68</v>
      </c>
      <c r="L26" s="66" t="s">
        <v>68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4" t="s">
        <v>47</v>
      </c>
      <c r="B27" s="90">
        <v>1.4642523214985868</v>
      </c>
      <c r="C27" s="66">
        <v>1.404625052032493</v>
      </c>
      <c r="D27" s="66">
        <v>1.300377508751649</v>
      </c>
      <c r="E27" s="66">
        <v>1.27859945068241</v>
      </c>
      <c r="F27" s="66">
        <v>1.2584576817668802</v>
      </c>
      <c r="G27" s="66">
        <v>1.2357724531651306</v>
      </c>
      <c r="H27" s="66">
        <v>1.2015493655809055</v>
      </c>
      <c r="I27" s="66">
        <v>1.216584317436921</v>
      </c>
      <c r="J27" s="66">
        <v>1.210663491792138</v>
      </c>
      <c r="K27" s="66">
        <v>1.1633232331789976</v>
      </c>
      <c r="L27" s="66" t="s">
        <v>68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0" t="s">
        <v>48</v>
      </c>
      <c r="B28" s="91">
        <v>8.580119221549257</v>
      </c>
      <c r="C28" s="68">
        <v>8.26920654155212</v>
      </c>
      <c r="D28" s="68">
        <v>8.235103561761676</v>
      </c>
      <c r="E28" s="68">
        <v>8.114340949385603</v>
      </c>
      <c r="F28" s="68">
        <v>8.541130797268812</v>
      </c>
      <c r="G28" s="68">
        <v>7.892898819025306</v>
      </c>
      <c r="H28" s="68">
        <v>7.171664377550394</v>
      </c>
      <c r="I28" s="68" t="s">
        <v>68</v>
      </c>
      <c r="J28" s="68" t="s">
        <v>68</v>
      </c>
      <c r="K28" s="68" t="s">
        <v>68</v>
      </c>
      <c r="L28" s="68" t="s">
        <v>68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0" t="s">
        <v>49</v>
      </c>
      <c r="B29" s="91">
        <v>0.5483333333333333</v>
      </c>
      <c r="C29" s="68" t="s">
        <v>68</v>
      </c>
      <c r="D29" s="68" t="s">
        <v>68</v>
      </c>
      <c r="E29" s="68" t="s">
        <v>68</v>
      </c>
      <c r="F29" s="68" t="s">
        <v>68</v>
      </c>
      <c r="G29" s="68" t="s">
        <v>68</v>
      </c>
      <c r="H29" s="68" t="s">
        <v>68</v>
      </c>
      <c r="I29" s="68" t="s">
        <v>68</v>
      </c>
      <c r="J29" s="68" t="s">
        <v>68</v>
      </c>
      <c r="K29" s="68" t="s">
        <v>68</v>
      </c>
      <c r="L29" s="68" t="s">
        <v>68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5" t="s">
        <v>63</v>
      </c>
      <c r="B30" s="92" t="s">
        <v>68</v>
      </c>
      <c r="C30" s="93" t="s">
        <v>68</v>
      </c>
      <c r="D30" s="93" t="s">
        <v>68</v>
      </c>
      <c r="E30" s="93" t="s">
        <v>68</v>
      </c>
      <c r="F30" s="93" t="s">
        <v>68</v>
      </c>
      <c r="G30" s="93" t="s">
        <v>68</v>
      </c>
      <c r="H30" s="93" t="s">
        <v>68</v>
      </c>
      <c r="I30" s="93" t="s">
        <v>68</v>
      </c>
      <c r="J30" s="93" t="s">
        <v>68</v>
      </c>
      <c r="K30" s="93">
        <v>0.5483333333333337</v>
      </c>
      <c r="L30" s="93" t="s">
        <v>68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1:L1"/>
    <mergeCell ref="B8:L8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6" width="10.0"/>
  </cols>
  <sheetData>
    <row r="1" ht="14.25" customHeight="1">
      <c r="A1" s="3"/>
      <c r="B1" s="73"/>
      <c r="C1" s="74"/>
      <c r="D1" s="74"/>
      <c r="E1" s="74"/>
      <c r="F1" s="74"/>
      <c r="G1" s="74"/>
      <c r="H1" s="74"/>
      <c r="I1" s="74"/>
      <c r="J1" s="74"/>
      <c r="K1" s="74"/>
      <c r="L1" s="7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5" t="s">
        <v>50</v>
      </c>
      <c r="B2" s="15">
        <v>2008.0</v>
      </c>
      <c r="C2" s="15">
        <v>2009.0</v>
      </c>
      <c r="D2" s="15">
        <v>2010.0</v>
      </c>
      <c r="E2" s="15">
        <v>2011.0</v>
      </c>
      <c r="F2" s="15">
        <v>2012.0</v>
      </c>
      <c r="G2" s="15">
        <v>2013.0</v>
      </c>
      <c r="H2" s="15">
        <v>2014.0</v>
      </c>
      <c r="I2" s="15">
        <v>2015.0</v>
      </c>
      <c r="J2" s="15">
        <v>2016.0</v>
      </c>
      <c r="K2" s="15">
        <v>2017.0</v>
      </c>
      <c r="L2" s="15">
        <v>2018.0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8" t="s">
        <v>55</v>
      </c>
      <c r="B3" s="51">
        <v>13.087930289558857</v>
      </c>
      <c r="C3" s="51">
        <v>13.16738956183835</v>
      </c>
      <c r="D3" s="51">
        <v>13.44058886440705</v>
      </c>
      <c r="E3" s="51">
        <v>13.304320280854114</v>
      </c>
      <c r="F3" s="51">
        <v>13.508044750880604</v>
      </c>
      <c r="G3" s="51">
        <v>13.273575085110442</v>
      </c>
      <c r="H3" s="51">
        <v>15.901171046404034</v>
      </c>
      <c r="I3" s="51">
        <v>16.32024718810612</v>
      </c>
      <c r="J3" s="51">
        <v>15.56743732585581</v>
      </c>
      <c r="K3" s="51">
        <v>16.050446102571623</v>
      </c>
      <c r="L3" s="51">
        <v>14.384528810647852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3" t="s">
        <v>65</v>
      </c>
      <c r="B4" s="55">
        <v>8.885871435180576</v>
      </c>
      <c r="C4" s="55">
        <v>7.153759237102566</v>
      </c>
      <c r="D4" s="55">
        <v>8.205354954431362</v>
      </c>
      <c r="E4" s="55">
        <v>8.952535491366538</v>
      </c>
      <c r="F4" s="55">
        <v>9.194125124201872</v>
      </c>
      <c r="G4" s="55">
        <v>8.693978276733281</v>
      </c>
      <c r="H4" s="55">
        <v>9.509478491235882</v>
      </c>
      <c r="I4" s="55">
        <v>9.902335230545559</v>
      </c>
      <c r="J4" s="55">
        <v>10.014020308670005</v>
      </c>
      <c r="K4" s="55">
        <v>9.808431330232663</v>
      </c>
      <c r="L4" s="55">
        <v>7.389884785494127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57" t="s">
        <v>66</v>
      </c>
      <c r="B5" s="59">
        <v>7.3143412130046475</v>
      </c>
      <c r="C5" s="59">
        <v>6.682509081910356</v>
      </c>
      <c r="D5" s="59">
        <v>7.070776788386933</v>
      </c>
      <c r="E5" s="59">
        <v>7.332486651359865</v>
      </c>
      <c r="F5" s="59">
        <v>7.121024484699073</v>
      </c>
      <c r="G5" s="59">
        <v>6.590786416880697</v>
      </c>
      <c r="H5" s="59">
        <v>7.272535633779165</v>
      </c>
      <c r="I5" s="59">
        <v>7.299505904621526</v>
      </c>
      <c r="J5" s="59">
        <v>8.462290733445046</v>
      </c>
      <c r="K5" s="59">
        <v>4.174847766159564</v>
      </c>
      <c r="L5" s="59">
        <v>3.45549924821045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61" t="s">
        <v>67</v>
      </c>
      <c r="B6" s="62">
        <v>6.346290670529543</v>
      </c>
      <c r="C6" s="62">
        <v>4.658566609787809</v>
      </c>
      <c r="D6" s="36">
        <v>0.0</v>
      </c>
      <c r="E6" s="36">
        <v>0.0</v>
      </c>
      <c r="F6" s="36">
        <v>0.0</v>
      </c>
      <c r="G6" s="36">
        <v>0.0</v>
      </c>
      <c r="H6" s="36">
        <v>0.0</v>
      </c>
      <c r="I6" s="36">
        <v>0.0</v>
      </c>
      <c r="J6" s="36">
        <v>0.0</v>
      </c>
      <c r="K6" s="36">
        <v>0.0</v>
      </c>
      <c r="L6" s="36">
        <v>0.0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73"/>
      <c r="C8" s="74"/>
      <c r="D8" s="74"/>
      <c r="E8" s="74"/>
      <c r="F8" s="74"/>
      <c r="G8" s="74"/>
      <c r="H8" s="74"/>
      <c r="I8" s="74"/>
      <c r="J8" s="74"/>
      <c r="K8" s="74"/>
      <c r="L8" s="7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5" t="s">
        <v>24</v>
      </c>
      <c r="B9" s="15">
        <v>2008.0</v>
      </c>
      <c r="C9" s="15">
        <v>2009.0</v>
      </c>
      <c r="D9" s="15">
        <v>2010.0</v>
      </c>
      <c r="E9" s="15">
        <v>2011.0</v>
      </c>
      <c r="F9" s="15">
        <v>2012.0</v>
      </c>
      <c r="G9" s="15">
        <v>2013.0</v>
      </c>
      <c r="H9" s="15">
        <v>2014.0</v>
      </c>
      <c r="I9" s="15">
        <v>2015.0</v>
      </c>
      <c r="J9" s="15">
        <v>2016.0</v>
      </c>
      <c r="K9" s="15">
        <v>2017.0</v>
      </c>
      <c r="L9" s="15">
        <v>2018.0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6" t="s">
        <v>35</v>
      </c>
      <c r="B10" s="89">
        <v>13.65463083758281</v>
      </c>
      <c r="C10" s="19">
        <v>12.800589425585128</v>
      </c>
      <c r="D10" s="19">
        <v>14.081651118001773</v>
      </c>
      <c r="E10" s="19">
        <v>11.857951131209278</v>
      </c>
      <c r="F10" s="19">
        <v>13.162685237336706</v>
      </c>
      <c r="G10" s="19">
        <v>12.699368800097794</v>
      </c>
      <c r="H10" s="19">
        <v>16.41061718350083</v>
      </c>
      <c r="I10" s="19">
        <v>17.02535771607515</v>
      </c>
      <c r="J10" s="19">
        <v>14.521782106576921</v>
      </c>
      <c r="K10" s="19">
        <v>15.796681154101956</v>
      </c>
      <c r="L10" s="19">
        <v>14.076357986537179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22" t="s">
        <v>60</v>
      </c>
      <c r="B11" s="89" t="s">
        <v>68</v>
      </c>
      <c r="C11" s="19" t="s">
        <v>68</v>
      </c>
      <c r="D11" s="19" t="s">
        <v>68</v>
      </c>
      <c r="E11" s="19" t="s">
        <v>68</v>
      </c>
      <c r="F11" s="19">
        <v>13.051016857632165</v>
      </c>
      <c r="G11" s="19">
        <v>11.654054493243338</v>
      </c>
      <c r="H11" s="19">
        <v>18.760985973859096</v>
      </c>
      <c r="I11" s="19">
        <v>16.29815657603803</v>
      </c>
      <c r="J11" s="19">
        <v>14.2758963845579</v>
      </c>
      <c r="K11" s="19">
        <v>15.068980180375661</v>
      </c>
      <c r="L11" s="19">
        <v>14.614914066058278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4" t="s">
        <v>36</v>
      </c>
      <c r="B12" s="90">
        <v>8.554473232058193</v>
      </c>
      <c r="C12" s="66">
        <v>6.819348044502002</v>
      </c>
      <c r="D12" s="66">
        <v>5.828654330409541</v>
      </c>
      <c r="E12" s="66">
        <v>8.932121332797841</v>
      </c>
      <c r="F12" s="66" t="s">
        <v>68</v>
      </c>
      <c r="G12" s="66" t="s">
        <v>68</v>
      </c>
      <c r="H12" s="66" t="s">
        <v>68</v>
      </c>
      <c r="I12" s="66" t="s">
        <v>68</v>
      </c>
      <c r="J12" s="66" t="s">
        <v>68</v>
      </c>
      <c r="K12" s="66" t="s">
        <v>68</v>
      </c>
      <c r="L12" s="66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 t="s">
        <v>37</v>
      </c>
      <c r="B13" s="90">
        <v>8.65776468179991</v>
      </c>
      <c r="C13" s="66">
        <v>8.795191108112332</v>
      </c>
      <c r="D13" s="66">
        <v>7.99685680597376</v>
      </c>
      <c r="E13" s="66">
        <v>8.793168595966822</v>
      </c>
      <c r="F13" s="66" t="s">
        <v>68</v>
      </c>
      <c r="G13" s="66" t="s">
        <v>68</v>
      </c>
      <c r="H13" s="66" t="s">
        <v>68</v>
      </c>
      <c r="I13" s="66" t="s">
        <v>68</v>
      </c>
      <c r="J13" s="66" t="s">
        <v>68</v>
      </c>
      <c r="K13" s="66" t="s">
        <v>68</v>
      </c>
      <c r="L13" s="66" t="s">
        <v>68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0" t="s">
        <v>38</v>
      </c>
      <c r="B14" s="91">
        <v>6.023312318599319</v>
      </c>
      <c r="C14" s="68">
        <v>3.6630544533362914</v>
      </c>
      <c r="D14" s="68">
        <v>9.836326122755892</v>
      </c>
      <c r="E14" s="68">
        <v>9.273417923141196</v>
      </c>
      <c r="F14" s="68">
        <v>9.23406443588438</v>
      </c>
      <c r="G14" s="68">
        <v>8.737311108472229</v>
      </c>
      <c r="H14" s="68">
        <v>9.14065944420618</v>
      </c>
      <c r="I14" s="68">
        <v>9.631795534894904</v>
      </c>
      <c r="J14" s="68">
        <v>9.49161762103262</v>
      </c>
      <c r="K14" s="68">
        <v>9.259615268380909</v>
      </c>
      <c r="L14" s="68">
        <v>8.859223202479898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0" t="s">
        <v>39</v>
      </c>
      <c r="B15" s="91">
        <v>9.41920207044134</v>
      </c>
      <c r="C15" s="68">
        <v>9.235728066747033</v>
      </c>
      <c r="D15" s="68">
        <v>8.047160938298715</v>
      </c>
      <c r="E15" s="68">
        <v>9.057554840481735</v>
      </c>
      <c r="F15" s="68">
        <v>9.11014787631271</v>
      </c>
      <c r="G15" s="68">
        <v>8.641359155445324</v>
      </c>
      <c r="H15" s="68">
        <v>9.707821592322205</v>
      </c>
      <c r="I15" s="68">
        <v>10.18200440007619</v>
      </c>
      <c r="J15" s="68">
        <v>10.548511537240168</v>
      </c>
      <c r="K15" s="68">
        <v>10.383884701585435</v>
      </c>
      <c r="L15" s="68">
        <v>8.863608705138423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5" t="s">
        <v>40</v>
      </c>
      <c r="B16" s="92">
        <v>11.508124239438562</v>
      </c>
      <c r="C16" s="93">
        <v>7.418268299079304</v>
      </c>
      <c r="D16" s="93">
        <v>10.459795718959754</v>
      </c>
      <c r="E16" s="93">
        <v>10.200158161587334</v>
      </c>
      <c r="F16" s="93">
        <v>11.760003080881145</v>
      </c>
      <c r="G16" s="93">
        <v>8.984701139431868</v>
      </c>
      <c r="H16" s="93">
        <v>11.402950554180396</v>
      </c>
      <c r="I16" s="93">
        <v>10.511744891491261</v>
      </c>
      <c r="J16" s="93">
        <v>11.791283112340887</v>
      </c>
      <c r="K16" s="93">
        <v>10.291577955870958</v>
      </c>
      <c r="L16" s="93">
        <v>10.110456815517473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6" t="s">
        <v>41</v>
      </c>
      <c r="B17" s="89">
        <v>13.812911012811497</v>
      </c>
      <c r="C17" s="19">
        <v>13.04924672550076</v>
      </c>
      <c r="D17" s="19">
        <v>12.958445789020756</v>
      </c>
      <c r="E17" s="19">
        <v>12.827989767711818</v>
      </c>
      <c r="F17" s="19">
        <v>13.775003369487324</v>
      </c>
      <c r="G17" s="19">
        <v>14.336137883931857</v>
      </c>
      <c r="H17" s="19">
        <v>15.474305762527651</v>
      </c>
      <c r="I17" s="19">
        <v>15.914615855279228</v>
      </c>
      <c r="J17" s="19">
        <v>15.651132504751656</v>
      </c>
      <c r="K17" s="19">
        <v>15.523822371045496</v>
      </c>
      <c r="L17" s="19">
        <v>14.083516793632011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22" t="s">
        <v>42</v>
      </c>
      <c r="B18" s="89">
        <v>13.106548814592312</v>
      </c>
      <c r="C18" s="19">
        <v>15.190042320382483</v>
      </c>
      <c r="D18" s="19">
        <v>14.482080767528288</v>
      </c>
      <c r="E18" s="19">
        <v>14.148062898164465</v>
      </c>
      <c r="F18" s="19">
        <v>15.484331031697804</v>
      </c>
      <c r="G18" s="19">
        <v>15.206330905568846</v>
      </c>
      <c r="H18" s="19">
        <v>17.056573132954284</v>
      </c>
      <c r="I18" s="19">
        <v>16.016347946467025</v>
      </c>
      <c r="J18" s="19">
        <v>17.47007302936603</v>
      </c>
      <c r="K18" s="19">
        <v>16.915658438395266</v>
      </c>
      <c r="L18" s="19">
        <v>15.059527282732189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24" t="s">
        <v>43</v>
      </c>
      <c r="B19" s="90">
        <v>2.7330189978539985</v>
      </c>
      <c r="C19" s="66" t="s">
        <v>68</v>
      </c>
      <c r="D19" s="66" t="s">
        <v>68</v>
      </c>
      <c r="E19" s="66" t="s">
        <v>68</v>
      </c>
      <c r="F19" s="66" t="s">
        <v>68</v>
      </c>
      <c r="G19" s="66" t="s">
        <v>68</v>
      </c>
      <c r="H19" s="66" t="s">
        <v>68</v>
      </c>
      <c r="I19" s="66" t="s">
        <v>68</v>
      </c>
      <c r="J19" s="66" t="s">
        <v>68</v>
      </c>
      <c r="K19" s="66" t="s">
        <v>68</v>
      </c>
      <c r="L19" s="66" t="s">
        <v>68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24" t="s">
        <v>44</v>
      </c>
      <c r="B20" s="90">
        <v>9.129411691553587</v>
      </c>
      <c r="C20" s="66">
        <v>15.603255268395381</v>
      </c>
      <c r="D20" s="66">
        <v>17.12740025214092</v>
      </c>
      <c r="E20" s="66">
        <v>16.277744991033575</v>
      </c>
      <c r="F20" s="66">
        <v>11.426599110106443</v>
      </c>
      <c r="G20" s="66">
        <v>14.364688608606508</v>
      </c>
      <c r="H20" s="66">
        <v>17.079348329836485</v>
      </c>
      <c r="I20" s="66">
        <v>16.903908708052032</v>
      </c>
      <c r="J20" s="66">
        <v>14.45815569389524</v>
      </c>
      <c r="K20" s="66">
        <v>15.576807897492344</v>
      </c>
      <c r="L20" s="66">
        <v>13.93517104101439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0" t="s">
        <v>61</v>
      </c>
      <c r="B21" s="91" t="s">
        <v>68</v>
      </c>
      <c r="C21" s="68" t="s">
        <v>68</v>
      </c>
      <c r="D21" s="68" t="s">
        <v>68</v>
      </c>
      <c r="E21" s="68" t="s">
        <v>68</v>
      </c>
      <c r="F21" s="68" t="s">
        <v>68</v>
      </c>
      <c r="G21" s="68" t="s">
        <v>68</v>
      </c>
      <c r="H21" s="68" t="s">
        <v>68</v>
      </c>
      <c r="I21" s="68" t="s">
        <v>68</v>
      </c>
      <c r="J21" s="68">
        <v>15.168353744370409</v>
      </c>
      <c r="K21" s="68">
        <v>16.986607736169</v>
      </c>
      <c r="L21" s="68">
        <v>14.55094547240798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0" t="s">
        <v>62</v>
      </c>
      <c r="B22" s="91" t="s">
        <v>68</v>
      </c>
      <c r="C22" s="68" t="s">
        <v>68</v>
      </c>
      <c r="D22" s="68" t="s">
        <v>68</v>
      </c>
      <c r="E22" s="68" t="s">
        <v>68</v>
      </c>
      <c r="F22" s="68" t="s">
        <v>68</v>
      </c>
      <c r="G22" s="68" t="s">
        <v>68</v>
      </c>
      <c r="H22" s="68" t="s">
        <v>68</v>
      </c>
      <c r="I22" s="68" t="s">
        <v>68</v>
      </c>
      <c r="J22" s="68">
        <v>7.096060996559233</v>
      </c>
      <c r="K22" s="68">
        <v>10.277150890145048</v>
      </c>
      <c r="L22" s="68">
        <v>0.23143165335504215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5" t="s">
        <v>59</v>
      </c>
      <c r="B23" s="92" t="s">
        <v>68</v>
      </c>
      <c r="C23" s="93">
        <v>7.029481416054692</v>
      </c>
      <c r="D23" s="93">
        <v>8.050267147094775</v>
      </c>
      <c r="E23" s="93">
        <v>8.272322899615155</v>
      </c>
      <c r="F23" s="93">
        <v>8.658453524746914</v>
      </c>
      <c r="G23" s="93">
        <v>8.641823327787861</v>
      </c>
      <c r="H23" s="93">
        <v>9.224280702077584</v>
      </c>
      <c r="I23" s="93">
        <v>9.7080637049408</v>
      </c>
      <c r="J23" s="93">
        <v>9.683107407235848</v>
      </c>
      <c r="K23" s="93">
        <v>9.414296612876532</v>
      </c>
      <c r="L23" s="93">
        <v>8.300181563369954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6" t="s">
        <v>64</v>
      </c>
      <c r="B24" s="89" t="s">
        <v>68</v>
      </c>
      <c r="C24" s="19" t="s">
        <v>68</v>
      </c>
      <c r="D24" s="19" t="s">
        <v>68</v>
      </c>
      <c r="E24" s="19" t="s">
        <v>68</v>
      </c>
      <c r="F24" s="19" t="s">
        <v>68</v>
      </c>
      <c r="G24" s="19" t="s">
        <v>68</v>
      </c>
      <c r="H24" s="19" t="s">
        <v>68</v>
      </c>
      <c r="I24" s="19" t="s">
        <v>68</v>
      </c>
      <c r="J24" s="19" t="s">
        <v>68</v>
      </c>
      <c r="K24" s="19" t="s">
        <v>68</v>
      </c>
      <c r="L24" s="19">
        <v>3.225490196078391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2" t="s">
        <v>45</v>
      </c>
      <c r="B25" s="89">
        <v>6.819007168755487</v>
      </c>
      <c r="C25" s="19">
        <v>5.877941275111644</v>
      </c>
      <c r="D25" s="19">
        <v>4.936634835166922</v>
      </c>
      <c r="E25" s="19">
        <v>5.678708615769893</v>
      </c>
      <c r="F25" s="19">
        <v>3.9361095733514535</v>
      </c>
      <c r="G25" s="19" t="s">
        <v>68</v>
      </c>
      <c r="H25" s="19" t="s">
        <v>68</v>
      </c>
      <c r="I25" s="19" t="s">
        <v>68</v>
      </c>
      <c r="J25" s="19" t="s">
        <v>68</v>
      </c>
      <c r="K25" s="19" t="s">
        <v>68</v>
      </c>
      <c r="L25" s="19">
        <v>3.45549924821045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4" t="s">
        <v>46</v>
      </c>
      <c r="B26" s="90">
        <v>6.346290670529543</v>
      </c>
      <c r="C26" s="66">
        <v>4.658566609787809</v>
      </c>
      <c r="D26" s="66" t="s">
        <v>68</v>
      </c>
      <c r="E26" s="66" t="s">
        <v>68</v>
      </c>
      <c r="F26" s="66" t="s">
        <v>68</v>
      </c>
      <c r="G26" s="66" t="s">
        <v>68</v>
      </c>
      <c r="H26" s="66" t="s">
        <v>68</v>
      </c>
      <c r="I26" s="66" t="s">
        <v>68</v>
      </c>
      <c r="J26" s="66" t="s">
        <v>68</v>
      </c>
      <c r="K26" s="66" t="s">
        <v>68</v>
      </c>
      <c r="L26" s="66" t="s">
        <v>68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4" t="s">
        <v>47</v>
      </c>
      <c r="B27" s="90">
        <v>7.787160073424303</v>
      </c>
      <c r="C27" s="66">
        <v>7.115737900955816</v>
      </c>
      <c r="D27" s="66">
        <v>7.497605179030935</v>
      </c>
      <c r="E27" s="66">
        <v>7.650520888973322</v>
      </c>
      <c r="F27" s="66">
        <v>7.488514666777644</v>
      </c>
      <c r="G27" s="66">
        <v>6.590786416880697</v>
      </c>
      <c r="H27" s="66">
        <v>7.272535633779165</v>
      </c>
      <c r="I27" s="66">
        <v>7.299505904621526</v>
      </c>
      <c r="J27" s="66">
        <v>8.46229073344505</v>
      </c>
      <c r="K27" s="66">
        <v>6.795284917617002</v>
      </c>
      <c r="L27" s="66" t="s">
        <v>68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0" t="s">
        <v>48</v>
      </c>
      <c r="B28" s="91">
        <v>12.502459437114632</v>
      </c>
      <c r="C28" s="68">
        <v>10.041179371884716</v>
      </c>
      <c r="D28" s="68">
        <v>10.823278966886775</v>
      </c>
      <c r="E28" s="68">
        <v>13.137504394243358</v>
      </c>
      <c r="F28" s="68">
        <v>11.523747901076968</v>
      </c>
      <c r="G28" s="68">
        <v>5.261932546016871</v>
      </c>
      <c r="H28" s="68">
        <v>7.171664377550394</v>
      </c>
      <c r="I28" s="68" t="s">
        <v>68</v>
      </c>
      <c r="J28" s="68" t="s">
        <v>68</v>
      </c>
      <c r="K28" s="68" t="s">
        <v>68</v>
      </c>
      <c r="L28" s="68" t="s">
        <v>68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0" t="s">
        <v>49</v>
      </c>
      <c r="B29" s="91">
        <v>0.07833333333333334</v>
      </c>
      <c r="C29" s="68" t="s">
        <v>68</v>
      </c>
      <c r="D29" s="68" t="s">
        <v>68</v>
      </c>
      <c r="E29" s="68" t="s">
        <v>68</v>
      </c>
      <c r="F29" s="68" t="s">
        <v>68</v>
      </c>
      <c r="G29" s="68" t="s">
        <v>68</v>
      </c>
      <c r="H29" s="68" t="s">
        <v>68</v>
      </c>
      <c r="I29" s="68" t="s">
        <v>68</v>
      </c>
      <c r="J29" s="68" t="s">
        <v>68</v>
      </c>
      <c r="K29" s="68" t="s">
        <v>68</v>
      </c>
      <c r="L29" s="68" t="s">
        <v>68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5" t="s">
        <v>63</v>
      </c>
      <c r="B30" s="92" t="s">
        <v>68</v>
      </c>
      <c r="C30" s="93" t="s">
        <v>68</v>
      </c>
      <c r="D30" s="93" t="s">
        <v>68</v>
      </c>
      <c r="E30" s="93" t="s">
        <v>68</v>
      </c>
      <c r="F30" s="93" t="s">
        <v>68</v>
      </c>
      <c r="G30" s="93" t="s">
        <v>68</v>
      </c>
      <c r="H30" s="93" t="s">
        <v>68</v>
      </c>
      <c r="I30" s="93" t="s">
        <v>68</v>
      </c>
      <c r="J30" s="93" t="s">
        <v>68</v>
      </c>
      <c r="K30" s="93">
        <v>0.8057142857142863</v>
      </c>
      <c r="L30" s="93" t="s">
        <v>68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1:L1"/>
    <mergeCell ref="B8:L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2015-11-10T15:36:09Z</dcterms:created>
  <dc:creator>Javier Cubas Cano</dc:creator>
</cp:coreProperties>
</file>