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19200" windowHeight="7050" tabRatio="713" firstSheet="5" activeTab="15"/>
  </bookViews>
  <sheets>
    <sheet name="Informe" sheetId="34" r:id="rId1"/>
    <sheet name="2008" sheetId="20" r:id="rId2"/>
    <sheet name="2009" sheetId="21" r:id="rId3"/>
    <sheet name="2010" sheetId="22" r:id="rId4"/>
    <sheet name="2011" sheetId="23" r:id="rId5"/>
    <sheet name="2012" sheetId="24" r:id="rId6"/>
    <sheet name="2013" sheetId="25" r:id="rId7"/>
    <sheet name="2014" sheetId="26" r:id="rId8"/>
    <sheet name="2015" sheetId="27" r:id="rId9"/>
    <sheet name="2016" sheetId="17" r:id="rId10"/>
    <sheet name="2017" sheetId="18" r:id="rId11"/>
    <sheet name="2018" sheetId="19" r:id="rId12"/>
    <sheet name="Flota total" sheetId="29" r:id="rId13"/>
    <sheet name="Eficiencia Media" sheetId="30" r:id="rId14"/>
    <sheet name="Etapa media" sheetId="32" r:id="rId15"/>
    <sheet name="Utilización Diaria" sheetId="33" r:id="rId16"/>
    <sheet name="Hoja1" sheetId="35" state="hidden" r:id="rId17"/>
    <sheet name="Hoja2" sheetId="36" state="hidden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2" l="1"/>
  <c r="G14" i="25" l="1"/>
  <c r="F14" i="25"/>
  <c r="G13" i="25"/>
  <c r="F13" i="25"/>
  <c r="G7" i="25"/>
  <c r="G6" i="25"/>
  <c r="G5" i="25"/>
  <c r="G4" i="25"/>
  <c r="E14" i="25" l="1"/>
  <c r="E13" i="25"/>
  <c r="D14" i="25"/>
  <c r="D13" i="25"/>
  <c r="B14" i="25"/>
  <c r="E7" i="25"/>
  <c r="E6" i="25"/>
  <c r="E5" i="25"/>
  <c r="E4" i="25"/>
  <c r="C24" i="29"/>
  <c r="D24" i="29"/>
  <c r="E24" i="29"/>
  <c r="F24" i="29"/>
  <c r="G24" i="29"/>
  <c r="H24" i="29"/>
  <c r="I24" i="29"/>
  <c r="J24" i="29"/>
  <c r="K24" i="29"/>
  <c r="L24" i="29"/>
  <c r="B24" i="29"/>
  <c r="G14" i="17" l="1"/>
  <c r="F14" i="20" l="1"/>
  <c r="E14" i="20"/>
  <c r="D14" i="20"/>
  <c r="C14" i="20"/>
  <c r="F14" i="22"/>
  <c r="E14" i="22"/>
  <c r="D14" i="22"/>
  <c r="C14" i="22"/>
  <c r="F14" i="21"/>
  <c r="E14" i="21"/>
  <c r="D14" i="21"/>
  <c r="F14" i="23"/>
  <c r="E14" i="23"/>
  <c r="D14" i="23"/>
  <c r="F14" i="24"/>
  <c r="E14" i="24"/>
  <c r="D14" i="24"/>
  <c r="F14" i="26"/>
  <c r="E14" i="26"/>
  <c r="F13" i="26"/>
  <c r="E13" i="26"/>
  <c r="G9" i="26" l="1"/>
  <c r="G7" i="26"/>
  <c r="G6" i="26"/>
  <c r="G13" i="26" s="1"/>
  <c r="G5" i="26"/>
  <c r="G4" i="26"/>
  <c r="G14" i="26" s="1"/>
  <c r="G5" i="24"/>
  <c r="G4" i="24"/>
  <c r="G14" i="24" s="1"/>
  <c r="G5" i="23"/>
  <c r="G4" i="23"/>
  <c r="G14" i="23" s="1"/>
  <c r="G5" i="22"/>
  <c r="G14" i="22"/>
  <c r="G6" i="21"/>
  <c r="G5" i="21"/>
  <c r="G4" i="21"/>
  <c r="G14" i="21" s="1"/>
  <c r="G6" i="20"/>
  <c r="G5" i="20"/>
  <c r="G4" i="20"/>
  <c r="G14" i="20" l="1"/>
  <c r="G14" i="27"/>
  <c r="G13" i="27"/>
  <c r="G8" i="27"/>
  <c r="G7" i="27"/>
  <c r="G6" i="27"/>
  <c r="G5" i="27"/>
  <c r="G4" i="27"/>
  <c r="G13" i="17"/>
  <c r="G8" i="17"/>
  <c r="G7" i="17"/>
  <c r="G6" i="17"/>
</calcChain>
</file>

<file path=xl/sharedStrings.xml><?xml version="1.0" encoding="utf-8"?>
<sst xmlns="http://schemas.openxmlformats.org/spreadsheetml/2006/main" count="446" uniqueCount="61">
  <si>
    <t>N Asientos</t>
  </si>
  <si>
    <t>Eficiencia media</t>
  </si>
  <si>
    <t>MODELO (OACI)</t>
  </si>
  <si>
    <t>TIPO DE AVIÓN</t>
  </si>
  <si>
    <t>Largo alcance</t>
  </si>
  <si>
    <t>Medio alcance</t>
  </si>
  <si>
    <t>Corto alcance (Jet)</t>
  </si>
  <si>
    <t>Corto alcance (Hélice)</t>
  </si>
  <si>
    <t>Factor de ocupacion ese año</t>
  </si>
  <si>
    <t>Distancia media (km)</t>
  </si>
  <si>
    <t>Combustible medio (kg)</t>
  </si>
  <si>
    <t>Etapa media (h)</t>
  </si>
  <si>
    <t>Flota Total</t>
  </si>
  <si>
    <t>Operaciones Semana</t>
  </si>
  <si>
    <t>Operaciones Semana
total</t>
  </si>
  <si>
    <t>Horas Bloque Semana (h)</t>
  </si>
  <si>
    <t>Utilizacion Diaria</t>
  </si>
  <si>
    <t>Horas Bloque (h)
total</t>
  </si>
  <si>
    <t xml:space="preserve">Utilizacion Diaria </t>
  </si>
  <si>
    <t>N Asientos
medio</t>
  </si>
  <si>
    <t>Compañía Aerea Analizada</t>
  </si>
  <si>
    <t>Hipotesis y decisiones</t>
  </si>
  <si>
    <t>Bibliografía de referencia</t>
  </si>
  <si>
    <t>Datos de ocupación:</t>
  </si>
  <si>
    <t>Datos de flota:</t>
  </si>
  <si>
    <t>…</t>
  </si>
  <si>
    <t>Cálculo de etapa media</t>
  </si>
  <si>
    <t>Asientos</t>
  </si>
  <si>
    <t>Comentarios</t>
  </si>
  <si>
    <t>Corto-Medio alcance</t>
  </si>
  <si>
    <t>Reginal (turbohelice)</t>
  </si>
  <si>
    <t>Regional (reactor)</t>
  </si>
  <si>
    <t>Componente:</t>
  </si>
  <si>
    <t>Número de Grupo:</t>
  </si>
  <si>
    <t>B733</t>
  </si>
  <si>
    <t>B738</t>
  </si>
  <si>
    <t>MD83</t>
  </si>
  <si>
    <t>Barceló Adrover, Marc</t>
  </si>
  <si>
    <t>Izquierdo Cantero, Alejandro</t>
  </si>
  <si>
    <t>Sanz Garzón, Carlos</t>
  </si>
  <si>
    <t>Usón Bernadaus, Jorge</t>
  </si>
  <si>
    <t>A 320</t>
  </si>
  <si>
    <t>A343</t>
  </si>
  <si>
    <t>B737</t>
  </si>
  <si>
    <t>INDICA A332 Y B77 NO APARECEN EN AIRFLEET</t>
  </si>
  <si>
    <t>B772</t>
  </si>
  <si>
    <t>AT72</t>
  </si>
  <si>
    <t>B763</t>
  </si>
  <si>
    <t>B788</t>
  </si>
  <si>
    <t>89.0</t>
  </si>
  <si>
    <t>A340-500</t>
  </si>
  <si>
    <t>87.5</t>
  </si>
  <si>
    <t>A332</t>
  </si>
  <si>
    <t>B789</t>
  </si>
  <si>
    <t>A345</t>
  </si>
  <si>
    <t>Norwegian Air Shuttle (NAX)</t>
  </si>
  <si>
    <t>Se tienen en cuenta todas las aeronaves con matrícula presentadas en el excel descargado de la app de matlab</t>
  </si>
  <si>
    <t>https://www.seatguru.com/airlines/Norwegian_Air_Shuttle/information.php</t>
  </si>
  <si>
    <t>https://www.norwegian.com/es/invisible-pages/discontinued-pages/investor-relations/reports-and-presentations/annual-reports/</t>
  </si>
  <si>
    <t>A320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</si>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</sst>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00"/>
    <numFmt numFmtId="165" formatCode="_-* #,##0.000\ _€_-;\-* #,##0.000\ _€_-;_-* &quot;-&quot;??\ _€_-;_-@_-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11"/>
      <color rgb="FFF2F2F2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medium">
        <color rgb="FFCCCCCC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rgb="FFCCCCCC"/>
      </top>
      <bottom style="double">
        <color rgb="FF3F3F3F"/>
      </bottom>
      <diagonal/>
    </border>
    <border>
      <left style="medium">
        <color rgb="FFCCCCCC"/>
      </left>
      <right style="double">
        <color rgb="FF3F3F3F"/>
      </right>
      <top style="medium">
        <color rgb="FFCCCCCC"/>
      </top>
      <bottom style="double">
        <color rgb="FF3F3F3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double">
        <color rgb="FF3F3F3F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double">
        <color rgb="FF3F3F3F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3F3F3F"/>
      </top>
      <bottom style="thick">
        <color rgb="FF3F3F3F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uble">
        <color rgb="FF3F3F3F"/>
      </right>
      <top style="medium">
        <color rgb="FFCCCCCC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308">
    <xf numFmtId="0" fontId="0" fillId="0" borderId="0" xfId="0"/>
    <xf numFmtId="0" fontId="2" fillId="9" borderId="4" xfId="2" applyFill="1" applyBorder="1" applyAlignment="1">
      <alignment vertical="center"/>
    </xf>
    <xf numFmtId="0" fontId="0" fillId="0" borderId="0" xfId="0"/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164" fontId="1" fillId="4" borderId="5" xfId="1" applyNumberForma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1" fillId="8" borderId="5" xfId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7" fillId="0" borderId="0" xfId="0" applyFont="1"/>
    <xf numFmtId="0" fontId="2" fillId="0" borderId="4" xfId="2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ill="1"/>
    <xf numFmtId="0" fontId="6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2" fillId="9" borderId="0" xfId="2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3" fontId="4" fillId="8" borderId="5" xfId="1" applyNumberFormat="1" applyFont="1" applyFill="1" applyBorder="1" applyAlignment="1">
      <alignment horizontal="center"/>
    </xf>
    <xf numFmtId="0" fontId="4" fillId="8" borderId="5" xfId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4" fillId="8" borderId="5" xfId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9" fillId="11" borderId="1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horizontal="center" wrapText="1"/>
    </xf>
    <xf numFmtId="0" fontId="3" fillId="13" borderId="18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wrapText="1"/>
    </xf>
    <xf numFmtId="0" fontId="10" fillId="12" borderId="20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wrapText="1"/>
    </xf>
    <xf numFmtId="0" fontId="11" fillId="12" borderId="22" xfId="0" applyFont="1" applyFill="1" applyBorder="1" applyAlignment="1">
      <alignment vertical="center" wrapText="1"/>
    </xf>
    <xf numFmtId="0" fontId="11" fillId="12" borderId="23" xfId="0" applyFont="1" applyFill="1" applyBorder="1" applyAlignment="1">
      <alignment vertical="center" wrapText="1"/>
    </xf>
    <xf numFmtId="0" fontId="1" fillId="13" borderId="23" xfId="0" applyFont="1" applyFill="1" applyBorder="1" applyAlignment="1">
      <alignment vertical="center" wrapText="1"/>
    </xf>
    <xf numFmtId="0" fontId="1" fillId="14" borderId="23" xfId="0" applyFont="1" applyFill="1" applyBorder="1" applyAlignment="1">
      <alignment vertical="center" wrapText="1"/>
    </xf>
    <xf numFmtId="0" fontId="0" fillId="0" borderId="0" xfId="0"/>
    <xf numFmtId="0" fontId="2" fillId="9" borderId="4" xfId="2" applyFill="1" applyBorder="1" applyAlignment="1">
      <alignment vertical="center"/>
    </xf>
    <xf numFmtId="0" fontId="4" fillId="8" borderId="5" xfId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7" fillId="0" borderId="0" xfId="0" applyFont="1"/>
    <xf numFmtId="2" fontId="1" fillId="5" borderId="5" xfId="1" applyNumberFormat="1" applyFill="1" applyBorder="1" applyAlignment="1">
      <alignment horizontal="center"/>
    </xf>
    <xf numFmtId="0" fontId="11" fillId="15" borderId="7" xfId="0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2" fontId="4" fillId="8" borderId="5" xfId="1" applyNumberFormat="1" applyFont="1" applyFill="1" applyBorder="1" applyAlignment="1">
      <alignment horizontal="center"/>
    </xf>
    <xf numFmtId="2" fontId="4" fillId="8" borderId="5" xfId="1" applyNumberFormat="1" applyFont="1" applyFill="1" applyBorder="1" applyAlignment="1">
      <alignment horizontal="center" vertical="center"/>
    </xf>
    <xf numFmtId="2" fontId="1" fillId="5" borderId="5" xfId="1" applyNumberFormat="1" applyFill="1" applyBorder="1" applyAlignment="1">
      <alignment horizontal="center" vertical="center"/>
    </xf>
    <xf numFmtId="0" fontId="1" fillId="5" borderId="24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1" fillId="5" borderId="26" xfId="1" applyFill="1" applyBorder="1" applyAlignment="1">
      <alignment horizontal="center" vertical="center"/>
    </xf>
    <xf numFmtId="0" fontId="1" fillId="5" borderId="26" xfId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2" fontId="1" fillId="8" borderId="5" xfId="1" applyNumberFormat="1" applyFill="1" applyBorder="1" applyAlignment="1">
      <alignment horizontal="center"/>
    </xf>
    <xf numFmtId="2" fontId="1" fillId="8" borderId="5" xfId="1" applyNumberFormat="1" applyFill="1" applyBorder="1" applyAlignment="1">
      <alignment horizontal="center" vertical="center"/>
    </xf>
    <xf numFmtId="2" fontId="1" fillId="5" borderId="26" xfId="1" applyNumberFormat="1" applyFill="1" applyBorder="1" applyAlignment="1">
      <alignment horizontal="center"/>
    </xf>
    <xf numFmtId="2" fontId="1" fillId="5" borderId="26" xfId="1" applyNumberFormat="1" applyFill="1" applyBorder="1" applyAlignment="1">
      <alignment horizontal="center" vertical="center"/>
    </xf>
    <xf numFmtId="0" fontId="0" fillId="0" borderId="0" xfId="0"/>
    <xf numFmtId="0" fontId="2" fillId="9" borderId="4" xfId="2" applyFill="1" applyBorder="1" applyAlignment="1">
      <alignment vertical="center"/>
    </xf>
    <xf numFmtId="0" fontId="4" fillId="8" borderId="5" xfId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7" fillId="0" borderId="0" xfId="0" applyFont="1"/>
    <xf numFmtId="2" fontId="1" fillId="5" borderId="5" xfId="1" applyNumberFormat="1" applyFill="1" applyBorder="1" applyAlignment="1">
      <alignment horizontal="center"/>
    </xf>
    <xf numFmtId="0" fontId="11" fillId="15" borderId="7" xfId="0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2" fontId="4" fillId="8" borderId="5" xfId="1" applyNumberFormat="1" applyFont="1" applyFill="1" applyBorder="1" applyAlignment="1">
      <alignment horizontal="center"/>
    </xf>
    <xf numFmtId="2" fontId="4" fillId="8" borderId="5" xfId="1" applyNumberFormat="1" applyFont="1" applyFill="1" applyBorder="1" applyAlignment="1">
      <alignment horizontal="center" vertical="center"/>
    </xf>
    <xf numFmtId="2" fontId="1" fillId="5" borderId="5" xfId="1" applyNumberFormat="1" applyFill="1" applyBorder="1" applyAlignment="1">
      <alignment horizontal="center" vertical="center"/>
    </xf>
    <xf numFmtId="0" fontId="1" fillId="5" borderId="24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1" fillId="5" borderId="26" xfId="1" applyFill="1" applyBorder="1" applyAlignment="1">
      <alignment horizontal="center" vertical="center"/>
    </xf>
    <xf numFmtId="0" fontId="1" fillId="5" borderId="26" xfId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2" fontId="1" fillId="8" borderId="5" xfId="1" applyNumberFormat="1" applyFill="1" applyBorder="1" applyAlignment="1">
      <alignment horizontal="center"/>
    </xf>
    <xf numFmtId="2" fontId="1" fillId="8" borderId="5" xfId="1" applyNumberFormat="1" applyFill="1" applyBorder="1" applyAlignment="1">
      <alignment horizontal="center" vertical="center"/>
    </xf>
    <xf numFmtId="2" fontId="1" fillId="5" borderId="26" xfId="1" applyNumberFormat="1" applyFill="1" applyBorder="1" applyAlignment="1">
      <alignment horizontal="center"/>
    </xf>
    <xf numFmtId="2" fontId="1" fillId="5" borderId="26" xfId="1" applyNumberFormat="1" applyFill="1" applyBorder="1" applyAlignment="1">
      <alignment horizontal="center" vertical="center"/>
    </xf>
    <xf numFmtId="0" fontId="4" fillId="8" borderId="2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164" fontId="1" fillId="5" borderId="5" xfId="1" applyNumberFormat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9" borderId="4" xfId="2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2" fontId="1" fillId="5" borderId="5" xfId="1" applyNumberFormat="1" applyFill="1" applyBorder="1" applyAlignment="1">
      <alignment horizontal="center"/>
    </xf>
    <xf numFmtId="1" fontId="1" fillId="4" borderId="5" xfId="1" applyNumberFormat="1" applyFill="1" applyBorder="1" applyAlignment="1">
      <alignment horizontal="center"/>
    </xf>
    <xf numFmtId="2" fontId="1" fillId="5" borderId="5" xfId="1" applyNumberForma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1" fillId="6" borderId="5" xfId="1" applyNumberFormat="1" applyFill="1" applyBorder="1" applyAlignment="1">
      <alignment horizontal="center"/>
    </xf>
    <xf numFmtId="2" fontId="1" fillId="8" borderId="5" xfId="1" applyNumberFormat="1" applyFill="1" applyBorder="1" applyAlignment="1">
      <alignment horizontal="center"/>
    </xf>
    <xf numFmtId="2" fontId="1" fillId="8" borderId="5" xfId="1" applyNumberFormat="1" applyFill="1" applyBorder="1" applyAlignment="1">
      <alignment horizontal="center" vertical="center"/>
    </xf>
    <xf numFmtId="1" fontId="8" fillId="8" borderId="5" xfId="1" applyNumberFormat="1" applyFont="1" applyFill="1" applyBorder="1" applyAlignment="1">
      <alignment horizontal="center"/>
    </xf>
    <xf numFmtId="0" fontId="8" fillId="6" borderId="5" xfId="1" applyFont="1" applyFill="1" applyBorder="1" applyAlignment="1">
      <alignment horizontal="center"/>
    </xf>
    <xf numFmtId="1" fontId="8" fillId="6" borderId="5" xfId="1" applyNumberFormat="1" applyFont="1" applyFill="1" applyBorder="1" applyAlignment="1">
      <alignment horizontal="center"/>
    </xf>
    <xf numFmtId="0" fontId="8" fillId="6" borderId="5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/>
    </xf>
    <xf numFmtId="1" fontId="8" fillId="4" borderId="5" xfId="1" applyNumberFormat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/>
    </xf>
    <xf numFmtId="0" fontId="8" fillId="5" borderId="5" xfId="1" applyFont="1" applyFill="1" applyBorder="1" applyAlignment="1">
      <alignment horizontal="center"/>
    </xf>
    <xf numFmtId="0" fontId="8" fillId="5" borderId="5" xfId="1" applyFont="1" applyFill="1" applyBorder="1" applyAlignment="1">
      <alignment horizontal="center" vertical="center"/>
    </xf>
    <xf numFmtId="2" fontId="8" fillId="8" borderId="5" xfId="1" applyNumberFormat="1" applyFont="1" applyFill="1" applyBorder="1" applyAlignment="1">
      <alignment horizontal="center"/>
    </xf>
    <xf numFmtId="2" fontId="8" fillId="5" borderId="5" xfId="1" applyNumberFormat="1" applyFont="1" applyFill="1" applyBorder="1" applyAlignment="1">
      <alignment horizontal="center" vertical="center"/>
    </xf>
    <xf numFmtId="2" fontId="8" fillId="5" borderId="5" xfId="1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/>
    </xf>
    <xf numFmtId="1" fontId="8" fillId="5" borderId="5" xfId="1" applyNumberFormat="1" applyFont="1" applyFill="1" applyBorder="1" applyAlignment="1">
      <alignment horizontal="center"/>
    </xf>
    <xf numFmtId="2" fontId="8" fillId="8" borderId="5" xfId="1" applyNumberFormat="1" applyFont="1" applyFill="1" applyBorder="1" applyAlignment="1">
      <alignment horizontal="center" vertical="center"/>
    </xf>
    <xf numFmtId="2" fontId="8" fillId="8" borderId="26" xfId="1" applyNumberFormat="1" applyFont="1" applyFill="1" applyBorder="1" applyAlignment="1">
      <alignment horizontal="center" vertical="center"/>
    </xf>
    <xf numFmtId="2" fontId="8" fillId="8" borderId="6" xfId="1" applyNumberFormat="1" applyFont="1" applyFill="1" applyBorder="1" applyAlignment="1">
      <alignment horizontal="center" vertical="center"/>
    </xf>
    <xf numFmtId="2" fontId="8" fillId="8" borderId="6" xfId="1" applyNumberFormat="1" applyFont="1" applyFill="1" applyBorder="1" applyAlignment="1">
      <alignment horizontal="center"/>
    </xf>
    <xf numFmtId="0" fontId="0" fillId="4" borderId="0" xfId="0" applyFill="1"/>
    <xf numFmtId="0" fontId="1" fillId="8" borderId="8" xfId="0" applyFont="1" applyFill="1" applyBorder="1" applyAlignment="1">
      <alignment vertical="center"/>
    </xf>
    <xf numFmtId="0" fontId="11" fillId="8" borderId="8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2" fontId="8" fillId="8" borderId="26" xfId="1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vertical="center" wrapText="1"/>
    </xf>
    <xf numFmtId="0" fontId="0" fillId="8" borderId="0" xfId="0" applyFill="1"/>
    <xf numFmtId="0" fontId="1" fillId="8" borderId="0" xfId="0" applyFont="1" applyFill="1" applyBorder="1" applyAlignment="1">
      <alignment vertical="center"/>
    </xf>
    <xf numFmtId="9" fontId="0" fillId="0" borderId="0" xfId="3" applyFont="1"/>
    <xf numFmtId="10" fontId="1" fillId="5" borderId="5" xfId="3" applyNumberFormat="1" applyFont="1" applyFill="1" applyBorder="1" applyAlignment="1">
      <alignment horizontal="center"/>
    </xf>
    <xf numFmtId="164" fontId="11" fillId="12" borderId="19" xfId="0" applyNumberFormat="1" applyFont="1" applyFill="1" applyBorder="1" applyAlignment="1">
      <alignment horizontal="center" wrapText="1"/>
    </xf>
    <xf numFmtId="164" fontId="1" fillId="13" borderId="19" xfId="0" applyNumberFormat="1" applyFont="1" applyFill="1" applyBorder="1" applyAlignment="1">
      <alignment horizontal="center" wrapText="1"/>
    </xf>
    <xf numFmtId="2" fontId="11" fillId="12" borderId="19" xfId="0" applyNumberFormat="1" applyFont="1" applyFill="1" applyBorder="1" applyAlignment="1">
      <alignment horizontal="center" wrapText="1"/>
    </xf>
    <xf numFmtId="2" fontId="1" fillId="13" borderId="19" xfId="0" applyNumberFormat="1" applyFont="1" applyFill="1" applyBorder="1" applyAlignment="1">
      <alignment horizontal="center" wrapText="1"/>
    </xf>
    <xf numFmtId="10" fontId="1" fillId="6" borderId="5" xfId="3" applyNumberFormat="1" applyFont="1" applyFill="1" applyBorder="1" applyAlignment="1">
      <alignment horizontal="center"/>
    </xf>
    <xf numFmtId="2" fontId="1" fillId="5" borderId="5" xfId="1" applyNumberFormat="1" applyFont="1" applyFill="1" applyBorder="1" applyAlignment="1">
      <alignment horizontal="center" vertical="center"/>
    </xf>
    <xf numFmtId="2" fontId="1" fillId="5" borderId="5" xfId="1" applyNumberFormat="1" applyFont="1" applyFill="1" applyBorder="1" applyAlignment="1">
      <alignment horizontal="center"/>
    </xf>
    <xf numFmtId="2" fontId="1" fillId="6" borderId="5" xfId="1" applyNumberFormat="1" applyFill="1" applyBorder="1" applyAlignment="1">
      <alignment horizontal="center" vertical="center"/>
    </xf>
    <xf numFmtId="2" fontId="1" fillId="4" borderId="5" xfId="1" applyNumberFormat="1" applyFill="1" applyBorder="1" applyAlignment="1">
      <alignment horizontal="center" vertical="center"/>
    </xf>
    <xf numFmtId="2" fontId="1" fillId="4" borderId="5" xfId="1" applyNumberFormat="1" applyFill="1" applyBorder="1" applyAlignment="1">
      <alignment horizontal="center"/>
    </xf>
    <xf numFmtId="2" fontId="0" fillId="0" borderId="0" xfId="0" applyNumberFormat="1"/>
    <xf numFmtId="2" fontId="2" fillId="9" borderId="4" xfId="2" applyNumberFormat="1" applyFill="1" applyBorder="1" applyAlignment="1">
      <alignment horizontal="center" vertical="center"/>
    </xf>
    <xf numFmtId="2" fontId="2" fillId="9" borderId="4" xfId="2" applyNumberFormat="1" applyFill="1" applyBorder="1" applyAlignment="1">
      <alignment horizontal="center" vertical="center" wrapText="1"/>
    </xf>
    <xf numFmtId="2" fontId="11" fillId="12" borderId="21" xfId="0" applyNumberFormat="1" applyFont="1" applyFill="1" applyBorder="1" applyAlignment="1">
      <alignment horizontal="center" wrapText="1"/>
    </xf>
    <xf numFmtId="2" fontId="1" fillId="14" borderId="19" xfId="0" applyNumberFormat="1" applyFont="1" applyFill="1" applyBorder="1" applyAlignment="1">
      <alignment horizontal="center" wrapText="1"/>
    </xf>
    <xf numFmtId="0" fontId="2" fillId="9" borderId="11" xfId="2" applyFill="1" applyBorder="1" applyAlignment="1">
      <alignment horizontal="center" vertical="center"/>
    </xf>
    <xf numFmtId="1" fontId="2" fillId="9" borderId="4" xfId="4" applyNumberFormat="1" applyFont="1" applyFill="1" applyBorder="1" applyAlignment="1">
      <alignment horizontal="center" vertical="center"/>
    </xf>
    <xf numFmtId="1" fontId="2" fillId="9" borderId="11" xfId="4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5" xfId="3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5" xfId="3" applyNumberFormat="1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center"/>
    </xf>
    <xf numFmtId="0" fontId="11" fillId="12" borderId="27" xfId="0" applyFont="1" applyFill="1" applyBorder="1" applyAlignment="1">
      <alignment horizontal="center" vertical="center" wrapText="1"/>
    </xf>
    <xf numFmtId="0" fontId="11" fillId="12" borderId="27" xfId="0" applyFont="1" applyFill="1" applyBorder="1" applyAlignment="1">
      <alignment horizontal="center" wrapText="1"/>
    </xf>
    <xf numFmtId="0" fontId="1" fillId="13" borderId="27" xfId="0" applyFont="1" applyFill="1" applyBorder="1" applyAlignment="1">
      <alignment horizontal="center" wrapText="1"/>
    </xf>
    <xf numFmtId="0" fontId="9" fillId="11" borderId="28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wrapText="1"/>
    </xf>
    <xf numFmtId="0" fontId="2" fillId="9" borderId="11" xfId="2" applyFill="1" applyBorder="1" applyAlignment="1">
      <alignment horizontal="center" vertical="center"/>
    </xf>
    <xf numFmtId="0" fontId="2" fillId="9" borderId="12" xfId="2" applyFill="1" applyBorder="1" applyAlignment="1">
      <alignment horizontal="center" vertical="center"/>
    </xf>
    <xf numFmtId="9" fontId="2" fillId="9" borderId="10" xfId="3" applyFont="1" applyFill="1" applyBorder="1" applyAlignment="1">
      <alignment horizontal="center" vertical="center"/>
    </xf>
    <xf numFmtId="0" fontId="2" fillId="9" borderId="10" xfId="2" applyFill="1" applyBorder="1" applyAlignment="1">
      <alignment horizontal="center" vertical="center"/>
    </xf>
    <xf numFmtId="165" fontId="4" fillId="8" borderId="5" xfId="4" applyNumberFormat="1" applyFont="1" applyFill="1" applyBorder="1" applyAlignment="1">
      <alignment horizontal="center"/>
    </xf>
    <xf numFmtId="165" fontId="1" fillId="5" borderId="5" xfId="4" applyNumberFormat="1" applyFont="1" applyFill="1" applyBorder="1" applyAlignment="1">
      <alignment horizontal="center"/>
    </xf>
    <xf numFmtId="165" fontId="1" fillId="6" borderId="5" xfId="4" applyNumberFormat="1" applyFont="1" applyFill="1" applyBorder="1" applyAlignment="1">
      <alignment horizontal="center"/>
    </xf>
    <xf numFmtId="165" fontId="1" fillId="4" borderId="5" xfId="4" applyNumberFormat="1" applyFont="1" applyFill="1" applyBorder="1" applyAlignment="1">
      <alignment horizontal="center"/>
    </xf>
    <xf numFmtId="165" fontId="0" fillId="0" borderId="0" xfId="4" applyNumberFormat="1" applyFont="1"/>
    <xf numFmtId="165" fontId="2" fillId="9" borderId="4" xfId="4" applyNumberFormat="1" applyFont="1" applyFill="1" applyBorder="1" applyAlignment="1">
      <alignment horizontal="center" vertical="center"/>
    </xf>
    <xf numFmtId="165" fontId="1" fillId="8" borderId="5" xfId="4" applyNumberFormat="1" applyFont="1" applyFill="1" applyBorder="1" applyAlignment="1">
      <alignment horizontal="center" vertical="center"/>
    </xf>
    <xf numFmtId="165" fontId="1" fillId="8" borderId="5" xfId="4" applyNumberFormat="1" applyFont="1" applyFill="1" applyBorder="1" applyAlignment="1">
      <alignment horizontal="center"/>
    </xf>
    <xf numFmtId="166" fontId="4" fillId="8" borderId="5" xfId="4" applyNumberFormat="1" applyFont="1" applyFill="1" applyBorder="1" applyAlignment="1">
      <alignment horizontal="center"/>
    </xf>
    <xf numFmtId="166" fontId="1" fillId="5" borderId="5" xfId="4" applyNumberFormat="1" applyFont="1" applyFill="1" applyBorder="1" applyAlignment="1">
      <alignment horizontal="center"/>
    </xf>
    <xf numFmtId="166" fontId="1" fillId="6" borderId="5" xfId="4" applyNumberFormat="1" applyFont="1" applyFill="1" applyBorder="1" applyAlignment="1">
      <alignment horizontal="center"/>
    </xf>
    <xf numFmtId="166" fontId="1" fillId="4" borderId="5" xfId="4" applyNumberFormat="1" applyFont="1" applyFill="1" applyBorder="1" applyAlignment="1">
      <alignment horizontal="center"/>
    </xf>
    <xf numFmtId="166" fontId="0" fillId="0" borderId="0" xfId="4" applyNumberFormat="1" applyFont="1"/>
    <xf numFmtId="166" fontId="2" fillId="9" borderId="4" xfId="4" applyNumberFormat="1" applyFont="1" applyFill="1" applyBorder="1" applyAlignment="1">
      <alignment horizontal="center" vertical="center"/>
    </xf>
    <xf numFmtId="166" fontId="1" fillId="8" borderId="5" xfId="4" applyNumberFormat="1" applyFont="1" applyFill="1" applyBorder="1" applyAlignment="1">
      <alignment horizontal="center"/>
    </xf>
    <xf numFmtId="165" fontId="1" fillId="5" borderId="26" xfId="4" applyNumberFormat="1" applyFont="1" applyFill="1" applyBorder="1" applyAlignment="1">
      <alignment horizontal="center"/>
    </xf>
    <xf numFmtId="165" fontId="1" fillId="0" borderId="0" xfId="4" applyNumberFormat="1" applyFont="1" applyFill="1" applyBorder="1" applyAlignment="1">
      <alignment horizontal="center"/>
    </xf>
    <xf numFmtId="165" fontId="4" fillId="0" borderId="0" xfId="4" applyNumberFormat="1" applyFont="1" applyFill="1" applyBorder="1" applyAlignment="1">
      <alignment horizontal="center"/>
    </xf>
    <xf numFmtId="165" fontId="8" fillId="8" borderId="5" xfId="4" applyNumberFormat="1" applyFont="1" applyFill="1" applyBorder="1" applyAlignment="1">
      <alignment horizontal="center"/>
    </xf>
    <xf numFmtId="165" fontId="8" fillId="8" borderId="5" xfId="4" applyNumberFormat="1" applyFont="1" applyFill="1" applyBorder="1" applyAlignment="1">
      <alignment horizontal="center" vertical="center"/>
    </xf>
    <xf numFmtId="165" fontId="8" fillId="5" borderId="5" xfId="4" applyNumberFormat="1" applyFont="1" applyFill="1" applyBorder="1" applyAlignment="1">
      <alignment horizontal="center"/>
    </xf>
    <xf numFmtId="165" fontId="8" fillId="5" borderId="5" xfId="4" applyNumberFormat="1" applyFont="1" applyFill="1" applyBorder="1" applyAlignment="1">
      <alignment horizontal="center" vertical="center"/>
    </xf>
    <xf numFmtId="165" fontId="8" fillId="6" borderId="5" xfId="4" applyNumberFormat="1" applyFont="1" applyFill="1" applyBorder="1" applyAlignment="1">
      <alignment horizontal="center"/>
    </xf>
    <xf numFmtId="165" fontId="8" fillId="6" borderId="5" xfId="4" applyNumberFormat="1" applyFont="1" applyFill="1" applyBorder="1" applyAlignment="1">
      <alignment horizontal="center" vertical="center"/>
    </xf>
    <xf numFmtId="165" fontId="8" fillId="4" borderId="5" xfId="4" applyNumberFormat="1" applyFont="1" applyFill="1" applyBorder="1" applyAlignment="1">
      <alignment horizontal="center"/>
    </xf>
    <xf numFmtId="165" fontId="8" fillId="4" borderId="5" xfId="4" applyNumberFormat="1" applyFont="1" applyFill="1" applyBorder="1" applyAlignment="1">
      <alignment horizontal="center" vertical="center"/>
    </xf>
    <xf numFmtId="165" fontId="8" fillId="8" borderId="26" xfId="4" applyNumberFormat="1" applyFont="1" applyFill="1" applyBorder="1" applyAlignment="1">
      <alignment horizontal="center"/>
    </xf>
    <xf numFmtId="165" fontId="8" fillId="8" borderId="6" xfId="4" applyNumberFormat="1" applyFont="1" applyFill="1" applyBorder="1" applyAlignment="1">
      <alignment horizontal="center"/>
    </xf>
  </cellXfs>
  <cellStyles count="5">
    <cellStyle name="Celda de comprobación" xfId="2" builtinId="23"/>
    <cellStyle name="Millares" xfId="4" builtinId="3"/>
    <cellStyle name="Normal" xfId="0" builtinId="0"/>
    <cellStyle name="Porcentaje" xfId="3" builtinId="5"/>
    <cellStyle name="Salida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B10" workbookViewId="0">
      <selection activeCell="B22" sqref="B22"/>
    </sheetView>
  </sheetViews>
  <sheetFormatPr baseColWidth="10" defaultColWidth="11.453125" defaultRowHeight="14.5" x14ac:dyDescent="0.35"/>
  <cols>
    <col min="1" max="1" width="27.7265625" style="2" customWidth="1"/>
    <col min="2" max="2" width="172" style="2" customWidth="1"/>
    <col min="3" max="16384" width="11.453125" style="2"/>
  </cols>
  <sheetData>
    <row r="1" spans="1:2" s="29" customFormat="1" ht="15.5" thickTop="1" thickBot="1" x14ac:dyDescent="0.4">
      <c r="A1" s="27"/>
      <c r="B1" s="28"/>
    </row>
    <row r="2" spans="1:2" ht="15.5" thickTop="1" thickBot="1" x14ac:dyDescent="0.4">
      <c r="A2" s="1" t="s">
        <v>20</v>
      </c>
      <c r="B2" s="35" t="s">
        <v>55</v>
      </c>
    </row>
    <row r="3" spans="1:2" ht="15" thickTop="1" x14ac:dyDescent="0.35">
      <c r="A3" s="33" t="s">
        <v>33</v>
      </c>
      <c r="B3" s="34">
        <v>5</v>
      </c>
    </row>
    <row r="4" spans="1:2" x14ac:dyDescent="0.35">
      <c r="A4" s="33" t="s">
        <v>32</v>
      </c>
      <c r="B4" s="34" t="s">
        <v>37</v>
      </c>
    </row>
    <row r="5" spans="1:2" x14ac:dyDescent="0.35">
      <c r="A5" s="33" t="s">
        <v>32</v>
      </c>
      <c r="B5" s="34" t="s">
        <v>38</v>
      </c>
    </row>
    <row r="6" spans="1:2" x14ac:dyDescent="0.35">
      <c r="A6" s="33" t="s">
        <v>32</v>
      </c>
      <c r="B6" s="34" t="s">
        <v>39</v>
      </c>
    </row>
    <row r="7" spans="1:2" x14ac:dyDescent="0.35">
      <c r="A7" s="33" t="s">
        <v>32</v>
      </c>
      <c r="B7" s="34" t="s">
        <v>40</v>
      </c>
    </row>
    <row r="8" spans="1:2" ht="15" thickBot="1" x14ac:dyDescent="0.4"/>
    <row r="9" spans="1:2" ht="15" thickTop="1" x14ac:dyDescent="0.35">
      <c r="A9" s="276" t="s">
        <v>21</v>
      </c>
      <c r="B9" s="277"/>
    </row>
    <row r="10" spans="1:2" x14ac:dyDescent="0.35">
      <c r="A10" s="30" t="s">
        <v>26</v>
      </c>
      <c r="B10" s="31" t="s">
        <v>56</v>
      </c>
    </row>
    <row r="11" spans="1:2" x14ac:dyDescent="0.35">
      <c r="A11" s="30" t="s">
        <v>27</v>
      </c>
      <c r="B11" s="31" t="s">
        <v>57</v>
      </c>
    </row>
    <row r="12" spans="1:2" x14ac:dyDescent="0.35">
      <c r="A12" s="31" t="s">
        <v>25</v>
      </c>
      <c r="B12" s="31" t="s">
        <v>25</v>
      </c>
    </row>
    <row r="13" spans="1:2" x14ac:dyDescent="0.35">
      <c r="A13" s="31" t="s">
        <v>25</v>
      </c>
      <c r="B13" s="31" t="s">
        <v>25</v>
      </c>
    </row>
    <row r="14" spans="1:2" x14ac:dyDescent="0.35">
      <c r="A14" s="31" t="s">
        <v>25</v>
      </c>
      <c r="B14" s="31" t="s">
        <v>25</v>
      </c>
    </row>
    <row r="15" spans="1:2" x14ac:dyDescent="0.35">
      <c r="A15" s="31" t="s">
        <v>25</v>
      </c>
      <c r="B15" s="31" t="s">
        <v>25</v>
      </c>
    </row>
    <row r="16" spans="1:2" x14ac:dyDescent="0.35">
      <c r="A16" s="31" t="s">
        <v>25</v>
      </c>
      <c r="B16" s="31" t="s">
        <v>25</v>
      </c>
    </row>
    <row r="17" spans="1:2" ht="15" thickBot="1" x14ac:dyDescent="0.4"/>
    <row r="18" spans="1:2" ht="15.75" customHeight="1" thickTop="1" x14ac:dyDescent="0.35">
      <c r="A18" s="276" t="s">
        <v>22</v>
      </c>
      <c r="B18" s="277"/>
    </row>
    <row r="19" spans="1:2" x14ac:dyDescent="0.35">
      <c r="A19" s="32" t="s">
        <v>23</v>
      </c>
      <c r="B19" s="31" t="s">
        <v>58</v>
      </c>
    </row>
    <row r="20" spans="1:2" x14ac:dyDescent="0.35">
      <c r="A20" s="32" t="s">
        <v>24</v>
      </c>
      <c r="B20" s="31" t="s">
        <v>57</v>
      </c>
    </row>
    <row r="21" spans="1:2" x14ac:dyDescent="0.35">
      <c r="A21" s="32" t="s">
        <v>25</v>
      </c>
      <c r="B21" s="31" t="s">
        <v>25</v>
      </c>
    </row>
    <row r="22" spans="1:2" x14ac:dyDescent="0.35">
      <c r="A22" s="31" t="s">
        <v>25</v>
      </c>
      <c r="B22" s="31" t="s">
        <v>25</v>
      </c>
    </row>
    <row r="23" spans="1:2" x14ac:dyDescent="0.35">
      <c r="A23" s="31" t="s">
        <v>25</v>
      </c>
      <c r="B23" s="31" t="s">
        <v>25</v>
      </c>
    </row>
    <row r="24" spans="1:2" x14ac:dyDescent="0.35">
      <c r="A24" s="31" t="s">
        <v>25</v>
      </c>
      <c r="B24" s="31" t="s">
        <v>25</v>
      </c>
    </row>
    <row r="25" spans="1:2" x14ac:dyDescent="0.35">
      <c r="A25" s="31" t="s">
        <v>25</v>
      </c>
      <c r="B25" s="31" t="s">
        <v>25</v>
      </c>
    </row>
    <row r="26" spans="1:2" ht="15" thickBot="1" x14ac:dyDescent="0.4"/>
    <row r="27" spans="1:2" ht="15" thickTop="1" x14ac:dyDescent="0.35">
      <c r="A27" s="276" t="s">
        <v>28</v>
      </c>
      <c r="B27" s="277"/>
    </row>
    <row r="28" spans="1:2" x14ac:dyDescent="0.35">
      <c r="A28" s="31" t="s">
        <v>25</v>
      </c>
      <c r="B28" s="31" t="s">
        <v>25</v>
      </c>
    </row>
    <row r="29" spans="1:2" x14ac:dyDescent="0.35">
      <c r="A29" s="31" t="s">
        <v>25</v>
      </c>
      <c r="B29" s="31" t="s">
        <v>25</v>
      </c>
    </row>
    <row r="30" spans="1:2" x14ac:dyDescent="0.35">
      <c r="A30" s="31" t="s">
        <v>25</v>
      </c>
      <c r="B30" s="31" t="s">
        <v>25</v>
      </c>
    </row>
    <row r="31" spans="1:2" x14ac:dyDescent="0.35">
      <c r="A31" s="31" t="s">
        <v>25</v>
      </c>
      <c r="B31" s="31" t="s">
        <v>25</v>
      </c>
    </row>
    <row r="32" spans="1:2" x14ac:dyDescent="0.35">
      <c r="A32" s="31" t="s">
        <v>25</v>
      </c>
      <c r="B32" s="31" t="s">
        <v>25</v>
      </c>
    </row>
    <row r="33" spans="1:2" x14ac:dyDescent="0.35">
      <c r="A33" s="31" t="s">
        <v>25</v>
      </c>
      <c r="B33" s="31" t="s">
        <v>25</v>
      </c>
    </row>
    <row r="34" spans="1:2" x14ac:dyDescent="0.35">
      <c r="A34" s="31" t="s">
        <v>25</v>
      </c>
      <c r="B34" s="31" t="s">
        <v>25</v>
      </c>
    </row>
  </sheetData>
  <mergeCells count="3">
    <mergeCell ref="A18:B18"/>
    <mergeCell ref="A9:B9"/>
    <mergeCell ref="A27:B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G6" sqref="G6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5">
        <v>87.7</v>
      </c>
      <c r="C1" s="26"/>
    </row>
    <row r="2" spans="1:10" ht="15.5" thickTop="1" thickBot="1" x14ac:dyDescent="0.4"/>
    <row r="3" spans="1:10" ht="15.5" thickTop="1" thickBot="1" x14ac:dyDescent="0.4">
      <c r="A3" s="19" t="s">
        <v>2</v>
      </c>
      <c r="B3" s="19" t="s">
        <v>12</v>
      </c>
      <c r="C3" s="19" t="s">
        <v>0</v>
      </c>
      <c r="D3" s="19" t="s">
        <v>13</v>
      </c>
      <c r="E3" s="1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60" t="s">
        <v>41</v>
      </c>
      <c r="B4" s="57">
        <v>1</v>
      </c>
      <c r="C4" s="52">
        <v>124</v>
      </c>
      <c r="D4" s="52">
        <v>0</v>
      </c>
      <c r="E4" s="53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</row>
    <row r="5" spans="1:10" ht="15" thickBot="1" x14ac:dyDescent="0.4">
      <c r="A5" s="61" t="s">
        <v>34</v>
      </c>
      <c r="B5" s="57">
        <v>5</v>
      </c>
      <c r="C5" s="52">
        <v>136</v>
      </c>
      <c r="D5" s="53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</row>
    <row r="6" spans="1:10" ht="15" thickBot="1" x14ac:dyDescent="0.4">
      <c r="A6" s="62" t="s">
        <v>35</v>
      </c>
      <c r="B6" s="58">
        <v>69</v>
      </c>
      <c r="C6" s="54">
        <v>189</v>
      </c>
      <c r="D6" s="55">
        <v>2704</v>
      </c>
      <c r="E6" s="206">
        <v>955.68305473372777</v>
      </c>
      <c r="F6" s="206">
        <v>3993.8526900000002</v>
      </c>
      <c r="G6" s="281">
        <f>F6*100/(E6*C6*B1)</f>
        <v>2.5212549223583579E-2</v>
      </c>
      <c r="H6" s="208">
        <v>1.791048</v>
      </c>
      <c r="I6" s="206">
        <v>4844.9415410000001</v>
      </c>
      <c r="J6" s="206">
        <v>10.0309346</v>
      </c>
    </row>
    <row r="7" spans="1:10" ht="15" thickBot="1" x14ac:dyDescent="0.4">
      <c r="A7" s="62" t="s">
        <v>48</v>
      </c>
      <c r="B7" s="58">
        <v>10</v>
      </c>
      <c r="C7" s="54">
        <v>292</v>
      </c>
      <c r="D7" s="55">
        <v>102</v>
      </c>
      <c r="E7" s="206">
        <v>7368.1230098039214</v>
      </c>
      <c r="F7" s="206">
        <v>40144.565799999997</v>
      </c>
      <c r="G7" s="281">
        <f>F7*100/(E7*C7*B1)</f>
        <v>2.1275876094762513E-2</v>
      </c>
      <c r="H7" s="208">
        <v>8.9104510999999995</v>
      </c>
      <c r="I7" s="206">
        <v>908.86599999999999</v>
      </c>
      <c r="J7" s="206">
        <v>12.985264000000001</v>
      </c>
    </row>
    <row r="8" spans="1:10" ht="15" thickBot="1" x14ac:dyDescent="0.4">
      <c r="A8" s="63" t="s">
        <v>53</v>
      </c>
      <c r="B8" s="59">
        <v>3</v>
      </c>
      <c r="C8" s="56">
        <v>294</v>
      </c>
      <c r="D8" s="56">
        <v>25</v>
      </c>
      <c r="E8" s="210">
        <v>6522.6881200000007</v>
      </c>
      <c r="F8" s="210">
        <v>38416.4568</v>
      </c>
      <c r="G8" s="282">
        <f>F8*100/(E8*C8*B1)</f>
        <v>2.2842507157359027E-2</v>
      </c>
      <c r="H8" s="250">
        <v>7.9623026000000001</v>
      </c>
      <c r="I8" s="210">
        <v>199.05756</v>
      </c>
      <c r="J8" s="210">
        <v>9.4789317499999992</v>
      </c>
    </row>
    <row r="9" spans="1:10" ht="15" thickBot="1" x14ac:dyDescent="0.4">
      <c r="A9" s="17"/>
      <c r="B9" s="12"/>
      <c r="C9" s="5"/>
      <c r="D9" s="5"/>
      <c r="E9" s="210"/>
      <c r="F9" s="210"/>
      <c r="G9" s="282"/>
      <c r="H9" s="250"/>
      <c r="I9" s="210"/>
      <c r="J9" s="210"/>
    </row>
    <row r="10" spans="1:10" ht="15" thickBot="1" x14ac:dyDescent="0.4">
      <c r="A10" s="18"/>
      <c r="B10" s="13"/>
      <c r="C10" s="8"/>
      <c r="D10" s="8"/>
      <c r="E10" s="252"/>
      <c r="F10" s="252"/>
      <c r="G10" s="283"/>
      <c r="H10" s="251"/>
      <c r="I10" s="252"/>
      <c r="J10" s="252"/>
    </row>
    <row r="11" spans="1:10" ht="15" thickBot="1" x14ac:dyDescent="0.4">
      <c r="E11" s="253"/>
      <c r="F11" s="253"/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254" t="s">
        <v>9</v>
      </c>
      <c r="F12" s="254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74">
        <v>13</v>
      </c>
      <c r="C13" s="73">
        <v>292.39999999999998</v>
      </c>
      <c r="D13" s="73">
        <v>127</v>
      </c>
      <c r="E13" s="211">
        <v>7172.8526840000004</v>
      </c>
      <c r="F13" s="212">
        <v>39804.589599999999</v>
      </c>
      <c r="G13" s="287">
        <f>F13*100/(E13*C13*B1)</f>
        <v>2.1640349848075665E-2</v>
      </c>
      <c r="H13" s="212">
        <v>8.7238077000000001</v>
      </c>
      <c r="I13" s="211">
        <v>1107.9235799999999</v>
      </c>
      <c r="J13" s="211">
        <v>12.1749844</v>
      </c>
    </row>
    <row r="14" spans="1:10" ht="15" thickBot="1" x14ac:dyDescent="0.4">
      <c r="A14" s="16" t="s">
        <v>29</v>
      </c>
      <c r="B14" s="70">
        <v>75</v>
      </c>
      <c r="C14" s="64">
        <v>184.6</v>
      </c>
      <c r="D14" s="65">
        <v>2704</v>
      </c>
      <c r="E14" s="206">
        <v>955.68299999999999</v>
      </c>
      <c r="F14" s="206">
        <v>3993.8526999999999</v>
      </c>
      <c r="G14" s="281">
        <f>F14*100/(E14*C14*B1)</f>
        <v>2.5813499935529467E-2</v>
      </c>
      <c r="H14" s="208">
        <v>1.791768</v>
      </c>
      <c r="I14" s="206">
        <v>4844.9414399999996</v>
      </c>
      <c r="J14" s="206">
        <v>9.2284590000000009</v>
      </c>
    </row>
    <row r="15" spans="1:10" ht="15" thickBot="1" x14ac:dyDescent="0.4">
      <c r="A15" s="17" t="s">
        <v>31</v>
      </c>
      <c r="B15" s="71">
        <v>0</v>
      </c>
      <c r="C15" s="67"/>
      <c r="D15" s="66"/>
      <c r="E15" s="66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72">
        <v>0</v>
      </c>
      <c r="C16" s="69"/>
      <c r="D16" s="68"/>
      <c r="E16" s="68"/>
      <c r="F16" s="8"/>
      <c r="G16" s="10"/>
      <c r="H16" s="9"/>
      <c r="I16" s="8"/>
      <c r="J16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6" sqref="F16:G16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50" t="s">
        <v>8</v>
      </c>
      <c r="B1" s="166" t="s">
        <v>51</v>
      </c>
      <c r="C1" s="167"/>
      <c r="D1" s="149"/>
      <c r="E1" s="149"/>
      <c r="F1" s="149"/>
      <c r="G1" s="149"/>
      <c r="H1" s="149"/>
      <c r="I1" s="149"/>
      <c r="J1" s="149"/>
    </row>
    <row r="2" spans="1:10" ht="15.5" thickTop="1" thickBot="1" x14ac:dyDescent="0.4">
      <c r="A2" s="149"/>
      <c r="B2" s="149"/>
      <c r="C2" s="149"/>
      <c r="D2" s="149"/>
      <c r="E2" s="149"/>
      <c r="F2" s="149"/>
      <c r="G2" s="149"/>
      <c r="H2" s="149"/>
      <c r="I2" s="149"/>
      <c r="J2" s="149"/>
    </row>
    <row r="3" spans="1:10" ht="15.5" thickTop="1" thickBot="1" x14ac:dyDescent="0.4">
      <c r="A3" s="161" t="s">
        <v>2</v>
      </c>
      <c r="B3" s="161" t="s">
        <v>12</v>
      </c>
      <c r="C3" s="161" t="s">
        <v>0</v>
      </c>
      <c r="D3" s="161" t="s">
        <v>13</v>
      </c>
      <c r="E3" s="161" t="s">
        <v>9</v>
      </c>
      <c r="F3" s="161" t="s">
        <v>10</v>
      </c>
      <c r="G3" s="161" t="s">
        <v>1</v>
      </c>
      <c r="H3" s="161" t="s">
        <v>11</v>
      </c>
      <c r="I3" s="161" t="s">
        <v>15</v>
      </c>
      <c r="J3" s="161" t="s">
        <v>16</v>
      </c>
    </row>
    <row r="4" spans="1:10" ht="15.5" thickTop="1" thickBot="1" x14ac:dyDescent="0.4">
      <c r="A4" s="169" t="s">
        <v>35</v>
      </c>
      <c r="B4" s="157">
        <v>52</v>
      </c>
      <c r="C4" s="151">
        <v>152</v>
      </c>
      <c r="D4" s="152">
        <v>2240</v>
      </c>
      <c r="E4" s="177">
        <v>927.82141799999999</v>
      </c>
      <c r="F4" s="177">
        <v>3914.9279900000001</v>
      </c>
      <c r="G4" s="280">
        <v>2.5514644817847397E-2</v>
      </c>
      <c r="H4" s="178">
        <v>1.758409471190304</v>
      </c>
      <c r="I4" s="177">
        <v>3938.8372199999999</v>
      </c>
      <c r="J4" s="177">
        <v>10.820981400000001</v>
      </c>
    </row>
    <row r="5" spans="1:10" ht="15" thickBot="1" x14ac:dyDescent="0.4">
      <c r="A5" s="170" t="s">
        <v>48</v>
      </c>
      <c r="B5" s="157">
        <v>13</v>
      </c>
      <c r="C5" s="151">
        <v>247</v>
      </c>
      <c r="D5" s="154">
        <v>88</v>
      </c>
      <c r="E5" s="168">
        <v>7340.1214799999998</v>
      </c>
      <c r="F5" s="168">
        <v>40053.220300000001</v>
      </c>
      <c r="G5" s="281">
        <v>2.5248128165397978E-2</v>
      </c>
      <c r="H5" s="179">
        <v>8.8790762489894046</v>
      </c>
      <c r="I5" s="168">
        <v>781.35870999999997</v>
      </c>
      <c r="J5" s="168">
        <v>8.5863594499999998</v>
      </c>
    </row>
    <row r="6" spans="1:10" x14ac:dyDescent="0.35">
      <c r="A6" s="180" t="s">
        <v>53</v>
      </c>
      <c r="B6" s="181">
        <v>7</v>
      </c>
      <c r="C6" s="182">
        <v>283</v>
      </c>
      <c r="D6" s="183">
        <v>78</v>
      </c>
      <c r="E6" s="188">
        <v>6613.0788978092587</v>
      </c>
      <c r="F6" s="188">
        <v>38923.921399999999</v>
      </c>
      <c r="G6" s="295">
        <v>2.3769409574096907E-2</v>
      </c>
      <c r="H6" s="189">
        <v>8.0633244254325014</v>
      </c>
      <c r="I6" s="188">
        <v>628.93930499999999</v>
      </c>
      <c r="J6" s="188">
        <v>12.835495999999999</v>
      </c>
    </row>
    <row r="7" spans="1:10" x14ac:dyDescent="0.35">
      <c r="A7" s="176" t="s">
        <v>42</v>
      </c>
      <c r="B7" s="175">
        <v>1</v>
      </c>
      <c r="C7" s="153">
        <v>295</v>
      </c>
      <c r="D7" s="151">
        <v>14</v>
      </c>
      <c r="E7" s="177">
        <v>3570.9244600000002</v>
      </c>
      <c r="F7" s="178">
        <v>29522.6</v>
      </c>
      <c r="G7" s="280">
        <v>3.2029036196753798E-2</v>
      </c>
      <c r="H7" s="178">
        <v>4.84917847459245</v>
      </c>
      <c r="I7" s="177">
        <v>67.888498600000005</v>
      </c>
      <c r="J7" s="177">
        <v>9.6983569500000009</v>
      </c>
    </row>
    <row r="8" spans="1:10" x14ac:dyDescent="0.35">
      <c r="A8" s="171"/>
      <c r="B8" s="172"/>
      <c r="C8" s="174"/>
      <c r="D8" s="174"/>
      <c r="E8" s="174"/>
      <c r="F8" s="174"/>
      <c r="G8" s="296"/>
      <c r="H8" s="173"/>
      <c r="I8" s="174"/>
      <c r="J8" s="174"/>
    </row>
    <row r="9" spans="1:10" x14ac:dyDescent="0.35">
      <c r="A9" s="171"/>
      <c r="B9" s="172"/>
      <c r="C9" s="174"/>
      <c r="D9" s="174"/>
      <c r="E9" s="174"/>
      <c r="F9" s="174"/>
      <c r="G9" s="296"/>
      <c r="H9" s="173"/>
      <c r="I9" s="174"/>
      <c r="J9" s="174"/>
    </row>
    <row r="10" spans="1:10" x14ac:dyDescent="0.35">
      <c r="A10" s="171"/>
      <c r="B10" s="172"/>
      <c r="C10" s="174"/>
      <c r="D10" s="184"/>
      <c r="E10" s="185"/>
      <c r="F10" s="184"/>
      <c r="G10" s="297"/>
      <c r="H10" s="184"/>
      <c r="I10" s="185"/>
      <c r="J10" s="185"/>
    </row>
    <row r="11" spans="1:10" ht="15" thickBot="1" x14ac:dyDescent="0.4">
      <c r="A11" s="149"/>
      <c r="B11" s="149"/>
      <c r="C11" s="149"/>
      <c r="D11" s="149"/>
      <c r="E11" s="149"/>
      <c r="F11" s="149"/>
      <c r="G11" s="284"/>
      <c r="H11" s="149"/>
      <c r="I11" s="149"/>
      <c r="J11" s="149"/>
    </row>
    <row r="12" spans="1:10" ht="38.25" customHeight="1" thickTop="1" thickBot="1" x14ac:dyDescent="0.4">
      <c r="A12" s="161" t="s">
        <v>3</v>
      </c>
      <c r="B12" s="161" t="s">
        <v>12</v>
      </c>
      <c r="C12" s="165" t="s">
        <v>19</v>
      </c>
      <c r="D12" s="165" t="s">
        <v>14</v>
      </c>
      <c r="E12" s="161" t="s">
        <v>9</v>
      </c>
      <c r="F12" s="161" t="s">
        <v>10</v>
      </c>
      <c r="G12" s="285" t="s">
        <v>1</v>
      </c>
      <c r="H12" s="161" t="s">
        <v>11</v>
      </c>
      <c r="I12" s="165" t="s">
        <v>17</v>
      </c>
      <c r="J12" s="161" t="s">
        <v>18</v>
      </c>
    </row>
    <row r="13" spans="1:10" ht="15.5" thickTop="1" thickBot="1" x14ac:dyDescent="0.4">
      <c r="A13" s="164" t="s">
        <v>4</v>
      </c>
      <c r="B13" s="163">
        <v>21</v>
      </c>
      <c r="C13" s="162">
        <v>261.27999999999997</v>
      </c>
      <c r="D13" s="162">
        <v>180</v>
      </c>
      <c r="E13" s="186">
        <v>6911.7375768770553</v>
      </c>
      <c r="F13" s="187">
        <v>39154.020647999998</v>
      </c>
      <c r="G13" s="287">
        <v>2.5099196431836415E-2</v>
      </c>
      <c r="H13" s="187">
        <v>8.4083832584957783</v>
      </c>
      <c r="I13" s="186">
        <v>1478.1865135999999</v>
      </c>
      <c r="J13" s="186">
        <v>10.0441743865</v>
      </c>
    </row>
    <row r="14" spans="1:10" ht="15" thickBot="1" x14ac:dyDescent="0.4">
      <c r="A14" s="159" t="s">
        <v>29</v>
      </c>
      <c r="B14" s="157">
        <v>52</v>
      </c>
      <c r="C14" s="151">
        <v>152</v>
      </c>
      <c r="D14" s="152">
        <v>2240</v>
      </c>
      <c r="E14" s="177">
        <v>927.82141799999999</v>
      </c>
      <c r="F14" s="177">
        <v>3914.9279900000001</v>
      </c>
      <c r="G14" s="280">
        <v>2.5514644817847397E-2</v>
      </c>
      <c r="H14" s="178">
        <v>1.758409471190304</v>
      </c>
      <c r="I14" s="177">
        <v>3938.8372199999999</v>
      </c>
      <c r="J14" s="177">
        <v>10.820981400000001</v>
      </c>
    </row>
    <row r="15" spans="1:10" ht="15" thickBot="1" x14ac:dyDescent="0.4">
      <c r="A15" s="160" t="s">
        <v>31</v>
      </c>
      <c r="B15" s="158">
        <v>0</v>
      </c>
      <c r="C15" s="156">
        <v>0</v>
      </c>
      <c r="D15" s="155">
        <v>0</v>
      </c>
      <c r="E15" s="155">
        <v>0</v>
      </c>
      <c r="F15" s="155">
        <v>0</v>
      </c>
      <c r="G15" s="196">
        <v>0</v>
      </c>
      <c r="H15" s="156">
        <v>0</v>
      </c>
      <c r="I15" s="155">
        <v>0</v>
      </c>
      <c r="J15" s="155">
        <v>0</v>
      </c>
    </row>
    <row r="16" spans="1:10" ht="15" thickBot="1" x14ac:dyDescent="0.4">
      <c r="A16" s="18" t="s">
        <v>30</v>
      </c>
      <c r="B16" s="158">
        <v>0</v>
      </c>
      <c r="C16" s="156">
        <v>0</v>
      </c>
      <c r="D16" s="155">
        <v>0</v>
      </c>
      <c r="E16" s="155">
        <v>0</v>
      </c>
      <c r="F16" s="155">
        <v>0</v>
      </c>
      <c r="G16" s="196">
        <v>0</v>
      </c>
      <c r="H16" s="156">
        <v>0</v>
      </c>
      <c r="I16" s="155">
        <v>0</v>
      </c>
      <c r="J16" s="15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5" sqref="F15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05" t="s">
        <v>8</v>
      </c>
      <c r="B1" s="125" t="s">
        <v>49</v>
      </c>
      <c r="C1" s="126"/>
      <c r="D1" s="104"/>
      <c r="E1" s="104"/>
      <c r="F1" s="104"/>
      <c r="G1" s="104"/>
      <c r="H1" s="104"/>
      <c r="I1" s="104"/>
      <c r="J1" s="104"/>
    </row>
    <row r="2" spans="1:10" ht="15.5" thickTop="1" thickBot="1" x14ac:dyDescent="0.4">
      <c r="A2" s="104"/>
      <c r="B2" s="104"/>
      <c r="C2" s="104"/>
      <c r="D2" s="104"/>
      <c r="E2" s="104"/>
      <c r="F2" s="104"/>
      <c r="G2" s="104"/>
      <c r="H2" s="104"/>
      <c r="I2" s="104"/>
      <c r="J2" s="104"/>
    </row>
    <row r="3" spans="1:10" ht="15.5" thickTop="1" thickBot="1" x14ac:dyDescent="0.4">
      <c r="A3" s="120" t="s">
        <v>2</v>
      </c>
      <c r="B3" s="120" t="s">
        <v>12</v>
      </c>
      <c r="C3" s="120" t="s">
        <v>0</v>
      </c>
      <c r="D3" s="120" t="s">
        <v>13</v>
      </c>
      <c r="E3" s="120" t="s">
        <v>9</v>
      </c>
      <c r="F3" s="120" t="s">
        <v>10</v>
      </c>
      <c r="G3" s="120" t="s">
        <v>1</v>
      </c>
      <c r="H3" s="120" t="s">
        <v>11</v>
      </c>
      <c r="I3" s="120" t="s">
        <v>15</v>
      </c>
      <c r="J3" s="120" t="s">
        <v>16</v>
      </c>
    </row>
    <row r="4" spans="1:10" ht="15.5" thickTop="1" thickBot="1" x14ac:dyDescent="0.4">
      <c r="A4" s="128" t="s">
        <v>35</v>
      </c>
      <c r="B4" s="114">
        <v>51</v>
      </c>
      <c r="C4" s="106">
        <v>189</v>
      </c>
      <c r="D4" s="107">
        <v>2105</v>
      </c>
      <c r="E4" s="136">
        <v>957.19943490787512</v>
      </c>
      <c r="F4" s="136">
        <v>4018.5214299999998</v>
      </c>
      <c r="G4" s="280">
        <v>2.4958130076750153E-2</v>
      </c>
      <c r="H4" s="137">
        <v>1.7967243150956516</v>
      </c>
      <c r="I4" s="136">
        <v>3782.1046832763463</v>
      </c>
      <c r="J4" s="136">
        <v>10.594130765479962</v>
      </c>
    </row>
    <row r="5" spans="1:10" ht="15" thickBot="1" x14ac:dyDescent="0.4">
      <c r="A5" s="129" t="s">
        <v>48</v>
      </c>
      <c r="B5" s="114">
        <v>10</v>
      </c>
      <c r="C5" s="106">
        <v>247</v>
      </c>
      <c r="D5" s="109">
        <v>57</v>
      </c>
      <c r="E5" s="127">
        <v>8028.4389175891374</v>
      </c>
      <c r="F5" s="127">
        <v>43682.656900000002</v>
      </c>
      <c r="G5" s="281">
        <v>2.4750898994380453E-2</v>
      </c>
      <c r="H5" s="138">
        <v>9.6515680748472832</v>
      </c>
      <c r="I5" s="127">
        <v>550.13938026629512</v>
      </c>
      <c r="J5" s="127">
        <v>7.8591340038042157</v>
      </c>
    </row>
    <row r="6" spans="1:10" x14ac:dyDescent="0.35">
      <c r="A6" s="139" t="s">
        <v>53</v>
      </c>
      <c r="B6" s="140">
        <v>22</v>
      </c>
      <c r="C6" s="141">
        <v>283</v>
      </c>
      <c r="D6" s="142">
        <v>156</v>
      </c>
      <c r="E6" s="147">
        <v>7422.7121691531065</v>
      </c>
      <c r="F6" s="147">
        <v>43440.719499999999</v>
      </c>
      <c r="G6" s="295">
        <v>2.3235816975574013E-2</v>
      </c>
      <c r="H6" s="148">
        <v>8.9718591542008852</v>
      </c>
      <c r="I6" s="147">
        <v>1399.610028055338</v>
      </c>
      <c r="J6" s="147">
        <v>9.0883768055541427</v>
      </c>
    </row>
    <row r="7" spans="1:10" x14ac:dyDescent="0.35">
      <c r="A7" s="135" t="s">
        <v>54</v>
      </c>
      <c r="B7" s="134">
        <v>1</v>
      </c>
      <c r="C7" s="108">
        <v>300</v>
      </c>
      <c r="D7" s="106">
        <v>11</v>
      </c>
      <c r="E7" s="136">
        <v>8329.6951325436094</v>
      </c>
      <c r="F7" s="137">
        <v>88248.047099999996</v>
      </c>
      <c r="G7" s="280">
        <v>3.9679366999093989E-2</v>
      </c>
      <c r="H7" s="137">
        <v>10.221754152311496</v>
      </c>
      <c r="I7" s="136">
        <v>112.43929567542645</v>
      </c>
      <c r="J7" s="136">
        <v>16.062756525060923</v>
      </c>
    </row>
    <row r="8" spans="1:10" x14ac:dyDescent="0.35">
      <c r="A8" s="130" t="s">
        <v>42</v>
      </c>
      <c r="B8" s="131">
        <v>1</v>
      </c>
      <c r="C8" s="133">
        <v>275</v>
      </c>
      <c r="D8" s="133">
        <v>7</v>
      </c>
      <c r="E8" s="133">
        <v>8163.3580000000002</v>
      </c>
      <c r="F8" s="133">
        <v>65584.585999999996</v>
      </c>
      <c r="G8" s="296">
        <v>3.5999999999999997E-2</v>
      </c>
      <c r="H8" s="132">
        <v>10.253399999999999</v>
      </c>
      <c r="I8" s="133">
        <v>71.776799999999994</v>
      </c>
      <c r="J8" s="133">
        <v>10.25</v>
      </c>
    </row>
    <row r="9" spans="1:10" x14ac:dyDescent="0.35">
      <c r="A9" s="130"/>
      <c r="B9" s="131"/>
      <c r="C9" s="133"/>
      <c r="D9" s="133"/>
      <c r="E9" s="133"/>
      <c r="F9" s="133"/>
      <c r="G9" s="296"/>
      <c r="H9" s="132"/>
      <c r="I9" s="133"/>
      <c r="J9" s="133"/>
    </row>
    <row r="10" spans="1:10" x14ac:dyDescent="0.35">
      <c r="A10" s="130"/>
      <c r="B10" s="131"/>
      <c r="C10" s="133"/>
      <c r="D10" s="143"/>
      <c r="E10" s="144"/>
      <c r="F10" s="143"/>
      <c r="G10" s="297"/>
      <c r="H10" s="143"/>
      <c r="I10" s="144"/>
      <c r="J10" s="144"/>
    </row>
    <row r="11" spans="1:10" ht="15" thickBot="1" x14ac:dyDescent="0.4">
      <c r="A11" s="104"/>
      <c r="B11" s="104"/>
      <c r="C11" s="104"/>
      <c r="D11" s="104"/>
      <c r="E11" s="104"/>
      <c r="F11" s="104"/>
      <c r="G11" s="284"/>
      <c r="H11" s="104"/>
      <c r="I11" s="104"/>
      <c r="J11" s="104"/>
    </row>
    <row r="12" spans="1:10" ht="38.25" customHeight="1" thickTop="1" thickBot="1" x14ac:dyDescent="0.4">
      <c r="A12" s="120" t="s">
        <v>3</v>
      </c>
      <c r="B12" s="120" t="s">
        <v>12</v>
      </c>
      <c r="C12" s="124" t="s">
        <v>19</v>
      </c>
      <c r="D12" s="124" t="s">
        <v>14</v>
      </c>
      <c r="E12" s="120" t="s">
        <v>9</v>
      </c>
      <c r="F12" s="120" t="s">
        <v>10</v>
      </c>
      <c r="G12" s="285" t="s">
        <v>1</v>
      </c>
      <c r="H12" s="120" t="s">
        <v>11</v>
      </c>
      <c r="I12" s="124" t="s">
        <v>17</v>
      </c>
      <c r="J12" s="120" t="s">
        <v>18</v>
      </c>
    </row>
    <row r="13" spans="1:10" ht="15.5" thickTop="1" thickBot="1" x14ac:dyDescent="0.4">
      <c r="A13" s="123" t="s">
        <v>4</v>
      </c>
      <c r="B13" s="122">
        <v>34</v>
      </c>
      <c r="C13" s="121">
        <v>272.66666666666703</v>
      </c>
      <c r="D13" s="121">
        <v>224</v>
      </c>
      <c r="E13" s="145">
        <v>7631.6396825856309</v>
      </c>
      <c r="F13" s="146">
        <v>44857.520548</v>
      </c>
      <c r="G13" s="287">
        <v>2.4183648081921544E-2</v>
      </c>
      <c r="H13" s="146">
        <v>9.2132686803381247</v>
      </c>
      <c r="I13" s="145">
        <v>2062.1887039970597</v>
      </c>
      <c r="J13" s="145">
        <v>8.9288353566143694</v>
      </c>
    </row>
    <row r="14" spans="1:10" ht="15" thickBot="1" x14ac:dyDescent="0.4">
      <c r="A14" s="117" t="s">
        <v>29</v>
      </c>
      <c r="B14" s="114">
        <v>51</v>
      </c>
      <c r="C14" s="106">
        <v>189</v>
      </c>
      <c r="D14" s="107">
        <v>2105</v>
      </c>
      <c r="E14" s="136">
        <v>957.19943490787512</v>
      </c>
      <c r="F14" s="136">
        <v>4018.5214299999998</v>
      </c>
      <c r="G14" s="280">
        <v>2.4958130076750153E-2</v>
      </c>
      <c r="H14" s="137">
        <v>1.7967243150956516</v>
      </c>
      <c r="I14" s="136">
        <v>3782.1046832763463</v>
      </c>
      <c r="J14" s="136">
        <v>10.594130765479962</v>
      </c>
    </row>
    <row r="15" spans="1:10" ht="15" thickBot="1" x14ac:dyDescent="0.4">
      <c r="A15" s="118" t="s">
        <v>31</v>
      </c>
      <c r="B15" s="115">
        <v>0</v>
      </c>
      <c r="C15" s="111">
        <v>0</v>
      </c>
      <c r="D15" s="110">
        <v>0</v>
      </c>
      <c r="E15" s="110">
        <v>0</v>
      </c>
      <c r="F15" s="110">
        <v>0</v>
      </c>
      <c r="G15" s="282">
        <v>0</v>
      </c>
      <c r="H15" s="111">
        <v>0</v>
      </c>
      <c r="I15" s="110">
        <v>0</v>
      </c>
      <c r="J15" s="110">
        <v>0</v>
      </c>
    </row>
    <row r="16" spans="1:10" ht="15" thickBot="1" x14ac:dyDescent="0.4">
      <c r="A16" s="119" t="s">
        <v>30</v>
      </c>
      <c r="B16" s="116">
        <v>0</v>
      </c>
      <c r="C16" s="113">
        <v>0</v>
      </c>
      <c r="D16" s="112">
        <v>0</v>
      </c>
      <c r="E16" s="112">
        <v>0</v>
      </c>
      <c r="F16" s="112">
        <v>0</v>
      </c>
      <c r="G16" s="283">
        <v>0</v>
      </c>
      <c r="H16" s="113">
        <v>0</v>
      </c>
      <c r="I16" s="112">
        <v>0</v>
      </c>
      <c r="J16" s="1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N16" sqref="N16"/>
    </sheetView>
  </sheetViews>
  <sheetFormatPr baseColWidth="10" defaultRowHeight="14.5" x14ac:dyDescent="0.35"/>
  <cols>
    <col min="1" max="1" width="22.54296875" customWidth="1"/>
  </cols>
  <sheetData>
    <row r="1" spans="1:13" s="2" customFormat="1" ht="15" thickBot="1" x14ac:dyDescent="0.4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3" s="2" customFormat="1" ht="15.5" thickTop="1" thickBot="1" x14ac:dyDescent="0.4">
      <c r="A2" s="19" t="s">
        <v>3</v>
      </c>
      <c r="B2" s="19">
        <v>2008</v>
      </c>
      <c r="C2" s="19">
        <v>2009</v>
      </c>
      <c r="D2" s="19">
        <v>2010</v>
      </c>
      <c r="E2" s="19">
        <v>2011</v>
      </c>
      <c r="F2" s="19">
        <v>2012</v>
      </c>
      <c r="G2" s="19">
        <v>2013</v>
      </c>
      <c r="H2" s="19">
        <v>2014</v>
      </c>
      <c r="I2" s="19">
        <v>2015</v>
      </c>
      <c r="J2" s="19">
        <v>2016</v>
      </c>
      <c r="K2" s="19">
        <v>2017</v>
      </c>
      <c r="L2" s="19">
        <v>2018</v>
      </c>
    </row>
    <row r="3" spans="1:13" s="2" customFormat="1" ht="15.5" thickTop="1" thickBot="1" x14ac:dyDescent="0.4">
      <c r="A3" s="23" t="s">
        <v>4</v>
      </c>
      <c r="B3" s="221">
        <v>0</v>
      </c>
      <c r="C3" s="220">
        <v>0</v>
      </c>
      <c r="D3" s="213">
        <v>0</v>
      </c>
      <c r="E3" s="220">
        <v>0</v>
      </c>
      <c r="F3" s="221">
        <v>0</v>
      </c>
      <c r="G3" s="221">
        <v>2</v>
      </c>
      <c r="H3" s="221">
        <v>9</v>
      </c>
      <c r="I3" s="221">
        <v>5</v>
      </c>
      <c r="J3" s="221">
        <v>13</v>
      </c>
      <c r="K3" s="221">
        <v>21</v>
      </c>
      <c r="L3" s="221">
        <v>34</v>
      </c>
    </row>
    <row r="4" spans="1:13" s="2" customFormat="1" ht="15" thickBot="1" x14ac:dyDescent="0.4">
      <c r="A4" s="16" t="s">
        <v>5</v>
      </c>
      <c r="B4" s="222">
        <v>34</v>
      </c>
      <c r="C4" s="222">
        <v>45</v>
      </c>
      <c r="D4" s="228">
        <v>52</v>
      </c>
      <c r="E4" s="223">
        <v>67</v>
      </c>
      <c r="F4" s="222">
        <v>69</v>
      </c>
      <c r="G4" s="222">
        <v>81</v>
      </c>
      <c r="H4" s="222">
        <v>91</v>
      </c>
      <c r="I4" s="222">
        <v>96</v>
      </c>
      <c r="J4" s="222">
        <v>75</v>
      </c>
      <c r="K4" s="222">
        <v>52</v>
      </c>
      <c r="L4" s="222">
        <v>51</v>
      </c>
    </row>
    <row r="5" spans="1:13" s="2" customFormat="1" ht="15" thickBot="1" x14ac:dyDescent="0.4">
      <c r="A5" s="17" t="s">
        <v>6</v>
      </c>
      <c r="B5" s="214">
        <v>0</v>
      </c>
      <c r="C5" s="214">
        <v>0</v>
      </c>
      <c r="D5" s="215">
        <v>0</v>
      </c>
      <c r="E5" s="216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</row>
    <row r="6" spans="1:13" s="2" customFormat="1" ht="15" thickBot="1" x14ac:dyDescent="0.4">
      <c r="A6" s="18" t="s">
        <v>7</v>
      </c>
      <c r="B6" s="217">
        <v>0</v>
      </c>
      <c r="C6" s="217">
        <v>0</v>
      </c>
      <c r="D6" s="218">
        <v>0</v>
      </c>
      <c r="E6" s="219">
        <v>0</v>
      </c>
      <c r="F6" s="217">
        <v>0</v>
      </c>
      <c r="G6" s="217">
        <v>0</v>
      </c>
      <c r="H6" s="217">
        <v>1</v>
      </c>
      <c r="I6" s="217">
        <v>0</v>
      </c>
      <c r="J6" s="217">
        <v>0</v>
      </c>
      <c r="K6" s="217">
        <v>0</v>
      </c>
      <c r="L6" s="217">
        <v>0</v>
      </c>
    </row>
    <row r="7" spans="1:13" s="2" customFormat="1" x14ac:dyDescent="0.35">
      <c r="A7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</row>
    <row r="8" spans="1:13" ht="15" thickBot="1" x14ac:dyDescent="0.4">
      <c r="A8" s="192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</row>
    <row r="9" spans="1:13" ht="15" thickTop="1" x14ac:dyDescent="0.35">
      <c r="A9" s="258" t="s">
        <v>2</v>
      </c>
      <c r="B9" s="260">
        <v>2008</v>
      </c>
      <c r="C9" s="260">
        <v>2009</v>
      </c>
      <c r="D9" s="260">
        <v>2010</v>
      </c>
      <c r="E9" s="260">
        <v>2011</v>
      </c>
      <c r="F9" s="260">
        <v>2012</v>
      </c>
      <c r="G9" s="260">
        <v>2013</v>
      </c>
      <c r="H9" s="260">
        <v>2014</v>
      </c>
      <c r="I9" s="260">
        <v>2015</v>
      </c>
      <c r="J9" s="260">
        <v>2016</v>
      </c>
      <c r="K9" s="260">
        <v>2017</v>
      </c>
      <c r="L9" s="260">
        <v>2018</v>
      </c>
    </row>
    <row r="10" spans="1:13" x14ac:dyDescent="0.35">
      <c r="A10" s="261" t="s">
        <v>52</v>
      </c>
      <c r="B10" s="262">
        <v>0</v>
      </c>
      <c r="C10" s="262">
        <v>0</v>
      </c>
      <c r="D10" s="262">
        <v>0</v>
      </c>
      <c r="E10" s="262">
        <v>0</v>
      </c>
      <c r="F10" s="262">
        <v>0</v>
      </c>
      <c r="G10" s="262">
        <v>0</v>
      </c>
      <c r="H10" s="262">
        <v>0</v>
      </c>
      <c r="I10" s="262">
        <v>2</v>
      </c>
      <c r="J10" s="262">
        <v>0</v>
      </c>
      <c r="K10" s="262">
        <v>0</v>
      </c>
      <c r="L10" s="262">
        <v>0</v>
      </c>
    </row>
    <row r="11" spans="1:13" x14ac:dyDescent="0.35">
      <c r="A11" s="261" t="s">
        <v>59</v>
      </c>
      <c r="B11" s="262">
        <v>0</v>
      </c>
      <c r="C11" s="262">
        <v>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1</v>
      </c>
      <c r="K11" s="262">
        <v>0</v>
      </c>
      <c r="L11" s="262">
        <v>0</v>
      </c>
    </row>
    <row r="12" spans="1:13" x14ac:dyDescent="0.35">
      <c r="A12" s="261" t="s">
        <v>42</v>
      </c>
      <c r="B12" s="262">
        <v>0</v>
      </c>
      <c r="C12" s="262">
        <v>0</v>
      </c>
      <c r="D12" s="262">
        <v>0</v>
      </c>
      <c r="E12" s="262">
        <v>0</v>
      </c>
      <c r="F12" s="262">
        <v>0</v>
      </c>
      <c r="G12" s="262">
        <v>2</v>
      </c>
      <c r="H12" s="262">
        <v>0</v>
      </c>
      <c r="I12" s="262">
        <v>0</v>
      </c>
      <c r="J12" s="262">
        <v>0</v>
      </c>
      <c r="K12" s="262">
        <v>1</v>
      </c>
      <c r="L12" s="262">
        <v>1</v>
      </c>
    </row>
    <row r="13" spans="1:13" x14ac:dyDescent="0.35">
      <c r="A13" s="261" t="s">
        <v>54</v>
      </c>
      <c r="B13" s="263">
        <v>0</v>
      </c>
      <c r="C13" s="263">
        <v>0</v>
      </c>
      <c r="D13" s="263">
        <v>0</v>
      </c>
      <c r="E13" s="263">
        <v>0</v>
      </c>
      <c r="F13" s="263">
        <v>0</v>
      </c>
      <c r="G13" s="263">
        <v>0</v>
      </c>
      <c r="H13" s="263">
        <v>0</v>
      </c>
      <c r="I13" s="263">
        <v>0</v>
      </c>
      <c r="J13" s="263">
        <v>0</v>
      </c>
      <c r="K13" s="263">
        <v>0</v>
      </c>
      <c r="L13" s="263">
        <v>1</v>
      </c>
    </row>
    <row r="14" spans="1:13" x14ac:dyDescent="0.35">
      <c r="A14" s="264" t="s">
        <v>46</v>
      </c>
      <c r="B14" s="262">
        <v>0</v>
      </c>
      <c r="C14" s="262">
        <v>0</v>
      </c>
      <c r="D14" s="262">
        <v>0</v>
      </c>
      <c r="E14" s="262">
        <v>0</v>
      </c>
      <c r="F14" s="262">
        <v>0</v>
      </c>
      <c r="G14" s="262">
        <v>0</v>
      </c>
      <c r="H14" s="262">
        <v>1</v>
      </c>
      <c r="I14" s="262">
        <v>0</v>
      </c>
      <c r="J14" s="262">
        <v>0</v>
      </c>
      <c r="K14" s="262">
        <v>0</v>
      </c>
      <c r="L14" s="262">
        <v>0</v>
      </c>
    </row>
    <row r="15" spans="1:13" x14ac:dyDescent="0.35">
      <c r="A15" s="261" t="s">
        <v>34</v>
      </c>
      <c r="B15" s="262">
        <v>7</v>
      </c>
      <c r="C15" s="262">
        <v>21</v>
      </c>
      <c r="D15" s="262">
        <v>21</v>
      </c>
      <c r="E15" s="262">
        <v>21</v>
      </c>
      <c r="F15" s="262">
        <v>10</v>
      </c>
      <c r="G15" s="262">
        <v>6</v>
      </c>
      <c r="H15" s="262">
        <v>5</v>
      </c>
      <c r="I15" s="262">
        <v>3</v>
      </c>
      <c r="J15" s="262">
        <v>5</v>
      </c>
      <c r="K15" s="262">
        <v>0</v>
      </c>
      <c r="L15" s="262">
        <v>0</v>
      </c>
      <c r="M15" s="191"/>
    </row>
    <row r="16" spans="1:13" x14ac:dyDescent="0.35">
      <c r="A16" s="261" t="s">
        <v>35</v>
      </c>
      <c r="B16" s="265">
        <v>21</v>
      </c>
      <c r="C16" s="265">
        <v>20</v>
      </c>
      <c r="D16" s="265">
        <v>31</v>
      </c>
      <c r="E16" s="265">
        <v>46</v>
      </c>
      <c r="F16" s="265">
        <v>59</v>
      </c>
      <c r="G16" s="262">
        <v>72</v>
      </c>
      <c r="H16" s="262">
        <v>86</v>
      </c>
      <c r="I16" s="262">
        <v>91</v>
      </c>
      <c r="J16" s="262">
        <v>69</v>
      </c>
      <c r="K16" s="262">
        <v>52</v>
      </c>
      <c r="L16" s="262">
        <v>51</v>
      </c>
      <c r="M16" s="191"/>
    </row>
    <row r="17" spans="1:13" x14ac:dyDescent="0.35">
      <c r="A17" s="264" t="s">
        <v>47</v>
      </c>
      <c r="B17" s="262">
        <v>0</v>
      </c>
      <c r="C17" s="262">
        <v>0</v>
      </c>
      <c r="D17" s="262">
        <v>0</v>
      </c>
      <c r="E17" s="262">
        <v>0</v>
      </c>
      <c r="F17" s="262">
        <v>0</v>
      </c>
      <c r="G17" s="262">
        <v>0</v>
      </c>
      <c r="H17" s="262">
        <v>1</v>
      </c>
      <c r="I17" s="262">
        <v>0</v>
      </c>
      <c r="J17" s="262">
        <v>0</v>
      </c>
      <c r="K17" s="262">
        <v>0</v>
      </c>
      <c r="L17" s="262">
        <v>0</v>
      </c>
      <c r="M17" s="191"/>
    </row>
    <row r="18" spans="1:13" s="149" customFormat="1" x14ac:dyDescent="0.35">
      <c r="A18" s="261" t="s">
        <v>45</v>
      </c>
      <c r="B18" s="262">
        <v>0</v>
      </c>
      <c r="C18" s="262">
        <v>0</v>
      </c>
      <c r="D18" s="262">
        <v>0</v>
      </c>
      <c r="E18" s="262">
        <v>0</v>
      </c>
      <c r="F18" s="262">
        <v>0</v>
      </c>
      <c r="G18" s="262">
        <v>0</v>
      </c>
      <c r="H18" s="262">
        <v>1</v>
      </c>
      <c r="I18" s="262">
        <v>2</v>
      </c>
      <c r="J18" s="262">
        <v>0</v>
      </c>
      <c r="K18" s="262">
        <v>0</v>
      </c>
      <c r="L18" s="262">
        <v>0</v>
      </c>
      <c r="M18" s="191"/>
    </row>
    <row r="19" spans="1:13" x14ac:dyDescent="0.35">
      <c r="A19" s="263" t="s">
        <v>43</v>
      </c>
      <c r="B19" s="263">
        <v>0</v>
      </c>
      <c r="C19" s="263">
        <v>0</v>
      </c>
      <c r="D19" s="263">
        <v>0</v>
      </c>
      <c r="E19" s="263">
        <v>0</v>
      </c>
      <c r="F19" s="263">
        <v>0</v>
      </c>
      <c r="G19" s="263">
        <v>3</v>
      </c>
      <c r="H19" s="263">
        <v>0</v>
      </c>
      <c r="I19" s="262">
        <v>0</v>
      </c>
      <c r="J19" s="262">
        <v>0</v>
      </c>
      <c r="K19" s="262">
        <v>0</v>
      </c>
      <c r="L19" s="262">
        <v>0</v>
      </c>
      <c r="M19" s="191"/>
    </row>
    <row r="20" spans="1:13" x14ac:dyDescent="0.35">
      <c r="A20" s="264" t="s">
        <v>48</v>
      </c>
      <c r="B20" s="262">
        <v>0</v>
      </c>
      <c r="C20" s="262">
        <v>0</v>
      </c>
      <c r="D20" s="262">
        <v>0</v>
      </c>
      <c r="E20" s="262">
        <v>0</v>
      </c>
      <c r="F20" s="262">
        <v>0</v>
      </c>
      <c r="G20" s="262">
        <v>0</v>
      </c>
      <c r="H20" s="262">
        <v>7</v>
      </c>
      <c r="I20" s="262">
        <v>3</v>
      </c>
      <c r="J20" s="262">
        <v>10</v>
      </c>
      <c r="K20" s="262">
        <v>13</v>
      </c>
      <c r="L20" s="262">
        <v>10</v>
      </c>
      <c r="M20" s="191"/>
    </row>
    <row r="21" spans="1:13" x14ac:dyDescent="0.35">
      <c r="A21" s="263" t="s">
        <v>53</v>
      </c>
      <c r="B21" s="262">
        <v>0</v>
      </c>
      <c r="C21" s="262">
        <v>0</v>
      </c>
      <c r="D21" s="262">
        <v>0</v>
      </c>
      <c r="E21" s="262">
        <v>0</v>
      </c>
      <c r="F21" s="262">
        <v>0</v>
      </c>
      <c r="G21" s="262">
        <v>0</v>
      </c>
      <c r="H21" s="262">
        <v>0</v>
      </c>
      <c r="I21" s="263">
        <v>0</v>
      </c>
      <c r="J21" s="263">
        <v>3</v>
      </c>
      <c r="K21" s="263">
        <v>7</v>
      </c>
      <c r="L21" s="263">
        <v>22</v>
      </c>
      <c r="M21" s="191"/>
    </row>
    <row r="22" spans="1:13" x14ac:dyDescent="0.35">
      <c r="A22" s="261" t="s">
        <v>36</v>
      </c>
      <c r="B22" s="262">
        <v>6</v>
      </c>
      <c r="C22" s="262">
        <v>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0</v>
      </c>
      <c r="J22" s="262">
        <v>0</v>
      </c>
      <c r="K22" s="262">
        <v>0</v>
      </c>
      <c r="L22" s="262">
        <v>0</v>
      </c>
    </row>
    <row r="24" spans="1:13" x14ac:dyDescent="0.35">
      <c r="A24" s="266" t="s">
        <v>60</v>
      </c>
      <c r="B24" s="266">
        <f>SUM(B10:B23)</f>
        <v>34</v>
      </c>
      <c r="C24" s="266">
        <f t="shared" ref="C24:L24" si="0">SUM(C10:C23)</f>
        <v>45</v>
      </c>
      <c r="D24" s="266">
        <f t="shared" si="0"/>
        <v>52</v>
      </c>
      <c r="E24" s="266">
        <f t="shared" si="0"/>
        <v>67</v>
      </c>
      <c r="F24" s="266">
        <f t="shared" si="0"/>
        <v>69</v>
      </c>
      <c r="G24" s="266">
        <f t="shared" si="0"/>
        <v>83</v>
      </c>
      <c r="H24" s="266">
        <f t="shared" si="0"/>
        <v>101</v>
      </c>
      <c r="I24" s="266">
        <f t="shared" si="0"/>
        <v>101</v>
      </c>
      <c r="J24" s="266">
        <f t="shared" si="0"/>
        <v>88</v>
      </c>
      <c r="K24" s="266">
        <f t="shared" si="0"/>
        <v>73</v>
      </c>
      <c r="L24" s="266">
        <f t="shared" si="0"/>
        <v>85</v>
      </c>
    </row>
  </sheetData>
  <sortState ref="A10:L20">
    <sortCondition ref="A10"/>
  </sortState>
  <mergeCells count="2">
    <mergeCell ref="B8:L8"/>
    <mergeCell ref="B1:L1"/>
  </mergeCells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2" workbookViewId="0">
      <selection activeCell="B10" sqref="B10:L20"/>
    </sheetView>
  </sheetViews>
  <sheetFormatPr baseColWidth="10" defaultRowHeight="14.5" x14ac:dyDescent="0.35"/>
  <cols>
    <col min="1" max="1" width="22.54296875" customWidth="1"/>
    <col min="2" max="2" width="13.7265625" bestFit="1" customWidth="1"/>
    <col min="3" max="12" width="12" bestFit="1" customWidth="1"/>
  </cols>
  <sheetData>
    <row r="1" spans="1:12" ht="15" thickBot="1" x14ac:dyDescent="0.4">
      <c r="A1" s="2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 ht="15.5" thickTop="1" thickBot="1" x14ac:dyDescent="0.4">
      <c r="A2" s="19" t="s">
        <v>3</v>
      </c>
      <c r="B2" s="19">
        <v>2008</v>
      </c>
      <c r="C2" s="19">
        <v>2009</v>
      </c>
      <c r="D2" s="19">
        <v>2010</v>
      </c>
      <c r="E2" s="19">
        <v>2011</v>
      </c>
      <c r="F2" s="19">
        <v>2012</v>
      </c>
      <c r="G2" s="19">
        <v>2013</v>
      </c>
      <c r="H2" s="19">
        <v>2014</v>
      </c>
      <c r="I2" s="19">
        <v>2015</v>
      </c>
      <c r="J2" s="19">
        <v>2016</v>
      </c>
      <c r="K2" s="19">
        <v>2017</v>
      </c>
      <c r="L2" s="19">
        <v>2018</v>
      </c>
    </row>
    <row r="3" spans="1:12" ht="15.5" thickTop="1" thickBot="1" x14ac:dyDescent="0.4">
      <c r="A3" s="23" t="s">
        <v>4</v>
      </c>
      <c r="B3" s="298">
        <v>0</v>
      </c>
      <c r="C3" s="299">
        <v>0</v>
      </c>
      <c r="D3" s="298">
        <v>0</v>
      </c>
      <c r="E3" s="299">
        <v>0</v>
      </c>
      <c r="F3" s="298">
        <v>0</v>
      </c>
      <c r="G3" s="298">
        <v>3.4063070724113818E-2</v>
      </c>
      <c r="H3" s="298">
        <v>2.6673241164266875E-2</v>
      </c>
      <c r="I3" s="298">
        <v>2.7578704250000002E-2</v>
      </c>
      <c r="J3" s="298">
        <v>0.17662686143015208</v>
      </c>
      <c r="K3" s="298">
        <v>2.5099196431836415E-2</v>
      </c>
      <c r="L3" s="298">
        <v>2.4183648081921544E-2</v>
      </c>
    </row>
    <row r="4" spans="1:12" ht="15" thickBot="1" x14ac:dyDescent="0.4">
      <c r="A4" s="16" t="s">
        <v>5</v>
      </c>
      <c r="B4" s="300">
        <v>2.8590000000000001E-2</v>
      </c>
      <c r="C4" s="300">
        <v>3.1836693434603984E-2</v>
      </c>
      <c r="D4" s="300">
        <v>3.080189531284179E-2</v>
      </c>
      <c r="E4" s="301">
        <v>2.9663067835443081E-2</v>
      </c>
      <c r="F4" s="300">
        <v>2.82043225E-2</v>
      </c>
      <c r="G4" s="300">
        <v>2.8244400947990994E-2</v>
      </c>
      <c r="H4" s="300">
        <v>2.5756486181018296E-2</v>
      </c>
      <c r="I4" s="300">
        <v>2.5765456508073947E-2</v>
      </c>
      <c r="J4" s="300">
        <v>3.6934704387208113E-3</v>
      </c>
      <c r="K4" s="300">
        <v>2.5514644817847397E-2</v>
      </c>
      <c r="L4" s="300">
        <v>2.4958130076750153E-2</v>
      </c>
    </row>
    <row r="5" spans="1:12" ht="15" thickBot="1" x14ac:dyDescent="0.4">
      <c r="A5" s="17" t="s">
        <v>6</v>
      </c>
      <c r="B5" s="302">
        <v>0</v>
      </c>
      <c r="C5" s="302">
        <v>0</v>
      </c>
      <c r="D5" s="302">
        <v>0</v>
      </c>
      <c r="E5" s="303">
        <v>0</v>
      </c>
      <c r="F5" s="302">
        <v>0</v>
      </c>
      <c r="G5" s="302">
        <v>0</v>
      </c>
      <c r="H5" s="302">
        <v>0</v>
      </c>
      <c r="I5" s="302">
        <v>0</v>
      </c>
      <c r="J5" s="302">
        <v>0</v>
      </c>
      <c r="K5" s="302">
        <v>0</v>
      </c>
      <c r="L5" s="302">
        <v>0</v>
      </c>
    </row>
    <row r="6" spans="1:12" ht="15" thickBot="1" x14ac:dyDescent="0.4">
      <c r="A6" s="18" t="s">
        <v>7</v>
      </c>
      <c r="B6" s="304">
        <v>0</v>
      </c>
      <c r="C6" s="304">
        <v>0</v>
      </c>
      <c r="D6" s="304">
        <v>0</v>
      </c>
      <c r="E6" s="305">
        <v>0</v>
      </c>
      <c r="F6" s="304">
        <v>0</v>
      </c>
      <c r="G6" s="304">
        <v>0</v>
      </c>
      <c r="H6" s="302">
        <v>1.6503382E-2</v>
      </c>
      <c r="I6" s="304">
        <v>0</v>
      </c>
      <c r="J6" s="304">
        <v>0</v>
      </c>
      <c r="K6" s="304">
        <v>0</v>
      </c>
      <c r="L6" s="304">
        <v>0</v>
      </c>
    </row>
    <row r="7" spans="1:12" x14ac:dyDescent="0.35">
      <c r="A7" s="2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</row>
    <row r="8" spans="1:12" ht="15" thickBot="1" x14ac:dyDescent="0.4">
      <c r="A8" s="2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</row>
    <row r="9" spans="1:12" ht="15.5" thickTop="1" thickBot="1" x14ac:dyDescent="0.4">
      <c r="A9" s="19" t="s">
        <v>2</v>
      </c>
      <c r="B9" s="259">
        <v>2008</v>
      </c>
      <c r="C9" s="259">
        <v>2009</v>
      </c>
      <c r="D9" s="259">
        <v>2010</v>
      </c>
      <c r="E9" s="259">
        <v>2011</v>
      </c>
      <c r="F9" s="259">
        <v>2012</v>
      </c>
      <c r="G9" s="259">
        <v>2013</v>
      </c>
      <c r="H9" s="259">
        <v>2014</v>
      </c>
      <c r="I9" s="259">
        <v>2015</v>
      </c>
      <c r="J9" s="259">
        <v>2016</v>
      </c>
      <c r="K9" s="259">
        <v>2017</v>
      </c>
      <c r="L9" s="259">
        <v>2018</v>
      </c>
    </row>
    <row r="10" spans="1:12" ht="15.5" thickTop="1" thickBot="1" x14ac:dyDescent="0.4">
      <c r="A10" s="164" t="s">
        <v>52</v>
      </c>
      <c r="B10" s="298">
        <v>0</v>
      </c>
      <c r="C10" s="298">
        <v>0</v>
      </c>
      <c r="D10" s="298">
        <v>0</v>
      </c>
      <c r="E10" s="298">
        <v>0</v>
      </c>
      <c r="F10" s="298">
        <v>0</v>
      </c>
      <c r="G10" s="298">
        <v>0</v>
      </c>
      <c r="H10" s="298">
        <v>0</v>
      </c>
      <c r="I10" s="298">
        <v>2.8524605000000001E-2</v>
      </c>
      <c r="J10" s="298">
        <v>0</v>
      </c>
      <c r="K10" s="298">
        <v>0</v>
      </c>
      <c r="L10" s="298">
        <v>0</v>
      </c>
    </row>
    <row r="11" spans="1:12" ht="15" thickBot="1" x14ac:dyDescent="0.4">
      <c r="A11" s="234" t="s">
        <v>50</v>
      </c>
      <c r="B11" s="298">
        <v>0</v>
      </c>
      <c r="C11" s="298">
        <v>0</v>
      </c>
      <c r="D11" s="298">
        <v>0</v>
      </c>
      <c r="E11" s="298">
        <v>0</v>
      </c>
      <c r="F11" s="298">
        <v>0</v>
      </c>
      <c r="G11" s="298">
        <v>3.3999999999999998E-3</v>
      </c>
      <c r="H11" s="298">
        <v>0</v>
      </c>
      <c r="I11" s="298">
        <v>0</v>
      </c>
      <c r="J11" s="298">
        <v>0</v>
      </c>
      <c r="K11" s="298">
        <v>3.2029036196753798E-2</v>
      </c>
      <c r="L11" s="298">
        <v>0</v>
      </c>
    </row>
    <row r="12" spans="1:12" ht="15" thickBot="1" x14ac:dyDescent="0.4">
      <c r="A12" s="234" t="s">
        <v>42</v>
      </c>
      <c r="B12" s="298">
        <v>0</v>
      </c>
      <c r="C12" s="298">
        <v>0</v>
      </c>
      <c r="D12" s="298">
        <v>0</v>
      </c>
      <c r="E12" s="298">
        <v>0</v>
      </c>
      <c r="F12" s="298">
        <v>0</v>
      </c>
      <c r="G12" s="298">
        <v>0</v>
      </c>
      <c r="H12" s="298">
        <v>0</v>
      </c>
      <c r="I12" s="298">
        <v>0</v>
      </c>
      <c r="J12" s="298">
        <v>0</v>
      </c>
      <c r="K12" s="298">
        <v>0</v>
      </c>
      <c r="L12" s="298">
        <v>3.9679366999093989E-2</v>
      </c>
    </row>
    <row r="13" spans="1:12" ht="15" thickBot="1" x14ac:dyDescent="0.4">
      <c r="A13" s="235" t="s">
        <v>46</v>
      </c>
      <c r="B13" s="298">
        <v>0</v>
      </c>
      <c r="C13" s="298">
        <v>0</v>
      </c>
      <c r="D13" s="298">
        <v>0</v>
      </c>
      <c r="E13" s="298">
        <v>0</v>
      </c>
      <c r="F13" s="298">
        <v>0</v>
      </c>
      <c r="G13" s="298">
        <v>0</v>
      </c>
      <c r="H13" s="306">
        <v>1.6503382E-2</v>
      </c>
      <c r="I13" s="298">
        <v>0</v>
      </c>
      <c r="J13" s="298">
        <v>0</v>
      </c>
      <c r="K13" s="298">
        <v>0</v>
      </c>
      <c r="L13" s="298">
        <v>0</v>
      </c>
    </row>
    <row r="14" spans="1:12" ht="15" thickBot="1" x14ac:dyDescent="0.4">
      <c r="A14" s="61" t="s">
        <v>34</v>
      </c>
      <c r="B14" s="298">
        <v>3.4784410000000002E-2</v>
      </c>
      <c r="C14" s="298">
        <v>3.5840588611954577E-2</v>
      </c>
      <c r="D14" s="298">
        <v>3.62633266607214E-2</v>
      </c>
      <c r="E14" s="307">
        <v>3.5753103200779672E-2</v>
      </c>
      <c r="F14" s="298">
        <v>3.4990540000000001E-2</v>
      </c>
      <c r="G14" s="298">
        <v>3.4973653602904366E-2</v>
      </c>
      <c r="H14" s="298">
        <v>3.4935609168986401E-2</v>
      </c>
      <c r="I14" s="298">
        <v>3.4415551401724476E-2</v>
      </c>
      <c r="J14" s="298">
        <v>0</v>
      </c>
      <c r="K14" s="298">
        <v>0</v>
      </c>
      <c r="L14" s="298">
        <v>0</v>
      </c>
    </row>
    <row r="15" spans="1:12" ht="15.5" thickTop="1" thickBot="1" x14ac:dyDescent="0.4">
      <c r="A15" s="190" t="s">
        <v>35</v>
      </c>
      <c r="B15" s="299">
        <v>0</v>
      </c>
      <c r="C15" s="299">
        <v>0</v>
      </c>
      <c r="D15" s="299">
        <v>0</v>
      </c>
      <c r="E15" s="299">
        <v>0</v>
      </c>
      <c r="F15" s="299">
        <v>0</v>
      </c>
      <c r="G15" s="298">
        <v>5.0089956031597098E-2</v>
      </c>
      <c r="H15" s="298">
        <v>0</v>
      </c>
      <c r="I15" s="298">
        <v>0</v>
      </c>
      <c r="J15" s="298">
        <v>0</v>
      </c>
      <c r="K15" s="298">
        <v>0</v>
      </c>
      <c r="L15" s="298">
        <v>0</v>
      </c>
    </row>
    <row r="16" spans="1:12" ht="15.5" thickTop="1" thickBot="1" x14ac:dyDescent="0.4">
      <c r="A16" s="236" t="s">
        <v>47</v>
      </c>
      <c r="B16" s="298">
        <v>2.432964E-2</v>
      </c>
      <c r="C16" s="298">
        <v>2.5957636674115561E-2</v>
      </c>
      <c r="D16" s="298">
        <v>2.7160941080922051E-2</v>
      </c>
      <c r="E16" s="307">
        <v>2.705305267887026E-2</v>
      </c>
      <c r="F16" s="298">
        <v>2.7190289999999999E-2</v>
      </c>
      <c r="G16" s="298">
        <v>2.6992829460933083E-2</v>
      </c>
      <c r="H16" s="298">
        <v>2.5374022723186292E-2</v>
      </c>
      <c r="I16" s="298">
        <v>2.5310188355776551E-2</v>
      </c>
      <c r="J16" s="298">
        <v>3.69347043872081E-3</v>
      </c>
      <c r="K16" s="298">
        <v>2.5514644817847397E-2</v>
      </c>
      <c r="L16" s="298">
        <v>2.4958130076750153E-2</v>
      </c>
    </row>
    <row r="17" spans="1:12" ht="15" thickBot="1" x14ac:dyDescent="0.4">
      <c r="A17" s="234" t="s">
        <v>45</v>
      </c>
      <c r="B17" s="298">
        <v>0</v>
      </c>
      <c r="C17" s="298">
        <v>0</v>
      </c>
      <c r="D17" s="298">
        <v>0</v>
      </c>
      <c r="E17" s="298">
        <v>0</v>
      </c>
      <c r="F17" s="298">
        <v>0</v>
      </c>
      <c r="G17" s="298">
        <v>0</v>
      </c>
      <c r="H17" s="298">
        <v>2.0864665971437841E-2</v>
      </c>
      <c r="I17" s="298">
        <v>0</v>
      </c>
      <c r="J17" s="298">
        <v>0</v>
      </c>
      <c r="K17" s="298">
        <v>0</v>
      </c>
      <c r="L17" s="298">
        <v>0</v>
      </c>
    </row>
    <row r="18" spans="1:12" x14ac:dyDescent="0.35">
      <c r="A18" s="238" t="s">
        <v>48</v>
      </c>
      <c r="B18" s="298">
        <v>0</v>
      </c>
      <c r="C18" s="298">
        <v>0</v>
      </c>
      <c r="D18" s="298">
        <v>0</v>
      </c>
      <c r="E18" s="298">
        <v>0</v>
      </c>
      <c r="F18" s="298">
        <v>0</v>
      </c>
      <c r="G18" s="298">
        <v>0</v>
      </c>
      <c r="H18" s="298">
        <v>2.7618823172401833E-2</v>
      </c>
      <c r="I18" s="298">
        <v>2.7263404000000001E-2</v>
      </c>
      <c r="J18" s="298">
        <v>0.19391790130544503</v>
      </c>
      <c r="K18" s="298">
        <v>2.5248128165397978E-2</v>
      </c>
      <c r="L18" s="298">
        <v>2.4750898994380453E-2</v>
      </c>
    </row>
    <row r="19" spans="1:12" x14ac:dyDescent="0.35">
      <c r="A19" s="239" t="s">
        <v>53</v>
      </c>
      <c r="B19" s="298">
        <v>0</v>
      </c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2.1007502552515545E-2</v>
      </c>
      <c r="K19" s="298">
        <v>2.3769409574096907E-2</v>
      </c>
      <c r="L19" s="298">
        <v>2.3235816975574013E-2</v>
      </c>
    </row>
    <row r="20" spans="1:12" x14ac:dyDescent="0.35">
      <c r="A20" s="240" t="s">
        <v>36</v>
      </c>
      <c r="B20" s="298">
        <v>4.2992899999999999E-3</v>
      </c>
      <c r="C20" s="298">
        <v>4.4709252505493888E-2</v>
      </c>
      <c r="D20" s="298">
        <v>0</v>
      </c>
      <c r="E20" s="298">
        <v>0</v>
      </c>
      <c r="F20" s="298">
        <v>0</v>
      </c>
      <c r="G20" s="298">
        <v>0</v>
      </c>
      <c r="H20" s="298">
        <v>0</v>
      </c>
      <c r="I20" s="298">
        <v>0</v>
      </c>
      <c r="J20" s="298">
        <v>0</v>
      </c>
      <c r="K20" s="298">
        <v>0</v>
      </c>
      <c r="L20" s="298">
        <v>0</v>
      </c>
    </row>
  </sheetData>
  <mergeCells count="2">
    <mergeCell ref="B1:L1"/>
    <mergeCell ref="B8:L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O14" sqref="O14"/>
    </sheetView>
  </sheetViews>
  <sheetFormatPr baseColWidth="10" defaultColWidth="11.453125" defaultRowHeight="14.5" x14ac:dyDescent="0.35"/>
  <cols>
    <col min="1" max="1" width="22.54296875" style="2" customWidth="1"/>
    <col min="2" max="16384" width="11.453125" style="2"/>
  </cols>
  <sheetData>
    <row r="1" spans="1:12" ht="15" thickBot="1" x14ac:dyDescent="0.4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 ht="15.5" thickTop="1" thickBot="1" x14ac:dyDescent="0.4">
      <c r="A2" s="19" t="s">
        <v>3</v>
      </c>
      <c r="B2" s="19">
        <v>2008</v>
      </c>
      <c r="C2" s="19">
        <v>2009</v>
      </c>
      <c r="D2" s="19">
        <v>2010</v>
      </c>
      <c r="E2" s="19">
        <v>2011</v>
      </c>
      <c r="F2" s="19">
        <v>2012</v>
      </c>
      <c r="G2" s="19">
        <v>2013</v>
      </c>
      <c r="H2" s="19">
        <v>2014</v>
      </c>
      <c r="I2" s="19">
        <v>2015</v>
      </c>
      <c r="J2" s="19">
        <v>2016</v>
      </c>
      <c r="K2" s="19">
        <v>2017</v>
      </c>
      <c r="L2" s="19">
        <v>2018</v>
      </c>
    </row>
    <row r="3" spans="1:12" ht="15.5" thickTop="1" thickBot="1" x14ac:dyDescent="0.4">
      <c r="A3" s="23" t="s">
        <v>4</v>
      </c>
      <c r="B3" s="221">
        <v>0</v>
      </c>
      <c r="C3" s="220">
        <v>0</v>
      </c>
      <c r="D3" s="221">
        <v>0</v>
      </c>
      <c r="E3" s="220">
        <v>0</v>
      </c>
      <c r="F3" s="221">
        <v>0</v>
      </c>
      <c r="G3" s="224">
        <v>8.8372990920000003</v>
      </c>
      <c r="H3" s="224">
        <v>7.7047703813742157</v>
      </c>
      <c r="I3" s="224">
        <v>8.2879232829589533</v>
      </c>
      <c r="J3" s="224">
        <v>8.8156362739999992</v>
      </c>
      <c r="K3" s="224">
        <v>8.4083832584957783</v>
      </c>
      <c r="L3" s="224">
        <v>9.2132686803381247</v>
      </c>
    </row>
    <row r="4" spans="1:12" ht="15" thickBot="1" x14ac:dyDescent="0.4">
      <c r="A4" s="16" t="s">
        <v>5</v>
      </c>
      <c r="B4" s="226">
        <v>1.7230522297999999</v>
      </c>
      <c r="C4" s="226">
        <v>1.7968367464150137</v>
      </c>
      <c r="D4" s="226">
        <v>1.8265431481296317</v>
      </c>
      <c r="E4" s="225">
        <v>1.8079066709090994</v>
      </c>
      <c r="F4" s="226">
        <v>1.8918293785910172</v>
      </c>
      <c r="G4" s="226">
        <v>1.9204803955055334</v>
      </c>
      <c r="H4" s="226">
        <v>2.0865288635632036</v>
      </c>
      <c r="I4" s="226">
        <v>2.0963364617098947</v>
      </c>
      <c r="J4" s="226">
        <v>1.7917683200000001</v>
      </c>
      <c r="K4" s="226">
        <v>1.758409471190304</v>
      </c>
      <c r="L4" s="226">
        <v>1.7967243150956516</v>
      </c>
    </row>
    <row r="5" spans="1:12" ht="15" thickBot="1" x14ac:dyDescent="0.4">
      <c r="A5" s="17" t="s">
        <v>6</v>
      </c>
      <c r="B5" s="214">
        <v>0</v>
      </c>
      <c r="C5" s="214">
        <v>0</v>
      </c>
      <c r="D5" s="214">
        <v>0</v>
      </c>
      <c r="E5" s="216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</row>
    <row r="6" spans="1:12" ht="15" thickBot="1" x14ac:dyDescent="0.4">
      <c r="A6" s="18" t="s">
        <v>7</v>
      </c>
      <c r="B6" s="217">
        <v>0</v>
      </c>
      <c r="C6" s="217">
        <v>0</v>
      </c>
      <c r="D6" s="217">
        <v>0</v>
      </c>
      <c r="E6" s="219">
        <v>0</v>
      </c>
      <c r="F6" s="217">
        <v>0</v>
      </c>
      <c r="G6" s="217">
        <v>0</v>
      </c>
      <c r="H6" s="227">
        <v>0.54833333333333401</v>
      </c>
      <c r="I6" s="217">
        <v>0</v>
      </c>
      <c r="J6" s="217">
        <v>0</v>
      </c>
      <c r="K6" s="217">
        <v>0</v>
      </c>
      <c r="L6" s="217">
        <v>0</v>
      </c>
    </row>
    <row r="7" spans="1:12" x14ac:dyDescent="0.35"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</row>
    <row r="8" spans="1:12" ht="15" thickBot="1" x14ac:dyDescent="0.4"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</row>
    <row r="9" spans="1:12" ht="15.5" thickTop="1" thickBot="1" x14ac:dyDescent="0.4">
      <c r="A9" s="19" t="s">
        <v>2</v>
      </c>
      <c r="B9" s="203">
        <v>2008</v>
      </c>
      <c r="C9" s="203">
        <v>2009</v>
      </c>
      <c r="D9" s="203">
        <v>2010</v>
      </c>
      <c r="E9" s="203">
        <v>2011</v>
      </c>
      <c r="F9" s="203">
        <v>2012</v>
      </c>
      <c r="G9" s="203">
        <v>2013</v>
      </c>
      <c r="H9" s="203">
        <v>2014</v>
      </c>
      <c r="I9" s="203">
        <v>2015</v>
      </c>
      <c r="J9" s="203">
        <v>2016</v>
      </c>
      <c r="K9" s="203">
        <v>2017</v>
      </c>
      <c r="L9" s="203">
        <v>2018</v>
      </c>
    </row>
    <row r="10" spans="1:12" ht="15.5" thickTop="1" thickBot="1" x14ac:dyDescent="0.4">
      <c r="A10" s="164" t="s">
        <v>52</v>
      </c>
      <c r="B10" s="229">
        <v>0</v>
      </c>
      <c r="C10" s="229">
        <v>0</v>
      </c>
      <c r="D10" s="229">
        <v>0</v>
      </c>
      <c r="E10" s="229">
        <v>0</v>
      </c>
      <c r="F10" s="229">
        <v>0</v>
      </c>
      <c r="G10" s="221">
        <v>0</v>
      </c>
      <c r="H10" s="221">
        <v>0</v>
      </c>
      <c r="I10" s="229">
        <v>6.3397038831997001</v>
      </c>
      <c r="J10" s="229">
        <v>0</v>
      </c>
      <c r="K10" s="229">
        <v>0</v>
      </c>
      <c r="L10" s="229">
        <v>0</v>
      </c>
    </row>
    <row r="11" spans="1:12" ht="15" thickBot="1" x14ac:dyDescent="0.4">
      <c r="A11" s="234" t="s">
        <v>50</v>
      </c>
      <c r="B11" s="229">
        <v>0</v>
      </c>
      <c r="C11" s="229">
        <v>0</v>
      </c>
      <c r="D11" s="229">
        <v>0</v>
      </c>
      <c r="E11" s="229">
        <v>0</v>
      </c>
      <c r="F11" s="229">
        <v>0</v>
      </c>
      <c r="G11" s="230">
        <v>8.8372990920000003</v>
      </c>
      <c r="H11" s="221">
        <v>0</v>
      </c>
      <c r="I11" s="221">
        <v>0</v>
      </c>
      <c r="J11" s="229">
        <v>0</v>
      </c>
      <c r="K11" s="224">
        <v>9.6983569500000009</v>
      </c>
      <c r="L11" s="221">
        <v>0</v>
      </c>
    </row>
    <row r="12" spans="1:12" ht="15" thickBot="1" x14ac:dyDescent="0.4">
      <c r="A12" s="234" t="s">
        <v>42</v>
      </c>
      <c r="B12" s="229">
        <v>0</v>
      </c>
      <c r="C12" s="229">
        <v>0</v>
      </c>
      <c r="D12" s="229">
        <v>0</v>
      </c>
      <c r="E12" s="229">
        <v>0</v>
      </c>
      <c r="F12" s="229">
        <v>0</v>
      </c>
      <c r="G12" s="221">
        <v>0</v>
      </c>
      <c r="H12" s="221">
        <v>0</v>
      </c>
      <c r="I12" s="221">
        <v>0</v>
      </c>
      <c r="J12" s="229">
        <v>0</v>
      </c>
      <c r="K12" s="220">
        <v>0</v>
      </c>
      <c r="L12" s="229">
        <v>10.221754152311496</v>
      </c>
    </row>
    <row r="13" spans="1:12" ht="15" thickBot="1" x14ac:dyDescent="0.4">
      <c r="A13" s="235" t="s">
        <v>46</v>
      </c>
      <c r="B13" s="229">
        <v>0</v>
      </c>
      <c r="C13" s="229">
        <v>0</v>
      </c>
      <c r="D13" s="229">
        <v>0</v>
      </c>
      <c r="E13" s="229">
        <v>0</v>
      </c>
      <c r="F13" s="229">
        <v>0</v>
      </c>
      <c r="G13" s="221">
        <v>0</v>
      </c>
      <c r="H13" s="230">
        <v>0.54833333333333401</v>
      </c>
      <c r="I13" s="229">
        <v>0</v>
      </c>
      <c r="J13" s="229">
        <v>0</v>
      </c>
      <c r="K13" s="229">
        <v>0</v>
      </c>
      <c r="L13" s="229">
        <v>0</v>
      </c>
    </row>
    <row r="14" spans="1:12" ht="15" thickBot="1" x14ac:dyDescent="0.4">
      <c r="A14" s="61" t="s">
        <v>34</v>
      </c>
      <c r="B14" s="229">
        <v>1.7108801899999999</v>
      </c>
      <c r="C14" s="229">
        <v>1.6285307263378652</v>
      </c>
      <c r="D14" s="229">
        <v>1.6673976311823075</v>
      </c>
      <c r="E14" s="231">
        <v>1.6609684625712045</v>
      </c>
      <c r="F14" s="229">
        <v>1.6962721016581854</v>
      </c>
      <c r="G14" s="229">
        <v>1.7082298532450511</v>
      </c>
      <c r="H14" s="229">
        <v>1.6072639250800849</v>
      </c>
      <c r="I14" s="229">
        <v>1.6560372350101027</v>
      </c>
      <c r="J14" s="229">
        <v>0</v>
      </c>
      <c r="K14" s="229">
        <v>0</v>
      </c>
      <c r="L14" s="229">
        <v>0</v>
      </c>
    </row>
    <row r="15" spans="1:12" ht="15.5" thickTop="1" thickBot="1" x14ac:dyDescent="0.4">
      <c r="A15" s="190" t="s">
        <v>35</v>
      </c>
      <c r="B15" s="229">
        <v>0</v>
      </c>
      <c r="C15" s="229">
        <v>0</v>
      </c>
      <c r="D15" s="229">
        <v>0</v>
      </c>
      <c r="E15" s="229">
        <v>0</v>
      </c>
      <c r="F15" s="229">
        <v>0</v>
      </c>
      <c r="G15" s="229">
        <v>1.101362664</v>
      </c>
      <c r="H15" s="221">
        <v>0</v>
      </c>
      <c r="I15" s="221">
        <v>0</v>
      </c>
      <c r="J15" s="229">
        <v>0</v>
      </c>
      <c r="K15" s="229">
        <v>0</v>
      </c>
      <c r="L15" s="229">
        <v>0</v>
      </c>
    </row>
    <row r="16" spans="1:12" ht="15.5" thickTop="1" thickBot="1" x14ac:dyDescent="0.4">
      <c r="A16" s="236" t="s">
        <v>47</v>
      </c>
      <c r="B16" s="229">
        <v>2.5582085700000001</v>
      </c>
      <c r="C16" s="229">
        <v>2.0652748301799146</v>
      </c>
      <c r="D16" s="229">
        <v>1.9326401594278479</v>
      </c>
      <c r="E16" s="231">
        <v>1.8708801887681974</v>
      </c>
      <c r="F16" s="229">
        <v>1.9210505808913254</v>
      </c>
      <c r="G16" s="229">
        <v>1.9642926953981998</v>
      </c>
      <c r="H16" s="229">
        <v>2.1064982360000002</v>
      </c>
      <c r="I16" s="230">
        <v>2.1195101052204102</v>
      </c>
      <c r="J16" s="237">
        <v>12.359544700000001</v>
      </c>
      <c r="K16" s="224">
        <v>10.820981400000001</v>
      </c>
      <c r="L16" s="229">
        <v>1.7967243150956516</v>
      </c>
    </row>
    <row r="17" spans="1:13" ht="15" thickBot="1" x14ac:dyDescent="0.4">
      <c r="A17" s="234" t="s">
        <v>45</v>
      </c>
      <c r="B17" s="221">
        <v>0</v>
      </c>
      <c r="C17" s="221">
        <v>0</v>
      </c>
      <c r="D17" s="221">
        <v>0</v>
      </c>
      <c r="E17" s="221">
        <v>0</v>
      </c>
      <c r="F17" s="221">
        <v>0</v>
      </c>
      <c r="G17" s="221">
        <v>0</v>
      </c>
      <c r="H17" s="229">
        <v>8.9494407108567895</v>
      </c>
      <c r="I17" s="221">
        <v>0</v>
      </c>
      <c r="J17" s="221">
        <v>0</v>
      </c>
      <c r="K17" s="221">
        <v>0</v>
      </c>
      <c r="L17" s="221">
        <v>0</v>
      </c>
    </row>
    <row r="18" spans="1:13" x14ac:dyDescent="0.35">
      <c r="A18" s="238" t="s">
        <v>48</v>
      </c>
      <c r="B18" s="221">
        <v>0</v>
      </c>
      <c r="C18" s="221">
        <v>0</v>
      </c>
      <c r="D18" s="221">
        <v>0</v>
      </c>
      <c r="E18" s="221">
        <v>0</v>
      </c>
      <c r="F18" s="221">
        <v>0</v>
      </c>
      <c r="G18" s="221">
        <v>0</v>
      </c>
      <c r="H18" s="229">
        <v>7.5021496300630997</v>
      </c>
      <c r="I18" s="229">
        <v>8.9373297495453699</v>
      </c>
      <c r="J18" s="224">
        <v>14.426444699999999</v>
      </c>
      <c r="K18" s="224">
        <v>8.5863594499999998</v>
      </c>
      <c r="L18" s="229">
        <v>9.6515680748472832</v>
      </c>
    </row>
    <row r="19" spans="1:13" x14ac:dyDescent="0.35">
      <c r="A19" s="239" t="s">
        <v>53</v>
      </c>
      <c r="B19" s="221">
        <v>0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9">
        <v>0</v>
      </c>
      <c r="J19" s="229">
        <v>9.4700000000000006</v>
      </c>
      <c r="K19" s="224">
        <v>12.835495999999999</v>
      </c>
      <c r="L19" s="229">
        <v>8.9718591542008852</v>
      </c>
      <c r="M19" s="233"/>
    </row>
    <row r="20" spans="1:13" x14ac:dyDescent="0.35">
      <c r="A20" s="240" t="s">
        <v>36</v>
      </c>
      <c r="B20" s="229">
        <v>0.54833332999999995</v>
      </c>
      <c r="C20" s="229">
        <v>1.0639541933023879</v>
      </c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17"/>
    </row>
    <row r="21" spans="1:13" x14ac:dyDescent="0.35">
      <c r="M21" s="233"/>
    </row>
  </sheetData>
  <mergeCells count="2">
    <mergeCell ref="B1:L1"/>
    <mergeCell ref="B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0" sqref="B10"/>
    </sheetView>
  </sheetViews>
  <sheetFormatPr baseColWidth="10" defaultColWidth="11.453125" defaultRowHeight="14.5" x14ac:dyDescent="0.35"/>
  <cols>
    <col min="1" max="1" width="22.54296875" style="2" customWidth="1"/>
    <col min="2" max="16384" width="11.453125" style="2"/>
  </cols>
  <sheetData>
    <row r="1" spans="1:12" ht="15" thickBot="1" x14ac:dyDescent="0.4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 ht="15.5" thickTop="1" thickBot="1" x14ac:dyDescent="0.4">
      <c r="A2" s="19" t="s">
        <v>3</v>
      </c>
      <c r="B2" s="19">
        <v>2008</v>
      </c>
      <c r="C2" s="19">
        <v>2009</v>
      </c>
      <c r="D2" s="19">
        <v>2010</v>
      </c>
      <c r="E2" s="19">
        <v>2011</v>
      </c>
      <c r="F2" s="19">
        <v>2012</v>
      </c>
      <c r="G2" s="19">
        <v>2013</v>
      </c>
      <c r="H2" s="19">
        <v>2014</v>
      </c>
      <c r="I2" s="19">
        <v>2015</v>
      </c>
      <c r="J2" s="19">
        <v>2016</v>
      </c>
      <c r="K2" s="19">
        <v>2017</v>
      </c>
      <c r="L2" s="19">
        <v>2018</v>
      </c>
    </row>
    <row r="3" spans="1:12" ht="15.5" thickTop="1" thickBot="1" x14ac:dyDescent="0.4">
      <c r="A3" s="23" t="s">
        <v>4</v>
      </c>
      <c r="B3" s="221">
        <v>0</v>
      </c>
      <c r="C3" s="220">
        <v>0</v>
      </c>
      <c r="D3" s="221">
        <v>0</v>
      </c>
      <c r="E3" s="220">
        <v>0</v>
      </c>
      <c r="F3" s="221">
        <v>0</v>
      </c>
      <c r="G3" s="224">
        <v>6.3123564940000003</v>
      </c>
      <c r="H3" s="224">
        <v>14.9486944286</v>
      </c>
      <c r="I3" s="224">
        <v>15.65525082425</v>
      </c>
      <c r="J3" s="224">
        <v>15.82747975</v>
      </c>
      <c r="K3" s="224">
        <v>10.0441743865</v>
      </c>
      <c r="L3" s="224">
        <v>8.9288353566143694</v>
      </c>
    </row>
    <row r="4" spans="1:12" ht="15" thickBot="1" x14ac:dyDescent="0.4">
      <c r="A4" s="16" t="s">
        <v>5</v>
      </c>
      <c r="B4" s="226">
        <v>11.937381652200001</v>
      </c>
      <c r="C4" s="226">
        <v>11.341595113504397</v>
      </c>
      <c r="D4" s="226">
        <v>12.080328858096919</v>
      </c>
      <c r="E4" s="225">
        <v>10.265320914417494</v>
      </c>
      <c r="F4" s="226">
        <v>11.73409923372196</v>
      </c>
      <c r="G4" s="226">
        <v>11.578134617899998</v>
      </c>
      <c r="H4" s="226">
        <v>11.8040426104</v>
      </c>
      <c r="I4" s="226">
        <v>15.003840739049075</v>
      </c>
      <c r="J4" s="226">
        <v>12.359544700000001</v>
      </c>
      <c r="K4" s="226">
        <v>10.820981400000001</v>
      </c>
      <c r="L4" s="226">
        <v>10.594130765479962</v>
      </c>
    </row>
    <row r="5" spans="1:12" ht="15" thickBot="1" x14ac:dyDescent="0.4">
      <c r="A5" s="17" t="s">
        <v>6</v>
      </c>
      <c r="B5" s="214">
        <v>0</v>
      </c>
      <c r="C5" s="214">
        <v>0</v>
      </c>
      <c r="D5" s="214">
        <v>0</v>
      </c>
      <c r="E5" s="216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</row>
    <row r="6" spans="1:12" ht="15" thickBot="1" x14ac:dyDescent="0.4">
      <c r="A6" s="18" t="s">
        <v>7</v>
      </c>
      <c r="B6" s="217">
        <v>0</v>
      </c>
      <c r="C6" s="217">
        <v>0</v>
      </c>
      <c r="D6" s="217">
        <v>0</v>
      </c>
      <c r="E6" s="219">
        <v>0</v>
      </c>
      <c r="F6" s="217">
        <v>0</v>
      </c>
      <c r="G6" s="217">
        <v>0</v>
      </c>
      <c r="H6" s="227">
        <v>5.4050000000000002</v>
      </c>
      <c r="I6" s="217">
        <v>0</v>
      </c>
      <c r="J6" s="217">
        <v>0</v>
      </c>
      <c r="K6" s="217">
        <v>0</v>
      </c>
      <c r="L6" s="217">
        <v>0</v>
      </c>
    </row>
    <row r="7" spans="1:12" x14ac:dyDescent="0.35"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</row>
    <row r="8" spans="1:12" ht="15" thickBot="1" x14ac:dyDescent="0.4"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</row>
    <row r="9" spans="1:12" ht="15.5" thickTop="1" thickBot="1" x14ac:dyDescent="0.4">
      <c r="A9" s="19" t="s">
        <v>2</v>
      </c>
      <c r="B9" s="203">
        <v>2008</v>
      </c>
      <c r="C9" s="203">
        <v>2009</v>
      </c>
      <c r="D9" s="203">
        <v>2010</v>
      </c>
      <c r="E9" s="203">
        <v>2011</v>
      </c>
      <c r="F9" s="203">
        <v>2012</v>
      </c>
      <c r="G9" s="203">
        <v>2013</v>
      </c>
      <c r="H9" s="203">
        <v>2014</v>
      </c>
      <c r="I9" s="203">
        <v>2015</v>
      </c>
      <c r="J9" s="203">
        <v>2016</v>
      </c>
      <c r="K9" s="203">
        <v>2017</v>
      </c>
      <c r="L9" s="203">
        <v>2018</v>
      </c>
    </row>
    <row r="10" spans="1:12" ht="15.5" thickTop="1" thickBot="1" x14ac:dyDescent="0.4">
      <c r="A10" s="164" t="s">
        <v>52</v>
      </c>
      <c r="B10" s="221">
        <v>0</v>
      </c>
      <c r="C10" s="221">
        <v>0</v>
      </c>
      <c r="D10" s="221">
        <v>0</v>
      </c>
      <c r="E10" s="221">
        <v>0</v>
      </c>
      <c r="F10" s="221">
        <v>0</v>
      </c>
      <c r="G10" s="221">
        <v>0</v>
      </c>
      <c r="H10" s="221">
        <v>0</v>
      </c>
      <c r="I10" s="224">
        <v>4.5283599170000004</v>
      </c>
      <c r="J10" s="221">
        <v>0</v>
      </c>
      <c r="K10" s="221">
        <v>0</v>
      </c>
      <c r="L10" s="221">
        <v>0</v>
      </c>
    </row>
    <row r="11" spans="1:12" ht="15" thickBot="1" x14ac:dyDescent="0.4">
      <c r="A11" s="234" t="s">
        <v>50</v>
      </c>
      <c r="B11" s="221">
        <v>0</v>
      </c>
      <c r="C11" s="221">
        <v>0</v>
      </c>
      <c r="D11" s="221">
        <v>0</v>
      </c>
      <c r="E11" s="221">
        <v>0</v>
      </c>
      <c r="F11" s="221">
        <v>0</v>
      </c>
      <c r="G11" s="237">
        <v>6.3123564940000003</v>
      </c>
      <c r="H11" s="221">
        <v>0</v>
      </c>
      <c r="I11" s="221">
        <v>0</v>
      </c>
      <c r="J11" s="221">
        <v>0</v>
      </c>
      <c r="K11" s="229">
        <v>9.6983569500000009</v>
      </c>
      <c r="L11" s="221">
        <v>0</v>
      </c>
    </row>
    <row r="12" spans="1:12" ht="15" thickBot="1" x14ac:dyDescent="0.4">
      <c r="A12" s="234" t="s">
        <v>42</v>
      </c>
      <c r="B12" s="221">
        <v>0</v>
      </c>
      <c r="C12" s="221">
        <v>0</v>
      </c>
      <c r="D12" s="221">
        <v>0</v>
      </c>
      <c r="E12" s="221">
        <v>0</v>
      </c>
      <c r="F12" s="221">
        <v>0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4">
        <v>16.062756525060923</v>
      </c>
    </row>
    <row r="13" spans="1:12" ht="15" thickBot="1" x14ac:dyDescent="0.4">
      <c r="A13" s="235" t="s">
        <v>46</v>
      </c>
      <c r="B13" s="221">
        <v>0</v>
      </c>
      <c r="C13" s="221">
        <v>0</v>
      </c>
      <c r="D13" s="221">
        <v>0</v>
      </c>
      <c r="E13" s="221">
        <v>0</v>
      </c>
      <c r="F13" s="221">
        <v>0</v>
      </c>
      <c r="G13" s="221">
        <v>0</v>
      </c>
      <c r="H13" s="237">
        <v>5.4050000000000002</v>
      </c>
      <c r="I13" s="221">
        <v>0</v>
      </c>
      <c r="J13" s="221">
        <v>0</v>
      </c>
      <c r="K13" s="221">
        <v>0</v>
      </c>
      <c r="L13" s="221">
        <v>0</v>
      </c>
    </row>
    <row r="14" spans="1:12" ht="15" thickBot="1" x14ac:dyDescent="0.4">
      <c r="A14" s="61" t="s">
        <v>34</v>
      </c>
      <c r="B14" s="224">
        <v>16.265582299999998</v>
      </c>
      <c r="C14" s="224">
        <v>15.20349756659707</v>
      </c>
      <c r="D14" s="224">
        <v>15.816457530072174</v>
      </c>
      <c r="E14" s="232">
        <v>9.6929373851476708</v>
      </c>
      <c r="F14" s="224">
        <v>16.639621568646962</v>
      </c>
      <c r="G14" s="224">
        <v>19.3599383</v>
      </c>
      <c r="H14" s="224">
        <v>19.562698059999999</v>
      </c>
      <c r="I14" s="224">
        <v>6.0090493956080868</v>
      </c>
      <c r="J14" s="221">
        <v>0</v>
      </c>
      <c r="K14" s="221">
        <v>0</v>
      </c>
      <c r="L14" s="221">
        <v>0</v>
      </c>
    </row>
    <row r="15" spans="1:12" ht="15.5" thickTop="1" thickBot="1" x14ac:dyDescent="0.4">
      <c r="A15" s="190" t="s">
        <v>35</v>
      </c>
      <c r="B15" s="224">
        <v>0</v>
      </c>
      <c r="C15" s="224">
        <v>0</v>
      </c>
      <c r="D15" s="224">
        <v>0</v>
      </c>
      <c r="E15" s="224">
        <v>0</v>
      </c>
      <c r="F15" s="224">
        <v>0</v>
      </c>
      <c r="G15" s="237">
        <v>1.5733752299999999</v>
      </c>
      <c r="H15" s="221">
        <v>0</v>
      </c>
      <c r="I15" s="221">
        <v>0</v>
      </c>
      <c r="J15" s="221">
        <v>0</v>
      </c>
      <c r="K15" s="221">
        <v>0</v>
      </c>
      <c r="L15" s="221">
        <v>0</v>
      </c>
    </row>
    <row r="16" spans="1:12" ht="15.5" thickTop="1" thickBot="1" x14ac:dyDescent="0.4">
      <c r="A16" s="236" t="s">
        <v>47</v>
      </c>
      <c r="B16" s="224">
        <v>5.2208338200000002</v>
      </c>
      <c r="C16" s="224">
        <v>8.293881460881245</v>
      </c>
      <c r="D16" s="224">
        <v>9.5895764101134162</v>
      </c>
      <c r="E16" s="232">
        <v>10.51062814124742</v>
      </c>
      <c r="F16" s="224">
        <v>11.001090149192935</v>
      </c>
      <c r="G16" s="224">
        <v>11.3063752</v>
      </c>
      <c r="H16" s="224">
        <v>11.4807653</v>
      </c>
      <c r="I16" s="224">
        <v>15.477250809756494</v>
      </c>
      <c r="J16" s="224">
        <v>12.359544700000001</v>
      </c>
      <c r="K16" s="229">
        <v>10.820981400000001</v>
      </c>
      <c r="L16" s="224">
        <v>10.594130765479962</v>
      </c>
    </row>
    <row r="17" spans="1:12" ht="15" thickBot="1" x14ac:dyDescent="0.4">
      <c r="A17" s="234" t="s">
        <v>45</v>
      </c>
      <c r="B17" s="221">
        <v>0</v>
      </c>
      <c r="C17" s="221">
        <v>0</v>
      </c>
      <c r="D17" s="221">
        <v>0</v>
      </c>
      <c r="E17" s="221">
        <v>0</v>
      </c>
      <c r="F17" s="221">
        <v>0</v>
      </c>
      <c r="G17" s="221">
        <v>0</v>
      </c>
      <c r="H17" s="224">
        <v>17.898881419999999</v>
      </c>
      <c r="I17" s="221">
        <v>0</v>
      </c>
      <c r="J17" s="221">
        <v>0</v>
      </c>
      <c r="K17" s="221">
        <v>0</v>
      </c>
      <c r="L17" s="221">
        <v>0</v>
      </c>
    </row>
    <row r="18" spans="1:12" x14ac:dyDescent="0.35">
      <c r="A18" s="238" t="s">
        <v>48</v>
      </c>
      <c r="B18" s="224">
        <v>0</v>
      </c>
      <c r="C18" s="224">
        <v>0</v>
      </c>
      <c r="D18" s="224">
        <v>0</v>
      </c>
      <c r="E18" s="224">
        <v>0</v>
      </c>
      <c r="F18" s="224">
        <v>0</v>
      </c>
      <c r="G18" s="224">
        <v>0</v>
      </c>
      <c r="H18" s="224">
        <v>14.468431430000001</v>
      </c>
      <c r="I18" s="224">
        <v>19.364214459999999</v>
      </c>
      <c r="J18" s="224">
        <v>14.426444699999999</v>
      </c>
      <c r="K18" s="229">
        <v>8.5863594499999998</v>
      </c>
      <c r="L18" s="224">
        <v>7.8591340038042157</v>
      </c>
    </row>
    <row r="19" spans="1:12" x14ac:dyDescent="0.35">
      <c r="A19" s="239" t="s">
        <v>53</v>
      </c>
      <c r="B19" s="221">
        <v>0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4">
        <v>28.436795199999999</v>
      </c>
      <c r="K19" s="229">
        <v>12.835495999999999</v>
      </c>
      <c r="L19" s="224">
        <v>9.0883768055541427</v>
      </c>
    </row>
    <row r="20" spans="1:12" x14ac:dyDescent="0.35">
      <c r="A20" s="240" t="s">
        <v>36</v>
      </c>
      <c r="B20" s="224">
        <v>0.13055555999999999</v>
      </c>
      <c r="C20" s="224">
        <v>0.15199345618605542</v>
      </c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</row>
  </sheetData>
  <mergeCells count="2">
    <mergeCell ref="B1:L1"/>
    <mergeCell ref="B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G4" sqref="G4:G6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78.7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15.5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8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7</v>
      </c>
      <c r="C4" s="91">
        <v>136</v>
      </c>
      <c r="D4" s="91">
        <v>1331</v>
      </c>
      <c r="E4" s="245">
        <v>863.09668369999997</v>
      </c>
      <c r="F4" s="178">
        <v>3951.39</v>
      </c>
      <c r="G4" s="280">
        <f>F4*100/(E4*C4*B1)</f>
        <v>4.2773698883612231E-2</v>
      </c>
      <c r="H4" s="178">
        <v>1.71088</v>
      </c>
      <c r="I4" s="177">
        <v>2277.1815299999998</v>
      </c>
      <c r="J4" s="177">
        <v>11.217599999999999</v>
      </c>
    </row>
    <row r="5" spans="1:10" ht="15" thickBot="1" x14ac:dyDescent="0.4">
      <c r="A5" s="15" t="s">
        <v>35</v>
      </c>
      <c r="B5" s="90">
        <v>21</v>
      </c>
      <c r="C5" s="91">
        <v>189</v>
      </c>
      <c r="D5" s="92">
        <v>100</v>
      </c>
      <c r="E5" s="245">
        <v>1592.2044129999999</v>
      </c>
      <c r="F5" s="177">
        <v>5761.97</v>
      </c>
      <c r="G5" s="280">
        <f>F5*100/(E5*C5*B1)</f>
        <v>2.4329637206149293E-2</v>
      </c>
      <c r="H5" s="178">
        <v>2.55816</v>
      </c>
      <c r="I5" s="177">
        <v>255.82079999999999</v>
      </c>
      <c r="J5" s="177">
        <v>12.1904</v>
      </c>
    </row>
    <row r="6" spans="1:10" ht="15" thickBot="1" x14ac:dyDescent="0.4">
      <c r="A6" s="16" t="s">
        <v>36</v>
      </c>
      <c r="B6" s="93">
        <v>6</v>
      </c>
      <c r="C6" s="94">
        <v>172</v>
      </c>
      <c r="D6" s="95">
        <v>5</v>
      </c>
      <c r="E6" s="246">
        <v>1692.9547110000001</v>
      </c>
      <c r="F6" s="206">
        <v>985.25</v>
      </c>
      <c r="G6" s="281">
        <f>F6*100/(E6*C6*B1)</f>
        <v>4.2993017155136433E-3</v>
      </c>
      <c r="H6" s="208">
        <v>0.58819444399999998</v>
      </c>
      <c r="I6" s="206">
        <v>2.7409722200000002</v>
      </c>
      <c r="J6" s="206">
        <v>0.42013888799999999</v>
      </c>
    </row>
    <row r="7" spans="1:10" ht="15" thickBot="1" x14ac:dyDescent="0.4">
      <c r="A7" s="16"/>
      <c r="B7" s="11"/>
      <c r="C7" s="3"/>
      <c r="D7" s="4"/>
      <c r="E7" s="4"/>
      <c r="F7" s="4"/>
      <c r="G7" s="242"/>
      <c r="H7" s="3"/>
      <c r="I7" s="4"/>
      <c r="J7" s="4"/>
    </row>
    <row r="8" spans="1:10" ht="15" thickBot="1" x14ac:dyDescent="0.4">
      <c r="A8" s="17"/>
      <c r="B8" s="12"/>
      <c r="C8" s="5"/>
      <c r="D8" s="5"/>
      <c r="E8" s="5"/>
      <c r="F8" s="5"/>
      <c r="G8" s="7"/>
      <c r="H8" s="6"/>
      <c r="I8" s="5"/>
      <c r="J8" s="5"/>
    </row>
    <row r="9" spans="1:10" ht="15" thickBot="1" x14ac:dyDescent="0.4">
      <c r="A9" s="17"/>
      <c r="B9" s="12"/>
      <c r="C9" s="5"/>
      <c r="D9" s="5"/>
      <c r="E9" s="5"/>
      <c r="F9" s="5"/>
      <c r="G9" s="7"/>
      <c r="H9" s="6"/>
      <c r="I9" s="5"/>
      <c r="J9" s="5"/>
    </row>
    <row r="10" spans="1:10" ht="15" thickBot="1" x14ac:dyDescent="0.4">
      <c r="A10" s="18"/>
      <c r="B10" s="13"/>
      <c r="C10" s="8"/>
      <c r="D10" s="8"/>
      <c r="E10" s="8"/>
      <c r="F10" s="8"/>
      <c r="G10" s="10"/>
      <c r="H10" s="9"/>
      <c r="I10" s="8"/>
      <c r="J10" s="8"/>
    </row>
    <row r="11" spans="1:10" ht="15" thickBot="1" x14ac:dyDescent="0.4"/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19" t="s">
        <v>1</v>
      </c>
      <c r="H12" s="19" t="s">
        <v>11</v>
      </c>
      <c r="I12" s="24" t="s">
        <v>17</v>
      </c>
      <c r="J12" s="19" t="s">
        <v>18</v>
      </c>
    </row>
    <row r="13" spans="1:10" ht="15.5" thickTop="1" thickBot="1" x14ac:dyDescent="0.4">
      <c r="A13" s="23" t="s">
        <v>4</v>
      </c>
      <c r="B13" s="22"/>
      <c r="C13" s="20"/>
      <c r="D13" s="20"/>
      <c r="E13" s="21"/>
      <c r="F13" s="20"/>
      <c r="G13" s="20"/>
      <c r="H13" s="20"/>
      <c r="I13" s="20"/>
      <c r="J13" s="20"/>
    </row>
    <row r="14" spans="1:10" ht="15" thickBot="1" x14ac:dyDescent="0.4">
      <c r="A14" s="16" t="s">
        <v>29</v>
      </c>
      <c r="B14" s="200">
        <v>34</v>
      </c>
      <c r="C14" s="208">
        <f>AVERAGE(C4:C6)</f>
        <v>165.66666666666666</v>
      </c>
      <c r="D14" s="206">
        <f>D4+D5+D6</f>
        <v>1436</v>
      </c>
      <c r="E14" s="206">
        <f t="shared" ref="E14:G14" si="0">E4*0.66+E5*0.23+E6*0.01</f>
        <v>952.78037334199996</v>
      </c>
      <c r="F14" s="206">
        <f t="shared" si="0"/>
        <v>3943.0230000000001</v>
      </c>
      <c r="G14" s="195">
        <f t="shared" si="0"/>
        <v>3.3869450837753549E-2</v>
      </c>
      <c r="H14" s="208">
        <v>1.84596</v>
      </c>
      <c r="I14" s="206">
        <v>2536</v>
      </c>
      <c r="J14" s="206">
        <v>10.978350000000001</v>
      </c>
    </row>
    <row r="15" spans="1:10" ht="15" thickBot="1" x14ac:dyDescent="0.4">
      <c r="A15" s="17" t="s">
        <v>31</v>
      </c>
      <c r="B15" s="12"/>
      <c r="C15" s="6"/>
      <c r="D15" s="5"/>
      <c r="E15" s="5"/>
      <c r="F15" s="5"/>
      <c r="G15" s="7"/>
      <c r="H15" s="6"/>
      <c r="I15" s="8"/>
      <c r="J15" s="5"/>
    </row>
    <row r="16" spans="1:10" ht="15" thickBot="1" x14ac:dyDescent="0.4">
      <c r="A16" s="18" t="s">
        <v>30</v>
      </c>
      <c r="B16" s="13"/>
      <c r="C16" s="9"/>
      <c r="D16" s="8"/>
      <c r="E16" s="8"/>
      <c r="F16" s="8"/>
      <c r="G16" s="10"/>
      <c r="H16" s="9"/>
      <c r="I16" s="5"/>
      <c r="J16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78.2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15.5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8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21</v>
      </c>
      <c r="C4" s="91">
        <v>136</v>
      </c>
      <c r="D4" s="91">
        <v>1307</v>
      </c>
      <c r="E4" s="243">
        <v>827.0122877</v>
      </c>
      <c r="F4" s="178">
        <v>3489.1809790000002</v>
      </c>
      <c r="G4" s="280">
        <f>F4*100/(E4*C4*B1)</f>
        <v>3.9670335420497888E-2</v>
      </c>
      <c r="H4" s="75">
        <v>1.6826000000000001</v>
      </c>
      <c r="I4" s="36">
        <v>2251.1745299999998</v>
      </c>
      <c r="J4" s="53">
        <v>11.217599999999999</v>
      </c>
    </row>
    <row r="5" spans="1:10" ht="15" thickBot="1" x14ac:dyDescent="0.4">
      <c r="A5" s="15" t="s">
        <v>35</v>
      </c>
      <c r="B5" s="90">
        <v>20</v>
      </c>
      <c r="C5" s="91">
        <v>189</v>
      </c>
      <c r="D5" s="92">
        <v>506</v>
      </c>
      <c r="E5" s="243">
        <v>1103.7399210000001</v>
      </c>
      <c r="F5" s="177">
        <v>4392.989705</v>
      </c>
      <c r="G5" s="280">
        <f>F5*100/(E5*C5*B1)</f>
        <v>2.6929288403761492E-2</v>
      </c>
      <c r="H5" s="75">
        <v>2.4981599999999999</v>
      </c>
      <c r="I5" s="36">
        <v>265.96080000000001</v>
      </c>
      <c r="J5" s="53">
        <v>12.990399999999999</v>
      </c>
    </row>
    <row r="6" spans="1:10" ht="15" thickBot="1" x14ac:dyDescent="0.4">
      <c r="A6" s="16" t="s">
        <v>36</v>
      </c>
      <c r="B6" s="93">
        <v>4</v>
      </c>
      <c r="C6" s="94">
        <v>172</v>
      </c>
      <c r="D6" s="95">
        <v>2</v>
      </c>
      <c r="E6" s="244">
        <v>546.41450999999995</v>
      </c>
      <c r="F6" s="206">
        <v>985.24800000000005</v>
      </c>
      <c r="G6" s="281">
        <f>F6*100/(E6*C6*B1)</f>
        <v>1.3405658087819468E-2</v>
      </c>
      <c r="H6" s="76">
        <v>0.58962544439999998</v>
      </c>
      <c r="I6" s="77">
        <v>2.6409722200000001</v>
      </c>
      <c r="J6" s="77">
        <v>0.42013888799999999</v>
      </c>
    </row>
    <row r="7" spans="1:10" ht="15" thickBot="1" x14ac:dyDescent="0.4">
      <c r="A7" s="16"/>
      <c r="B7" s="11"/>
      <c r="C7" s="3"/>
      <c r="D7" s="4"/>
      <c r="E7" s="4"/>
      <c r="F7" s="4"/>
      <c r="G7" s="281"/>
      <c r="H7" s="3"/>
      <c r="I7" s="4"/>
      <c r="J7" s="4"/>
    </row>
    <row r="8" spans="1:10" ht="15" thickBot="1" x14ac:dyDescent="0.4">
      <c r="A8" s="17"/>
      <c r="B8" s="12"/>
      <c r="C8" s="5"/>
      <c r="D8" s="5"/>
      <c r="E8" s="5"/>
      <c r="F8" s="5"/>
      <c r="G8" s="282"/>
      <c r="H8" s="6"/>
      <c r="I8" s="5"/>
      <c r="J8" s="5"/>
    </row>
    <row r="9" spans="1:10" ht="15" thickBot="1" x14ac:dyDescent="0.4">
      <c r="A9" s="17"/>
      <c r="B9" s="12"/>
      <c r="C9" s="5"/>
      <c r="D9" s="5"/>
      <c r="E9" s="5"/>
      <c r="F9" s="5"/>
      <c r="G9" s="282"/>
      <c r="H9" s="6"/>
      <c r="I9" s="5"/>
      <c r="J9" s="5"/>
    </row>
    <row r="10" spans="1:10" ht="15" thickBot="1" x14ac:dyDescent="0.4">
      <c r="A10" s="18"/>
      <c r="B10" s="13"/>
      <c r="C10" s="8"/>
      <c r="D10" s="8"/>
      <c r="E10" s="8"/>
      <c r="F10" s="8"/>
      <c r="G10" s="283"/>
      <c r="H10" s="9"/>
      <c r="I10" s="8"/>
      <c r="J10" s="8"/>
    </row>
    <row r="11" spans="1:10" ht="15" thickBot="1" x14ac:dyDescent="0.4">
      <c r="G11" s="284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285" t="s">
        <v>1</v>
      </c>
      <c r="H12" s="19" t="s">
        <v>11</v>
      </c>
      <c r="I12" s="24" t="s">
        <v>17</v>
      </c>
      <c r="J12" s="19" t="s">
        <v>18</v>
      </c>
    </row>
    <row r="13" spans="1:10" ht="15.5" thickTop="1" thickBot="1" x14ac:dyDescent="0.4">
      <c r="A13" s="23" t="s">
        <v>4</v>
      </c>
      <c r="B13" s="22"/>
      <c r="C13" s="20"/>
      <c r="D13" s="20"/>
      <c r="E13" s="21"/>
      <c r="F13" s="20"/>
      <c r="G13" s="286"/>
      <c r="H13" s="20"/>
      <c r="I13" s="20"/>
      <c r="J13" s="20"/>
    </row>
    <row r="14" spans="1:10" ht="15" thickBot="1" x14ac:dyDescent="0.4">
      <c r="A14" s="16" t="s">
        <v>29</v>
      </c>
      <c r="B14" s="200">
        <v>45</v>
      </c>
      <c r="C14" s="193">
        <v>171</v>
      </c>
      <c r="D14" s="206">
        <f>D4+D5+D6</f>
        <v>1815</v>
      </c>
      <c r="E14" s="206">
        <f t="shared" ref="E14:G14" si="0">E4*0.5+E5*0.45+E6*0.05</f>
        <v>937.50983380000002</v>
      </c>
      <c r="F14" s="206">
        <f t="shared" si="0"/>
        <v>3770.6982567500004</v>
      </c>
      <c r="G14" s="281">
        <f t="shared" si="0"/>
        <v>3.2623630396332592E-2</v>
      </c>
      <c r="H14" s="3">
        <v>1.7490000000000001</v>
      </c>
      <c r="I14" s="206">
        <v>3174.5625</v>
      </c>
      <c r="J14" s="206">
        <v>12.5974</v>
      </c>
    </row>
    <row r="15" spans="1:10" ht="15" thickBot="1" x14ac:dyDescent="0.4">
      <c r="A15" s="17" t="s">
        <v>31</v>
      </c>
      <c r="B15" s="12"/>
      <c r="C15" s="6"/>
      <c r="D15" s="5"/>
      <c r="E15" s="5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13"/>
      <c r="C16" s="9"/>
      <c r="D16" s="8"/>
      <c r="E16" s="8"/>
      <c r="F16" s="8"/>
      <c r="G16" s="10"/>
      <c r="H16" s="9"/>
      <c r="I16" s="8"/>
      <c r="J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77.400000000000006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15.5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8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21</v>
      </c>
      <c r="C4" s="91">
        <v>136</v>
      </c>
      <c r="D4" s="91">
        <v>1328</v>
      </c>
      <c r="E4" s="245">
        <v>806.6205271</v>
      </c>
      <c r="F4" s="178">
        <v>3430.5121770000001</v>
      </c>
      <c r="G4" s="280">
        <f>F4*100/(E4*C4*B1)</f>
        <v>4.0402647676011857E-2</v>
      </c>
      <c r="H4" s="178">
        <v>1.6394599999999999</v>
      </c>
      <c r="I4" s="177">
        <v>2177.2135659999999</v>
      </c>
      <c r="J4" s="177">
        <v>11.10826</v>
      </c>
    </row>
    <row r="5" spans="1:10" ht="15" thickBot="1" x14ac:dyDescent="0.4">
      <c r="A5" s="15" t="s">
        <v>35</v>
      </c>
      <c r="B5" s="90">
        <v>31</v>
      </c>
      <c r="C5" s="91">
        <v>189</v>
      </c>
      <c r="D5" s="92">
        <v>1043</v>
      </c>
      <c r="E5" s="245">
        <v>1102.706203</v>
      </c>
      <c r="F5" s="177">
        <v>4406.1227669999998</v>
      </c>
      <c r="G5" s="280">
        <f>F5*100/(E5*C5*B1)</f>
        <v>2.731454755820242E-2</v>
      </c>
      <c r="H5" s="178">
        <v>1.970585</v>
      </c>
      <c r="I5" s="177">
        <v>2062.3679999999999</v>
      </c>
      <c r="J5" s="177">
        <v>12.276</v>
      </c>
    </row>
    <row r="6" spans="1:10" ht="15" thickBot="1" x14ac:dyDescent="0.4">
      <c r="A6" s="16"/>
      <c r="B6" s="11"/>
      <c r="C6" s="3"/>
      <c r="D6" s="4"/>
      <c r="E6" s="4"/>
      <c r="F6" s="4"/>
      <c r="G6" s="281"/>
      <c r="H6" s="248"/>
      <c r="I6" s="249"/>
      <c r="J6" s="249"/>
    </row>
    <row r="7" spans="1:10" ht="15" thickBot="1" x14ac:dyDescent="0.4">
      <c r="A7" s="16"/>
      <c r="B7" s="11"/>
      <c r="C7" s="3"/>
      <c r="D7" s="4"/>
      <c r="E7" s="4"/>
      <c r="F7" s="4"/>
      <c r="G7" s="281"/>
      <c r="H7" s="208"/>
      <c r="I7" s="206"/>
      <c r="J7" s="206"/>
    </row>
    <row r="8" spans="1:10" ht="15" thickBot="1" x14ac:dyDescent="0.4">
      <c r="A8" s="17"/>
      <c r="B8" s="12"/>
      <c r="C8" s="5"/>
      <c r="D8" s="5"/>
      <c r="E8" s="5"/>
      <c r="F8" s="5"/>
      <c r="G8" s="282"/>
      <c r="H8" s="250"/>
      <c r="I8" s="210"/>
      <c r="J8" s="210"/>
    </row>
    <row r="9" spans="1:10" ht="15" thickBot="1" x14ac:dyDescent="0.4">
      <c r="A9" s="17"/>
      <c r="B9" s="12"/>
      <c r="C9" s="5"/>
      <c r="D9" s="5"/>
      <c r="E9" s="5"/>
      <c r="F9" s="5"/>
      <c r="G9" s="282"/>
      <c r="H9" s="250"/>
      <c r="I9" s="210"/>
      <c r="J9" s="210"/>
    </row>
    <row r="10" spans="1:10" ht="15" thickBot="1" x14ac:dyDescent="0.4">
      <c r="A10" s="18"/>
      <c r="B10" s="13"/>
      <c r="C10" s="8"/>
      <c r="D10" s="8"/>
      <c r="E10" s="8"/>
      <c r="F10" s="8"/>
      <c r="G10" s="283"/>
      <c r="H10" s="251"/>
      <c r="I10" s="252"/>
      <c r="J10" s="252"/>
    </row>
    <row r="11" spans="1:10" ht="15" thickBot="1" x14ac:dyDescent="0.4"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22"/>
      <c r="C13" s="20"/>
      <c r="D13" s="20"/>
      <c r="E13" s="21"/>
      <c r="F13" s="20"/>
      <c r="G13" s="286"/>
      <c r="H13" s="212"/>
      <c r="I13" s="212"/>
      <c r="J13" s="212"/>
    </row>
    <row r="14" spans="1:10" ht="15" thickBot="1" x14ac:dyDescent="0.4">
      <c r="A14" s="16" t="s">
        <v>29</v>
      </c>
      <c r="B14" s="200">
        <v>52</v>
      </c>
      <c r="C14" s="193">
        <f>(C5+C4)/2</f>
        <v>162.5</v>
      </c>
      <c r="D14" s="206">
        <f>D4+D5</f>
        <v>2371</v>
      </c>
      <c r="E14" s="206">
        <f>E5*0.6+E4*0.4</f>
        <v>984.27193264000005</v>
      </c>
      <c r="F14" s="206">
        <f>F4*0.4+F5*0.6</f>
        <v>4015.8785309999998</v>
      </c>
      <c r="G14" s="281">
        <f>G4*0.4+G5*0.6</f>
        <v>3.2549787605326196E-2</v>
      </c>
      <c r="H14" s="208">
        <v>1.7854890000000001</v>
      </c>
      <c r="I14" s="206">
        <v>4239.2841680000001</v>
      </c>
      <c r="J14" s="206">
        <v>11.6456</v>
      </c>
    </row>
    <row r="15" spans="1:10" ht="15" thickBot="1" x14ac:dyDescent="0.4">
      <c r="A15" s="17" t="s">
        <v>31</v>
      </c>
      <c r="B15" s="12"/>
      <c r="C15" s="6"/>
      <c r="D15" s="5"/>
      <c r="E15" s="5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13"/>
      <c r="C16" s="9"/>
      <c r="D16" s="8"/>
      <c r="E16" s="8"/>
      <c r="F16" s="8"/>
      <c r="G16" s="8"/>
      <c r="H16" s="8"/>
      <c r="I16" s="8"/>
      <c r="J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79.3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15.5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8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21</v>
      </c>
      <c r="C4" s="91">
        <v>136</v>
      </c>
      <c r="D4" s="91">
        <v>817</v>
      </c>
      <c r="E4" s="245">
        <v>775.67297550000001</v>
      </c>
      <c r="F4" s="178">
        <v>3338.917594</v>
      </c>
      <c r="G4" s="280">
        <f>F4*100/(E4*C4*B1)</f>
        <v>3.9913052564951569E-2</v>
      </c>
      <c r="H4" s="178">
        <v>1.6022400000000001</v>
      </c>
      <c r="I4" s="177">
        <v>1307.4384</v>
      </c>
      <c r="J4" s="177">
        <v>10.986800000000001</v>
      </c>
    </row>
    <row r="5" spans="1:10" ht="15" thickBot="1" x14ac:dyDescent="0.4">
      <c r="A5" s="15" t="s">
        <v>35</v>
      </c>
      <c r="B5" s="90">
        <v>46</v>
      </c>
      <c r="C5" s="91">
        <v>189</v>
      </c>
      <c r="D5" s="92">
        <v>1809</v>
      </c>
      <c r="E5" s="245">
        <v>1043.2547039999999</v>
      </c>
      <c r="F5" s="177">
        <v>4239.3511239999998</v>
      </c>
      <c r="G5" s="280">
        <f>F5*100/(E5*C5*B1)</f>
        <v>2.7112779704598626E-2</v>
      </c>
      <c r="H5" s="178">
        <v>1.8972344999999999</v>
      </c>
      <c r="I5" s="177">
        <v>3433.9944</v>
      </c>
      <c r="J5" s="177">
        <v>11.9651</v>
      </c>
    </row>
    <row r="6" spans="1:10" ht="15" thickBot="1" x14ac:dyDescent="0.4">
      <c r="A6" s="16"/>
      <c r="B6" s="11"/>
      <c r="C6" s="3"/>
      <c r="D6" s="4"/>
      <c r="E6" s="206"/>
      <c r="F6" s="206"/>
      <c r="G6" s="281"/>
      <c r="H6" s="208"/>
      <c r="I6" s="206"/>
      <c r="J6" s="206"/>
    </row>
    <row r="7" spans="1:10" ht="15" thickBot="1" x14ac:dyDescent="0.4">
      <c r="A7" s="16"/>
      <c r="B7" s="11"/>
      <c r="C7" s="3"/>
      <c r="D7" s="4"/>
      <c r="E7" s="206"/>
      <c r="F7" s="206"/>
      <c r="G7" s="281"/>
      <c r="H7" s="208"/>
      <c r="I7" s="206"/>
      <c r="J7" s="206"/>
    </row>
    <row r="8" spans="1:10" ht="15" thickBot="1" x14ac:dyDescent="0.4">
      <c r="A8" s="17"/>
      <c r="B8" s="12"/>
      <c r="C8" s="5"/>
      <c r="D8" s="5"/>
      <c r="E8" s="210"/>
      <c r="F8" s="210"/>
      <c r="G8" s="282"/>
      <c r="H8" s="250"/>
      <c r="I8" s="210"/>
      <c r="J8" s="210"/>
    </row>
    <row r="9" spans="1:10" ht="15" thickBot="1" x14ac:dyDescent="0.4">
      <c r="A9" s="17"/>
      <c r="B9" s="12"/>
      <c r="C9" s="5"/>
      <c r="D9" s="5"/>
      <c r="E9" s="5"/>
      <c r="F9" s="5"/>
      <c r="G9" s="282"/>
      <c r="H9" s="250"/>
      <c r="I9" s="210"/>
      <c r="J9" s="210"/>
    </row>
    <row r="10" spans="1:10" ht="15" thickBot="1" x14ac:dyDescent="0.4">
      <c r="A10" s="18"/>
      <c r="B10" s="13"/>
      <c r="C10" s="8"/>
      <c r="D10" s="8"/>
      <c r="E10" s="8"/>
      <c r="F10" s="8"/>
      <c r="G10" s="283"/>
      <c r="H10" s="251"/>
      <c r="I10" s="252"/>
      <c r="J10" s="252"/>
    </row>
    <row r="11" spans="1:10" ht="15" thickBot="1" x14ac:dyDescent="0.4"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22">
        <v>0</v>
      </c>
      <c r="C13" s="20"/>
      <c r="D13" s="20"/>
      <c r="E13" s="21"/>
      <c r="F13" s="20"/>
      <c r="G13" s="286"/>
      <c r="H13" s="212"/>
      <c r="I13" s="212"/>
      <c r="J13" s="212"/>
    </row>
    <row r="14" spans="1:10" ht="15" thickBot="1" x14ac:dyDescent="0.4">
      <c r="A14" s="16" t="s">
        <v>29</v>
      </c>
      <c r="B14" s="209">
        <v>67</v>
      </c>
      <c r="C14" s="208">
        <v>170.5</v>
      </c>
      <c r="D14" s="206">
        <f>D4+D5</f>
        <v>2626</v>
      </c>
      <c r="E14" s="206">
        <f t="shared" ref="E14:G14" si="0">E4*0.3+E5*0.7</f>
        <v>962.98018544999991</v>
      </c>
      <c r="F14" s="206">
        <f t="shared" si="0"/>
        <v>3969.2210649999997</v>
      </c>
      <c r="G14" s="281">
        <f t="shared" si="0"/>
        <v>3.0952861562704506E-2</v>
      </c>
      <c r="H14" s="208">
        <v>1.8056399999999999</v>
      </c>
      <c r="I14" s="206">
        <v>4741.4859999999999</v>
      </c>
      <c r="J14" s="206">
        <v>11.677339999999999</v>
      </c>
    </row>
    <row r="15" spans="1:10" ht="15" thickBot="1" x14ac:dyDescent="0.4">
      <c r="A15" s="17" t="s">
        <v>31</v>
      </c>
      <c r="B15" s="12">
        <v>0</v>
      </c>
      <c r="C15" s="6"/>
      <c r="D15" s="5"/>
      <c r="E15" s="5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13">
        <v>0</v>
      </c>
      <c r="C16" s="9"/>
      <c r="D16" s="8"/>
      <c r="E16" s="8"/>
      <c r="F16" s="198"/>
      <c r="G16" s="198"/>
      <c r="H16" s="198"/>
      <c r="I16" s="198"/>
      <c r="J16" s="19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78.5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15.5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8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10</v>
      </c>
      <c r="C4" s="91">
        <v>136</v>
      </c>
      <c r="D4" s="91">
        <v>618</v>
      </c>
      <c r="E4" s="245">
        <v>851.56309869999995</v>
      </c>
      <c r="F4" s="178">
        <v>3555.336843</v>
      </c>
      <c r="G4" s="280">
        <f>F4*100/(E4*C4*B1)</f>
        <v>3.9107076831273693E-2</v>
      </c>
      <c r="H4" s="178">
        <v>1.696272</v>
      </c>
      <c r="I4" s="177">
        <v>1048.7280000000001</v>
      </c>
      <c r="J4" s="177">
        <v>12.484857</v>
      </c>
    </row>
    <row r="5" spans="1:10" ht="15" thickBot="1" x14ac:dyDescent="0.4">
      <c r="A5" s="15" t="s">
        <v>35</v>
      </c>
      <c r="B5" s="90">
        <v>59</v>
      </c>
      <c r="C5" s="91">
        <v>189</v>
      </c>
      <c r="D5" s="92">
        <v>2325</v>
      </c>
      <c r="E5" s="245">
        <v>1062.404847</v>
      </c>
      <c r="F5" s="177">
        <v>4285.8339550000001</v>
      </c>
      <c r="G5" s="280">
        <f>F5*100/(E5*C5*B1)</f>
        <v>2.7190289832991158E-2</v>
      </c>
      <c r="H5" s="178">
        <v>1.9210320000000001</v>
      </c>
      <c r="I5" s="177">
        <v>4466.4426000000003</v>
      </c>
      <c r="J5" s="177">
        <v>12.038929</v>
      </c>
    </row>
    <row r="6" spans="1:10" ht="15" thickBot="1" x14ac:dyDescent="0.4">
      <c r="A6" s="16"/>
      <c r="B6" s="11"/>
      <c r="C6" s="3"/>
      <c r="D6" s="4"/>
      <c r="E6" s="206"/>
      <c r="F6" s="206"/>
      <c r="G6" s="281"/>
      <c r="H6" s="208"/>
      <c r="I6" s="206"/>
      <c r="J6" s="206"/>
    </row>
    <row r="7" spans="1:10" ht="15" thickBot="1" x14ac:dyDescent="0.4">
      <c r="A7" s="16"/>
      <c r="B7" s="11"/>
      <c r="C7" s="3"/>
      <c r="D7" s="4"/>
      <c r="E7" s="206"/>
      <c r="F7" s="206"/>
      <c r="G7" s="281"/>
      <c r="H7" s="208"/>
      <c r="I7" s="206"/>
      <c r="J7" s="206"/>
    </row>
    <row r="8" spans="1:10" ht="15" thickBot="1" x14ac:dyDescent="0.4">
      <c r="A8" s="17"/>
      <c r="B8" s="12"/>
      <c r="C8" s="5"/>
      <c r="D8" s="5"/>
      <c r="E8" s="210"/>
      <c r="F8" s="210"/>
      <c r="G8" s="282"/>
      <c r="H8" s="250"/>
      <c r="I8" s="210"/>
      <c r="J8" s="210"/>
    </row>
    <row r="9" spans="1:10" ht="15" thickBot="1" x14ac:dyDescent="0.4">
      <c r="A9" s="17"/>
      <c r="B9" s="12"/>
      <c r="C9" s="5"/>
      <c r="D9" s="5"/>
      <c r="E9" s="210"/>
      <c r="F9" s="210"/>
      <c r="G9" s="282"/>
      <c r="H9" s="250"/>
      <c r="I9" s="210"/>
      <c r="J9" s="210"/>
    </row>
    <row r="10" spans="1:10" ht="15" thickBot="1" x14ac:dyDescent="0.4">
      <c r="A10" s="18"/>
      <c r="B10" s="13"/>
      <c r="C10" s="8"/>
      <c r="D10" s="8"/>
      <c r="E10" s="252"/>
      <c r="F10" s="252"/>
      <c r="G10" s="283"/>
      <c r="H10" s="251"/>
      <c r="I10" s="252"/>
      <c r="J10" s="252"/>
    </row>
    <row r="11" spans="1:10" ht="15" thickBot="1" x14ac:dyDescent="0.4">
      <c r="E11" s="253"/>
      <c r="F11" s="253"/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254" t="s">
        <v>9</v>
      </c>
      <c r="F12" s="254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22">
        <v>0</v>
      </c>
      <c r="C13" s="20"/>
      <c r="D13" s="20"/>
      <c r="E13" s="211"/>
      <c r="F13" s="212"/>
      <c r="G13" s="286"/>
      <c r="H13" s="212"/>
      <c r="I13" s="212"/>
      <c r="J13" s="212"/>
    </row>
    <row r="14" spans="1:10" ht="15" thickBot="1" x14ac:dyDescent="0.4">
      <c r="A14" s="16" t="s">
        <v>29</v>
      </c>
      <c r="B14" s="200">
        <v>69</v>
      </c>
      <c r="C14" s="193">
        <v>170.5</v>
      </c>
      <c r="D14" s="206">
        <f>D4+D5</f>
        <v>2943</v>
      </c>
      <c r="E14" s="206">
        <f t="shared" ref="E14:G14" si="0">E4*0.13+E5*0.87</f>
        <v>1034.995419721</v>
      </c>
      <c r="F14" s="206">
        <f t="shared" si="0"/>
        <v>4190.8693304399994</v>
      </c>
      <c r="G14" s="281">
        <f t="shared" si="0"/>
        <v>2.8739472142767886E-2</v>
      </c>
      <c r="H14" s="208">
        <v>1.84568</v>
      </c>
      <c r="I14" s="206">
        <v>5515.1779999999999</v>
      </c>
      <c r="J14" s="206">
        <v>12.1212</v>
      </c>
    </row>
    <row r="15" spans="1:10" ht="15" thickBot="1" x14ac:dyDescent="0.4">
      <c r="A15" s="17" t="s">
        <v>31</v>
      </c>
      <c r="B15" s="12">
        <v>0</v>
      </c>
      <c r="C15" s="6"/>
      <c r="D15" s="5"/>
      <c r="E15" s="5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13">
        <v>0</v>
      </c>
      <c r="C16" s="9"/>
      <c r="D16" s="8"/>
      <c r="E16" s="8"/>
      <c r="F16" s="20"/>
      <c r="G16" s="20"/>
      <c r="H16" s="20"/>
      <c r="I16" s="20"/>
      <c r="J16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0" zoomScaleNormal="80"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17.72656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85">
        <v>78.3</v>
      </c>
      <c r="C1" s="86"/>
      <c r="D1" s="86"/>
      <c r="E1" s="86"/>
    </row>
    <row r="2" spans="1:10" ht="15.5" thickTop="1" thickBot="1" x14ac:dyDescent="0.4">
      <c r="B2" s="87"/>
      <c r="C2" s="87"/>
      <c r="D2" s="87"/>
      <c r="E2" s="87"/>
    </row>
    <row r="3" spans="1:10" ht="30" thickTop="1" thickBot="1" x14ac:dyDescent="0.4">
      <c r="A3" s="19" t="s">
        <v>2</v>
      </c>
      <c r="B3" s="88" t="s">
        <v>12</v>
      </c>
      <c r="C3" s="89" t="s">
        <v>0</v>
      </c>
      <c r="D3" s="89" t="s">
        <v>13</v>
      </c>
      <c r="E3" s="270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4" t="s">
        <v>34</v>
      </c>
      <c r="B4" s="90">
        <v>6</v>
      </c>
      <c r="C4" s="91">
        <v>136</v>
      </c>
      <c r="D4" s="267">
        <v>476</v>
      </c>
      <c r="E4" s="271">
        <f>409940.603/D4</f>
        <v>861.21975420168064</v>
      </c>
      <c r="F4" s="178">
        <v>3584.7620849999998</v>
      </c>
      <c r="G4" s="280">
        <f>F4*100/(E4*C4*B1)</f>
        <v>3.9088201120560613E-2</v>
      </c>
      <c r="H4" s="178">
        <v>1.7082298</v>
      </c>
      <c r="I4" s="177">
        <v>883.11741040000004</v>
      </c>
      <c r="J4" s="177">
        <v>8.9852000000000007</v>
      </c>
    </row>
    <row r="5" spans="1:10" ht="15" thickBot="1" x14ac:dyDescent="0.4">
      <c r="A5" s="15" t="s">
        <v>35</v>
      </c>
      <c r="B5" s="90">
        <v>72</v>
      </c>
      <c r="C5" s="91">
        <v>189</v>
      </c>
      <c r="D5" s="268">
        <v>2901</v>
      </c>
      <c r="E5" s="271">
        <f>3186734.29/D5</f>
        <v>1098.4951016890727</v>
      </c>
      <c r="F5" s="177">
        <v>4167.0636100000002</v>
      </c>
      <c r="G5" s="280">
        <f>F5*100/(E5*C5*B1)</f>
        <v>2.5633531295995368E-2</v>
      </c>
      <c r="H5" s="178">
        <v>1.7267877</v>
      </c>
      <c r="I5" s="177">
        <v>5698.32</v>
      </c>
      <c r="J5" s="177">
        <v>11.3</v>
      </c>
    </row>
    <row r="6" spans="1:10" ht="15" thickBot="1" x14ac:dyDescent="0.4">
      <c r="A6" s="159" t="s">
        <v>42</v>
      </c>
      <c r="B6" s="273">
        <v>2</v>
      </c>
      <c r="C6" s="274">
        <v>295</v>
      </c>
      <c r="D6" s="275">
        <v>12</v>
      </c>
      <c r="E6" s="272">
        <f>83469.82/D6</f>
        <v>6955.8183333333336</v>
      </c>
      <c r="F6" s="206">
        <v>5547.4027195999997</v>
      </c>
      <c r="G6" s="281">
        <f>F6*100/(E6*C6*B1)</f>
        <v>3.4526907886786545E-3</v>
      </c>
      <c r="H6" s="208">
        <v>8.8372989999999998</v>
      </c>
      <c r="I6" s="206">
        <v>105.968317</v>
      </c>
      <c r="J6" s="206">
        <v>15.13833</v>
      </c>
    </row>
    <row r="7" spans="1:10" ht="15" thickBot="1" x14ac:dyDescent="0.4">
      <c r="A7" s="16" t="s">
        <v>43</v>
      </c>
      <c r="B7" s="93">
        <v>3</v>
      </c>
      <c r="C7" s="94">
        <v>141</v>
      </c>
      <c r="D7" s="269">
        <v>20</v>
      </c>
      <c r="E7" s="272">
        <f>7516.82072/D7</f>
        <v>375.84103599999997</v>
      </c>
      <c r="F7" s="206">
        <v>2158.9164851999999</v>
      </c>
      <c r="G7" s="281">
        <f>F7*100/(E7*C7*B1)</f>
        <v>5.2029634047924281E-2</v>
      </c>
      <c r="H7" s="208">
        <v>1.110269256</v>
      </c>
      <c r="I7" s="206">
        <v>21.095115960000001</v>
      </c>
      <c r="J7" s="206">
        <v>1.50679399</v>
      </c>
    </row>
    <row r="8" spans="1:10" ht="15" thickBot="1" x14ac:dyDescent="0.4">
      <c r="A8" s="17"/>
      <c r="B8" s="12"/>
      <c r="C8" s="5"/>
      <c r="D8" s="5"/>
      <c r="E8" s="210"/>
      <c r="F8" s="210"/>
      <c r="G8" s="282"/>
      <c r="H8" s="250"/>
      <c r="I8" s="210"/>
      <c r="J8" s="210"/>
    </row>
    <row r="9" spans="1:10" ht="15" thickBot="1" x14ac:dyDescent="0.4">
      <c r="A9" s="17"/>
      <c r="B9" s="12"/>
      <c r="C9" s="5"/>
      <c r="D9" s="5"/>
      <c r="E9" s="210"/>
      <c r="F9" s="210"/>
      <c r="G9" s="282"/>
      <c r="H9" s="250"/>
      <c r="I9" s="210"/>
      <c r="J9" s="210"/>
    </row>
    <row r="10" spans="1:10" ht="15" thickBot="1" x14ac:dyDescent="0.4">
      <c r="A10" s="18"/>
      <c r="B10" s="13"/>
      <c r="C10" s="8"/>
      <c r="D10" s="8"/>
      <c r="E10" s="252"/>
      <c r="F10" s="252"/>
      <c r="G10" s="283"/>
      <c r="H10" s="251"/>
      <c r="I10" s="252"/>
      <c r="J10" s="252"/>
    </row>
    <row r="11" spans="1:10" ht="15" thickBot="1" x14ac:dyDescent="0.4"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205">
        <v>2</v>
      </c>
      <c r="C13" s="204">
        <v>295</v>
      </c>
      <c r="D13" s="204">
        <f>D6</f>
        <v>12</v>
      </c>
      <c r="E13" s="211">
        <f>E6</f>
        <v>6955.8183333333336</v>
      </c>
      <c r="F13" s="212">
        <f t="shared" ref="F13:G13" si="0">F7</f>
        <v>2158.9164851999999</v>
      </c>
      <c r="G13" s="287">
        <f t="shared" si="0"/>
        <v>5.2029634047924281E-2</v>
      </c>
      <c r="H13" s="208">
        <v>8.8372989999999998</v>
      </c>
      <c r="I13" s="206">
        <v>105.968317</v>
      </c>
      <c r="J13" s="206">
        <v>15.13833</v>
      </c>
    </row>
    <row r="14" spans="1:10" ht="15" thickBot="1" x14ac:dyDescent="0.4">
      <c r="A14" s="16" t="s">
        <v>29</v>
      </c>
      <c r="B14" s="200">
        <f>72+6+3</f>
        <v>81</v>
      </c>
      <c r="C14" s="206">
        <v>184</v>
      </c>
      <c r="D14" s="194">
        <f>D5+D7+D4</f>
        <v>3397</v>
      </c>
      <c r="E14" s="206">
        <f>(D4*E4+D5*E5+D7*E7)/(D4+D5+D7)</f>
        <v>1060.992556290845</v>
      </c>
      <c r="F14" s="206">
        <f>F4*0.07+F5*0.9+F6*0.03</f>
        <v>4167.7126765379999</v>
      </c>
      <c r="G14" s="281">
        <f>G4*0.07+G5*0.9+G6*0.03</f>
        <v>2.5909932968495433E-2</v>
      </c>
      <c r="H14" s="208">
        <v>1.93602048</v>
      </c>
      <c r="I14" s="206">
        <v>6856.5813600000001</v>
      </c>
      <c r="J14" s="206">
        <v>13.442008</v>
      </c>
    </row>
    <row r="15" spans="1:10" ht="15" thickBot="1" x14ac:dyDescent="0.4">
      <c r="A15" s="17" t="s">
        <v>31</v>
      </c>
      <c r="B15" s="201"/>
      <c r="C15" s="197"/>
      <c r="D15" s="196"/>
      <c r="E15" s="196"/>
      <c r="F15" s="196"/>
      <c r="G15" s="247"/>
      <c r="H15" s="6"/>
      <c r="I15" s="5"/>
      <c r="J15" s="5"/>
    </row>
    <row r="16" spans="1:10" ht="15" thickBot="1" x14ac:dyDescent="0.4">
      <c r="A16" s="18" t="s">
        <v>30</v>
      </c>
      <c r="B16" s="202"/>
      <c r="C16" s="199"/>
      <c r="D16" s="198"/>
      <c r="E16" s="198"/>
      <c r="F16" s="198"/>
      <c r="G16" s="207"/>
      <c r="H16" s="9"/>
      <c r="I16" s="8"/>
      <c r="J1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15" sqref="G15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5">
        <v>80.900000000000006</v>
      </c>
      <c r="C1" s="26"/>
    </row>
    <row r="2" spans="1:10" ht="15.5" thickTop="1" thickBot="1" x14ac:dyDescent="0.4"/>
    <row r="3" spans="1:10" ht="15.5" thickTop="1" thickBot="1" x14ac:dyDescent="0.4">
      <c r="A3" s="19" t="s">
        <v>2</v>
      </c>
      <c r="B3" s="19" t="s">
        <v>12</v>
      </c>
      <c r="C3" s="19" t="s">
        <v>0</v>
      </c>
      <c r="D3" s="19" t="s">
        <v>13</v>
      </c>
      <c r="E3" s="1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100" t="s">
        <v>46</v>
      </c>
      <c r="B4" s="96">
        <v>1</v>
      </c>
      <c r="C4" s="97">
        <v>74</v>
      </c>
      <c r="D4" s="97">
        <v>69</v>
      </c>
      <c r="E4" s="256">
        <v>233.1146899</v>
      </c>
      <c r="F4" s="178">
        <v>335.42259999999999</v>
      </c>
      <c r="G4" s="288">
        <f>F4*100/(E4*C4*B1)</f>
        <v>2.403490655005433E-2</v>
      </c>
      <c r="H4" s="178">
        <v>1.6072639200000001</v>
      </c>
      <c r="I4" s="177">
        <v>684.69431999999995</v>
      </c>
      <c r="J4" s="177">
        <v>10.8681</v>
      </c>
    </row>
    <row r="5" spans="1:10" ht="15.5" thickTop="1" thickBot="1" x14ac:dyDescent="0.4">
      <c r="A5" s="101" t="s">
        <v>34</v>
      </c>
      <c r="B5" s="90">
        <v>5</v>
      </c>
      <c r="C5" s="91">
        <v>136</v>
      </c>
      <c r="D5" s="92">
        <v>426</v>
      </c>
      <c r="E5" s="245">
        <v>780.78577700000005</v>
      </c>
      <c r="F5" s="177">
        <v>4671.6090000000004</v>
      </c>
      <c r="G5" s="288">
        <f>F5*100/(E5*C5*B1)</f>
        <v>5.4380996680453653E-2</v>
      </c>
      <c r="H5" s="178">
        <v>2.0865</v>
      </c>
      <c r="I5" s="177">
        <v>4669.5911999999998</v>
      </c>
      <c r="J5" s="177">
        <v>12.828547</v>
      </c>
    </row>
    <row r="6" spans="1:10" ht="15.5" thickTop="1" thickBot="1" x14ac:dyDescent="0.4">
      <c r="A6" s="102" t="s">
        <v>35</v>
      </c>
      <c r="B6" s="93">
        <v>86</v>
      </c>
      <c r="C6" s="94">
        <v>189</v>
      </c>
      <c r="D6" s="95">
        <v>3281</v>
      </c>
      <c r="E6" s="246">
        <v>1216.9152120000001</v>
      </c>
      <c r="F6" s="206">
        <v>2423.768</v>
      </c>
      <c r="G6" s="289">
        <f>F6*100/(E6*C6*B1)</f>
        <v>1.3026279773853481E-2</v>
      </c>
      <c r="H6" s="208">
        <v>0.54833299999999996</v>
      </c>
      <c r="I6" s="206">
        <v>37.835000000000001</v>
      </c>
      <c r="J6" s="206">
        <v>5.4050000000000002</v>
      </c>
    </row>
    <row r="7" spans="1:10" ht="15.5" thickTop="1" thickBot="1" x14ac:dyDescent="0.4">
      <c r="A7" s="102" t="s">
        <v>47</v>
      </c>
      <c r="B7" s="93">
        <v>1</v>
      </c>
      <c r="C7" s="94">
        <v>351</v>
      </c>
      <c r="D7" s="95">
        <v>6</v>
      </c>
      <c r="E7" s="246">
        <v>6288.0317329999998</v>
      </c>
      <c r="F7" s="206">
        <v>49538.696000000004</v>
      </c>
      <c r="G7" s="289">
        <f>F7*100/(E7*C7*B1)</f>
        <v>2.7744327843956678E-2</v>
      </c>
      <c r="H7" s="208">
        <v>8.6579999999999995</v>
      </c>
      <c r="I7" s="206">
        <v>125.292</v>
      </c>
      <c r="J7" s="206">
        <v>16.952000000000002</v>
      </c>
    </row>
    <row r="8" spans="1:10" ht="15.5" thickTop="1" thickBot="1" x14ac:dyDescent="0.4">
      <c r="A8" s="103" t="s">
        <v>45</v>
      </c>
      <c r="B8" s="98">
        <v>1</v>
      </c>
      <c r="C8" s="99">
        <v>440</v>
      </c>
      <c r="D8" s="99">
        <v>14</v>
      </c>
      <c r="E8" s="257">
        <v>7401.1085709999998</v>
      </c>
      <c r="F8" s="210">
        <v>52469.864999999998</v>
      </c>
      <c r="G8" s="290">
        <v>2.9000000000000001E-2</v>
      </c>
      <c r="H8" s="250">
        <v>8.9494299999999996</v>
      </c>
      <c r="I8" s="210">
        <v>125.292</v>
      </c>
      <c r="J8" s="210">
        <v>17.898800000000001</v>
      </c>
    </row>
    <row r="9" spans="1:10" ht="15.5" thickTop="1" thickBot="1" x14ac:dyDescent="0.4">
      <c r="A9" s="103" t="s">
        <v>48</v>
      </c>
      <c r="B9" s="98">
        <v>7</v>
      </c>
      <c r="C9" s="99">
        <v>292</v>
      </c>
      <c r="D9" s="99">
        <v>81</v>
      </c>
      <c r="E9" s="257">
        <v>6113.0992219999998</v>
      </c>
      <c r="F9" s="210">
        <v>33737.256000000001</v>
      </c>
      <c r="G9" s="290">
        <f>(F9*100)/(E9*C9*B1)</f>
        <v>2.336237219907206E-2</v>
      </c>
      <c r="H9" s="250">
        <v>7.5021500000000003</v>
      </c>
      <c r="I9" s="210">
        <v>607.67399999999998</v>
      </c>
      <c r="J9" s="210">
        <v>12.4</v>
      </c>
    </row>
    <row r="10" spans="1:10" ht="15.5" thickTop="1" thickBot="1" x14ac:dyDescent="0.4">
      <c r="A10" s="18"/>
      <c r="B10" s="13"/>
      <c r="C10" s="8"/>
      <c r="D10" s="8"/>
      <c r="E10" s="8"/>
      <c r="F10" s="8"/>
      <c r="G10" s="291"/>
      <c r="H10" s="251"/>
      <c r="I10" s="252"/>
      <c r="J10" s="252"/>
    </row>
    <row r="11" spans="1:10" ht="15" thickBot="1" x14ac:dyDescent="0.4">
      <c r="G11" s="292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19" t="s">
        <v>9</v>
      </c>
      <c r="F12" s="19" t="s">
        <v>10</v>
      </c>
      <c r="G12" s="293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205">
        <v>9</v>
      </c>
      <c r="C13" s="212">
        <v>315</v>
      </c>
      <c r="D13" s="212">
        <v>101</v>
      </c>
      <c r="E13" s="211">
        <f>E6*0.14+E7*0.86</f>
        <v>5578.0754200600004</v>
      </c>
      <c r="F13" s="212">
        <f>F6*0.14+F7*0.86</f>
        <v>42942.606079999998</v>
      </c>
      <c r="G13" s="294">
        <f>G6*0.14+G7*0.86</f>
        <v>2.568380111414223E-2</v>
      </c>
      <c r="H13" s="212">
        <v>8.9494389999999999</v>
      </c>
      <c r="I13" s="211">
        <v>125.292</v>
      </c>
      <c r="J13" s="211">
        <v>17.898857</v>
      </c>
    </row>
    <row r="14" spans="1:10" ht="15" thickBot="1" x14ac:dyDescent="0.4">
      <c r="A14" s="16" t="s">
        <v>29</v>
      </c>
      <c r="B14" s="200">
        <v>91</v>
      </c>
      <c r="C14" s="208">
        <v>186.2</v>
      </c>
      <c r="D14" s="206">
        <v>3707</v>
      </c>
      <c r="E14" s="206">
        <f>E4*0.04+E5*0.96</f>
        <v>758.87893351600007</v>
      </c>
      <c r="F14" s="206">
        <f>F4*0.04+F5*0.96</f>
        <v>4498.1615439999996</v>
      </c>
      <c r="G14" s="289">
        <f>G4*0.04+G5*0.96</f>
        <v>5.3167153075237679E-2</v>
      </c>
      <c r="H14" s="208">
        <v>1.9995487000000001</v>
      </c>
      <c r="I14" s="206">
        <v>5392.1559999999999</v>
      </c>
      <c r="J14" s="206">
        <v>12.4251</v>
      </c>
    </row>
    <row r="15" spans="1:10" ht="15" thickBot="1" x14ac:dyDescent="0.4">
      <c r="A15" s="17" t="s">
        <v>31</v>
      </c>
      <c r="B15" s="201">
        <v>0</v>
      </c>
      <c r="C15" s="197">
        <v>0</v>
      </c>
      <c r="D15" s="196">
        <v>0</v>
      </c>
      <c r="E15" s="196">
        <v>0</v>
      </c>
      <c r="F15" s="196">
        <v>0</v>
      </c>
      <c r="G15" s="290">
        <v>0</v>
      </c>
      <c r="H15" s="250">
        <v>0.54833299999999996</v>
      </c>
      <c r="I15" s="210">
        <v>37.835000000000001</v>
      </c>
      <c r="J15" s="210">
        <v>5.4050000000000002</v>
      </c>
    </row>
    <row r="16" spans="1:10" ht="15" thickBot="1" x14ac:dyDescent="0.4">
      <c r="A16" s="18" t="s">
        <v>30</v>
      </c>
      <c r="B16" s="202">
        <v>1</v>
      </c>
      <c r="C16" s="199">
        <v>74</v>
      </c>
      <c r="D16" s="198">
        <v>69</v>
      </c>
      <c r="E16" s="210">
        <v>233.11468944020686</v>
      </c>
      <c r="F16" s="210">
        <v>242.76480000000001</v>
      </c>
      <c r="G16" s="290">
        <v>1.6503382E-2</v>
      </c>
      <c r="H16" s="251">
        <v>1.6072639</v>
      </c>
      <c r="I16" s="252">
        <v>684.69431999999995</v>
      </c>
      <c r="J16" s="252">
        <v>10.8681</v>
      </c>
    </row>
    <row r="20" spans="4:4" x14ac:dyDescent="0.35">
      <c r="D20" s="192"/>
    </row>
    <row r="21" spans="4:4" x14ac:dyDescent="0.35">
      <c r="D21" s="192"/>
    </row>
    <row r="22" spans="4:4" x14ac:dyDescent="0.35">
      <c r="D22" s="1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5">
        <v>86.2</v>
      </c>
      <c r="C1" s="26"/>
    </row>
    <row r="2" spans="1:10" ht="15.5" thickTop="1" thickBot="1" x14ac:dyDescent="0.4"/>
    <row r="3" spans="1:10" ht="15.5" thickTop="1" thickBot="1" x14ac:dyDescent="0.4">
      <c r="A3" s="19" t="s">
        <v>2</v>
      </c>
      <c r="B3" s="19" t="s">
        <v>12</v>
      </c>
      <c r="C3" s="19" t="s">
        <v>0</v>
      </c>
      <c r="D3" s="19" t="s">
        <v>13</v>
      </c>
      <c r="E3" s="19" t="s">
        <v>9</v>
      </c>
      <c r="F3" s="19" t="s">
        <v>10</v>
      </c>
      <c r="G3" s="19" t="s">
        <v>1</v>
      </c>
      <c r="H3" s="19" t="s">
        <v>11</v>
      </c>
      <c r="I3" s="19" t="s">
        <v>15</v>
      </c>
      <c r="J3" s="19" t="s">
        <v>16</v>
      </c>
    </row>
    <row r="4" spans="1:10" ht="15.5" thickTop="1" thickBot="1" x14ac:dyDescent="0.4">
      <c r="A4" s="47" t="s">
        <v>34</v>
      </c>
      <c r="B4" s="43">
        <v>3</v>
      </c>
      <c r="C4" s="37">
        <v>136</v>
      </c>
      <c r="D4" s="37">
        <v>127</v>
      </c>
      <c r="E4" s="177">
        <v>821.53480866141729</v>
      </c>
      <c r="F4" s="178">
        <v>3535.3748432339999</v>
      </c>
      <c r="G4" s="280">
        <f>F4*100/(E4*C4*B1)</f>
        <v>3.6708219821007991E-2</v>
      </c>
      <c r="H4" s="178">
        <v>1.6559999999999999</v>
      </c>
      <c r="I4" s="177">
        <v>210.316428</v>
      </c>
      <c r="J4" s="177">
        <v>10.015000000000001</v>
      </c>
    </row>
    <row r="5" spans="1:10" ht="15" thickBot="1" x14ac:dyDescent="0.4">
      <c r="A5" s="48" t="s">
        <v>35</v>
      </c>
      <c r="B5" s="43">
        <v>91</v>
      </c>
      <c r="C5" s="37">
        <v>189</v>
      </c>
      <c r="D5" s="38">
        <v>3527</v>
      </c>
      <c r="E5" s="177">
        <v>1228.2515520272186</v>
      </c>
      <c r="F5" s="177">
        <v>4968.2585269000001</v>
      </c>
      <c r="G5" s="280">
        <f>F5*100/(E5*C5*B1)</f>
        <v>2.4828346346021612E-2</v>
      </c>
      <c r="H5" s="178">
        <v>2.2689360000000001</v>
      </c>
      <c r="I5" s="177">
        <v>8494.9758899999997</v>
      </c>
      <c r="J5" s="177">
        <v>13.33558</v>
      </c>
    </row>
    <row r="6" spans="1:10" ht="15" thickBot="1" x14ac:dyDescent="0.4">
      <c r="A6" s="49" t="s">
        <v>48</v>
      </c>
      <c r="B6" s="44">
        <v>3</v>
      </c>
      <c r="C6" s="39">
        <v>292</v>
      </c>
      <c r="D6" s="40">
        <v>91</v>
      </c>
      <c r="E6" s="206">
        <v>7392.0379428571423</v>
      </c>
      <c r="F6" s="206">
        <v>40476.354444999997</v>
      </c>
      <c r="G6" s="281">
        <f>F6*100/(E6*C6*B1)</f>
        <v>2.1754398794045979E-2</v>
      </c>
      <c r="H6" s="208">
        <v>8.7360000000000007</v>
      </c>
      <c r="I6" s="206">
        <v>235.87658999999999</v>
      </c>
      <c r="J6" s="206">
        <v>11.225</v>
      </c>
    </row>
    <row r="7" spans="1:10" ht="15" thickBot="1" x14ac:dyDescent="0.4">
      <c r="A7" s="49" t="s">
        <v>52</v>
      </c>
      <c r="B7" s="44">
        <v>2</v>
      </c>
      <c r="C7" s="39">
        <v>247</v>
      </c>
      <c r="D7" s="40">
        <v>10</v>
      </c>
      <c r="E7" s="206">
        <v>4956.7996919999996</v>
      </c>
      <c r="F7" s="206">
        <v>33514.840129999997</v>
      </c>
      <c r="G7" s="281">
        <f>F7*100/(E7*C7*B1)</f>
        <v>3.1756421957534725E-2</v>
      </c>
      <c r="H7" s="208">
        <v>6.3913970119999997</v>
      </c>
      <c r="I7" s="206">
        <v>63.397015000000003</v>
      </c>
      <c r="J7" s="206">
        <v>4.52835827</v>
      </c>
    </row>
    <row r="8" spans="1:10" ht="15" thickBot="1" x14ac:dyDescent="0.4">
      <c r="A8" s="50" t="s">
        <v>45</v>
      </c>
      <c r="B8" s="45">
        <v>2</v>
      </c>
      <c r="C8" s="41">
        <v>316</v>
      </c>
      <c r="D8" s="41">
        <v>2</v>
      </c>
      <c r="E8" s="210">
        <v>4642.2289049999999</v>
      </c>
      <c r="F8" s="210">
        <v>33843.368520000004</v>
      </c>
      <c r="G8" s="282">
        <f>F8*100/(E8*C8*B1)</f>
        <v>2.6764102419994905E-2</v>
      </c>
      <c r="H8" s="250">
        <v>5.8536000000000001</v>
      </c>
      <c r="I8" s="210">
        <v>11.7072</v>
      </c>
      <c r="J8" s="210">
        <v>1.6724570999999999</v>
      </c>
    </row>
    <row r="9" spans="1:10" ht="15" thickBot="1" x14ac:dyDescent="0.4">
      <c r="A9" s="50"/>
      <c r="B9" s="45"/>
      <c r="C9" s="41"/>
      <c r="D9" s="41"/>
      <c r="E9" s="210"/>
      <c r="F9" s="210"/>
      <c r="G9" s="282"/>
      <c r="H9" s="250"/>
      <c r="I9" s="210"/>
      <c r="J9" s="210"/>
    </row>
    <row r="10" spans="1:10" ht="15" thickBot="1" x14ac:dyDescent="0.4">
      <c r="A10" s="51" t="s">
        <v>44</v>
      </c>
      <c r="B10" s="46"/>
      <c r="C10" s="42"/>
      <c r="D10" s="42"/>
      <c r="E10" s="252"/>
      <c r="F10" s="252"/>
      <c r="G10" s="283"/>
      <c r="H10" s="251"/>
      <c r="I10" s="252"/>
      <c r="J10" s="252"/>
    </row>
    <row r="11" spans="1:10" ht="15" thickBot="1" x14ac:dyDescent="0.4">
      <c r="E11" s="253"/>
      <c r="F11" s="253"/>
      <c r="G11" s="284"/>
      <c r="H11" s="253"/>
      <c r="I11" s="253"/>
      <c r="J11" s="253"/>
    </row>
    <row r="12" spans="1:10" ht="38.25" customHeight="1" thickTop="1" thickBot="1" x14ac:dyDescent="0.4">
      <c r="A12" s="19" t="s">
        <v>3</v>
      </c>
      <c r="B12" s="19" t="s">
        <v>12</v>
      </c>
      <c r="C12" s="24" t="s">
        <v>19</v>
      </c>
      <c r="D12" s="24" t="s">
        <v>14</v>
      </c>
      <c r="E12" s="254" t="s">
        <v>9</v>
      </c>
      <c r="F12" s="254" t="s">
        <v>10</v>
      </c>
      <c r="G12" s="285" t="s">
        <v>1</v>
      </c>
      <c r="H12" s="254" t="s">
        <v>11</v>
      </c>
      <c r="I12" s="255" t="s">
        <v>17</v>
      </c>
      <c r="J12" s="254" t="s">
        <v>18</v>
      </c>
    </row>
    <row r="13" spans="1:10" ht="15.5" thickTop="1" thickBot="1" x14ac:dyDescent="0.4">
      <c r="A13" s="23" t="s">
        <v>4</v>
      </c>
      <c r="B13" s="82">
        <v>5</v>
      </c>
      <c r="C13" s="76">
        <v>269</v>
      </c>
      <c r="D13" s="77">
        <v>101</v>
      </c>
      <c r="E13" s="206">
        <v>6176.7996919999996</v>
      </c>
      <c r="F13" s="206">
        <v>33514.840129999997</v>
      </c>
      <c r="G13" s="281">
        <f>F13*100/(E13*C13*B1)</f>
        <v>2.3399904689238304E-2</v>
      </c>
      <c r="H13" s="208">
        <v>6.3913970119999997</v>
      </c>
      <c r="I13" s="206">
        <v>63.397015000000003</v>
      </c>
      <c r="J13" s="206">
        <v>4.52835827</v>
      </c>
    </row>
    <row r="14" spans="1:10" ht="15" thickBot="1" x14ac:dyDescent="0.4">
      <c r="A14" s="16" t="s">
        <v>29</v>
      </c>
      <c r="B14" s="82">
        <v>96</v>
      </c>
      <c r="C14" s="76">
        <v>201</v>
      </c>
      <c r="D14" s="77">
        <v>3757</v>
      </c>
      <c r="E14" s="206">
        <v>1375.5406047990416</v>
      </c>
      <c r="F14" s="206">
        <v>4685.2579999999998</v>
      </c>
      <c r="G14" s="281">
        <f>F14*100/(E14*C14*B1)</f>
        <v>1.9658789513891172E-2</v>
      </c>
      <c r="H14" s="208">
        <v>2.785256</v>
      </c>
      <c r="I14" s="206">
        <v>8945.2555599999996</v>
      </c>
      <c r="J14" s="206">
        <v>11.95595</v>
      </c>
    </row>
    <row r="15" spans="1:10" ht="15" thickBot="1" x14ac:dyDescent="0.4">
      <c r="A15" s="17" t="s">
        <v>31</v>
      </c>
      <c r="B15" s="83">
        <v>0</v>
      </c>
      <c r="C15" s="79"/>
      <c r="D15" s="78"/>
      <c r="E15" s="78"/>
      <c r="F15" s="5"/>
      <c r="G15" s="7"/>
      <c r="H15" s="6"/>
      <c r="I15" s="5"/>
      <c r="J15" s="5"/>
    </row>
    <row r="16" spans="1:10" ht="15" thickBot="1" x14ac:dyDescent="0.4">
      <c r="A16" s="18" t="s">
        <v>30</v>
      </c>
      <c r="B16" s="84">
        <v>0</v>
      </c>
      <c r="C16" s="81"/>
      <c r="D16" s="80"/>
      <c r="E16" s="80"/>
      <c r="F16" s="8"/>
      <c r="G16" s="10"/>
      <c r="H16" s="9"/>
      <c r="I16" s="8"/>
      <c r="J16" s="8"/>
    </row>
    <row r="18" spans="4:4" x14ac:dyDescent="0.35">
      <c r="D18" s="192"/>
    </row>
    <row r="19" spans="4:4" x14ac:dyDescent="0.35">
      <c r="D19" s="192"/>
    </row>
    <row r="20" spans="4:4" x14ac:dyDescent="0.35">
      <c r="D20" s="192"/>
    </row>
    <row r="21" spans="4:4" x14ac:dyDescent="0.35">
      <c r="D21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Informe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Flota total</vt:lpstr>
      <vt:lpstr>Eficiencia Media</vt:lpstr>
      <vt:lpstr>Etapa media</vt:lpstr>
      <vt:lpstr>Utilización Diaria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Cubas Cano</dc:creator>
  <cp:lastModifiedBy>Alumno</cp:lastModifiedBy>
  <dcterms:created xsi:type="dcterms:W3CDTF">2015-11-10T15:36:09Z</dcterms:created>
  <dcterms:modified xsi:type="dcterms:W3CDTF">2018-12-14T08:44:54Z</dcterms:modified>
</cp:coreProperties>
</file>