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196" activeTab="2"/>
  </bookViews>
  <sheets>
    <sheet name="10" sheetId="42" r:id="rId1"/>
    <sheet name="Estimar" sheetId="48" r:id="rId2"/>
    <sheet name="Decisiones" sheetId="18" r:id="rId3"/>
    <sheet name="Producción" sheetId="7" r:id="rId4"/>
    <sheet name="Finanzas" sheetId="1" r:id="rId5"/>
    <sheet name="Grupos" sheetId="19" r:id="rId6"/>
    <sheet name="17c1" sheetId="35" r:id="rId7"/>
    <sheet name="DH1" sheetId="13" state="hidden" r:id="rId8"/>
    <sheet name="DH2" sheetId="14" state="hidden" r:id="rId9"/>
    <sheet name="DH3" sheetId="15" state="hidden" r:id="rId10"/>
    <sheet name="DH4" sheetId="16" state="hidden" r:id="rId11"/>
    <sheet name="DH5" sheetId="17" r:id="rId12"/>
    <sheet name="D6" sheetId="29" r:id="rId13"/>
    <sheet name="PH1" sheetId="8" state="hidden" r:id="rId14"/>
    <sheet name="PH2" sheetId="9" state="hidden" r:id="rId15"/>
    <sheet name="PH3" sheetId="10" state="hidden" r:id="rId16"/>
    <sheet name="PH4" sheetId="11" state="hidden" r:id="rId17"/>
    <sheet name="PH5" sheetId="12" state="hidden" r:id="rId18"/>
    <sheet name="FH1" sheetId="2" state="hidden" r:id="rId19"/>
    <sheet name="FH2" sheetId="3" state="hidden" r:id="rId20"/>
    <sheet name="FH3" sheetId="4" state="hidden" r:id="rId21"/>
    <sheet name="FH4" sheetId="5" state="hidden" r:id="rId22"/>
    <sheet name="FH5" sheetId="6" state="hidden" r:id="rId23"/>
    <sheet name="D7" sheetId="37" r:id="rId24"/>
    <sheet name="P6" sheetId="31" state="hidden" r:id="rId25"/>
    <sheet name="D8" sheetId="44" r:id="rId26"/>
    <sheet name="P7" sheetId="38" r:id="rId27"/>
    <sheet name="F6" sheetId="32" state="hidden" r:id="rId28"/>
    <sheet name="P8" sheetId="45" r:id="rId29"/>
    <sheet name="F7" sheetId="39" r:id="rId30"/>
    <sheet name="GH1" sheetId="20" state="hidden" r:id="rId31"/>
    <sheet name="GH2" sheetId="21" state="hidden" r:id="rId32"/>
    <sheet name="GH3" sheetId="22" state="hidden" r:id="rId33"/>
    <sheet name="F8" sheetId="46" r:id="rId34"/>
    <sheet name="GH4" sheetId="23" state="hidden" r:id="rId35"/>
    <sheet name="GH5" sheetId="24" state="hidden" r:id="rId36"/>
    <sheet name="G6" sheetId="33" r:id="rId37"/>
    <sheet name="G7" sheetId="40" r:id="rId38"/>
    <sheet name="G8" sheetId="47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xlnm.Print_Area" localSheetId="12">'D6'!$A$1:$Y$38</definedName>
    <definedName name="_xlnm.Print_Area" localSheetId="23">'D7'!$A$1:$Y$38</definedName>
    <definedName name="_xlnm.Print_Area" localSheetId="25">'D8'!$A$1:$Y$38</definedName>
    <definedName name="_xlnm.Print_Area" localSheetId="7">'DH1'!$A$1:$Y$38</definedName>
    <definedName name="_xlnm.Print_Area" localSheetId="8">'DH2'!$A$1:$Y$38</definedName>
    <definedName name="_xlnm.Print_Area" localSheetId="9">'DH3'!$A$1:$Y$38</definedName>
    <definedName name="_xlnm.Print_Area" localSheetId="10">'DH4'!$A$1:$Y$38</definedName>
    <definedName name="_xlnm.Print_Area" localSheetId="11">'DH5'!$A$1:$Y$38</definedName>
    <definedName name="_xlnm.Print_Area" localSheetId="27">'F6'!$A$1:$Y$39</definedName>
    <definedName name="_xlnm.Print_Area" localSheetId="29">'F7'!$A$1:$Y$39</definedName>
    <definedName name="_xlnm.Print_Area" localSheetId="33">'F8'!$A$1:$Y$39</definedName>
    <definedName name="_xlnm.Print_Area" localSheetId="18">'FH1'!$A$1:$Y$39</definedName>
    <definedName name="_xlnm.Print_Area" localSheetId="19">'FH2'!$A$1:$Y$39</definedName>
    <definedName name="_xlnm.Print_Area" localSheetId="20">'FH3'!$A$1:$Y$39</definedName>
    <definedName name="_xlnm.Print_Area" localSheetId="21">'FH4'!$A$1:$Y$39</definedName>
    <definedName name="_xlnm.Print_Area" localSheetId="22">'FH5'!$A$1:$Y$39</definedName>
    <definedName name="_xlnm.Print_Area" localSheetId="36">'G6'!$A$1:$N$114</definedName>
    <definedName name="_xlnm.Print_Area" localSheetId="37">'G7'!$A$1:$N$114</definedName>
    <definedName name="_xlnm.Print_Area" localSheetId="38">'G8'!$A$1:$N$114</definedName>
    <definedName name="_xlnm.Print_Area" localSheetId="30">'GH1'!$A$1:$N$114</definedName>
    <definedName name="_xlnm.Print_Area" localSheetId="31">'GH2'!$A$1:$N$114</definedName>
    <definedName name="_xlnm.Print_Area" localSheetId="32">'GH3'!$A$1:$N$114</definedName>
    <definedName name="_xlnm.Print_Area" localSheetId="34">'GH4'!$A$1:$N$114</definedName>
    <definedName name="_xlnm.Print_Area" localSheetId="35">'GH5'!$A$1:$N$114</definedName>
    <definedName name="_xlnm.Print_Area" localSheetId="24">'P6'!$A$1:$AA$48</definedName>
    <definedName name="_xlnm.Print_Area" localSheetId="26">'P7'!$A$1:$AA$48</definedName>
    <definedName name="_xlnm.Print_Area" localSheetId="28">'P8'!$A$1:$AA$48</definedName>
    <definedName name="_xlnm.Print_Area" localSheetId="13">'PH1'!$A$1:$AA$48</definedName>
    <definedName name="_xlnm.Print_Area" localSheetId="14">'PH2'!$A$1:$AA$48</definedName>
    <definedName name="_xlnm.Print_Area" localSheetId="15">'PH3'!$A$1:$AA$48</definedName>
    <definedName name="_xlnm.Print_Area" localSheetId="16">'PH4'!$A$1:$AA$48</definedName>
    <definedName name="_xlnm.Print_Area" localSheetId="17">'PH5'!$A$1:$AA$48</definedName>
    <definedName name="WHStest_6" localSheetId="0">[1]W!#REF!</definedName>
    <definedName name="WHStest_6" localSheetId="12">[2]W!#REF!</definedName>
    <definedName name="WHStest_6" localSheetId="23">[3]W!#REF!</definedName>
    <definedName name="WHStest_6" localSheetId="25">[4]W!#REF!</definedName>
    <definedName name="WHStest_6" localSheetId="7">[1]W!#REF!</definedName>
    <definedName name="WHStest_6" localSheetId="8">[5]W!#REF!</definedName>
    <definedName name="WHStest_6" localSheetId="9">[6]W!#REF!</definedName>
    <definedName name="WHStest_6" localSheetId="10">[7]W!#REF!</definedName>
    <definedName name="WHStest_6" localSheetId="11">[8]W!#REF!</definedName>
    <definedName name="WHStest_6" localSheetId="1">[1]W!#REF!</definedName>
    <definedName name="WHStest_6" localSheetId="27">[2]W!#REF!</definedName>
    <definedName name="WHStest_6" localSheetId="29">[3]W!#REF!</definedName>
    <definedName name="WHStest_6" localSheetId="33">[4]W!#REF!</definedName>
    <definedName name="WHStest_6" localSheetId="19">[5]W!#REF!</definedName>
    <definedName name="WHStest_6" localSheetId="20">[6]W!#REF!</definedName>
    <definedName name="WHStest_6" localSheetId="21">[7]W!#REF!</definedName>
    <definedName name="WHStest_6" localSheetId="22">[8]W!#REF!</definedName>
    <definedName name="WHStest_6" localSheetId="36">[2]W!#REF!</definedName>
    <definedName name="WHStest_6" localSheetId="37">[3]W!#REF!</definedName>
    <definedName name="WHStest_6" localSheetId="38">[4]W!#REF!</definedName>
    <definedName name="WHStest_6" localSheetId="30">[1]W!#REF!</definedName>
    <definedName name="WHStest_6" localSheetId="31">[5]W!#REF!</definedName>
    <definedName name="WHStest_6" localSheetId="32">[6]W!#REF!</definedName>
    <definedName name="WHStest_6" localSheetId="34">[7]W!#REF!</definedName>
    <definedName name="WHStest_6" localSheetId="35">[8]W!#REF!</definedName>
    <definedName name="WHStest_6" localSheetId="24">[2]W!#REF!</definedName>
    <definedName name="WHStest_6" localSheetId="26">[3]W!#REF!</definedName>
    <definedName name="WHStest_6" localSheetId="28">[4]W!#REF!</definedName>
    <definedName name="WHStest_6" localSheetId="13">[1]W!#REF!</definedName>
    <definedName name="WHStest_6" localSheetId="14">[5]W!#REF!</definedName>
    <definedName name="WHStest_6" localSheetId="15">[6]W!#REF!</definedName>
    <definedName name="WHStest_6" localSheetId="16">[7]W!#REF!</definedName>
    <definedName name="WHStest_6" localSheetId="17">[8]W!#REF!</definedName>
    <definedName name="WHStest_6">[1]W!#REF!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48" l="1"/>
  <c r="AI16" i="48"/>
  <c r="AJ16" i="48"/>
  <c r="AJ23" i="18"/>
  <c r="AI23" i="18"/>
  <c r="AH23" i="18"/>
  <c r="I20" i="48"/>
  <c r="G20" i="48"/>
  <c r="E20" i="48"/>
  <c r="AI19" i="48"/>
  <c r="AB24" i="48" s="1"/>
  <c r="AB32" i="48" s="1"/>
  <c r="AB34" i="48" s="1"/>
  <c r="AJ19" i="48"/>
  <c r="AC24" i="48" s="1"/>
  <c r="AC32" i="48" s="1"/>
  <c r="AC34" i="48" s="1"/>
  <c r="AH19" i="48"/>
  <c r="AA24" i="48" s="1"/>
  <c r="AB51" i="48"/>
  <c r="AC51" i="48" s="1"/>
  <c r="AB50" i="48"/>
  <c r="AC50" i="48" s="1"/>
  <c r="AB41" i="48"/>
  <c r="AA41" i="48"/>
  <c r="AC33" i="48"/>
  <c r="AB33" i="48"/>
  <c r="AB21" i="48"/>
  <c r="AC21" i="48" s="1"/>
  <c r="AB20" i="48"/>
  <c r="AB19" i="48"/>
  <c r="AB17" i="48"/>
  <c r="AD16" i="48"/>
  <c r="AE16" i="48" s="1"/>
  <c r="AB16" i="48"/>
  <c r="AJ15" i="48"/>
  <c r="AI15" i="48"/>
  <c r="AH15" i="48"/>
  <c r="AC9" i="48"/>
  <c r="AC10" i="48" s="1"/>
  <c r="AB9" i="48"/>
  <c r="AA9" i="48"/>
  <c r="AC8" i="48"/>
  <c r="AB8" i="48"/>
  <c r="AA8" i="48"/>
  <c r="AI7" i="48"/>
  <c r="AC7" i="48"/>
  <c r="AB7" i="48"/>
  <c r="AA7" i="48"/>
  <c r="AI5" i="48"/>
  <c r="AH5" i="48"/>
  <c r="AH7" i="48" s="1"/>
  <c r="AG5" i="48"/>
  <c r="AG7" i="48" s="1"/>
  <c r="AA29" i="18"/>
  <c r="AG7" i="18"/>
  <c r="AA33" i="18"/>
  <c r="AJ16" i="18"/>
  <c r="AI16" i="18"/>
  <c r="AH16" i="18"/>
  <c r="AK15" i="18"/>
  <c r="AJ15" i="18"/>
  <c r="AI15" i="18"/>
  <c r="AH15" i="18"/>
  <c r="AB10" i="48" l="1"/>
  <c r="AA10" i="48"/>
  <c r="AC5" i="48" s="1"/>
  <c r="AA32" i="48"/>
  <c r="AA27" i="48"/>
  <c r="AA26" i="48" s="1"/>
  <c r="AA25" i="48"/>
  <c r="AK7" i="48"/>
  <c r="AA33" i="48"/>
  <c r="AD33" i="48" s="1"/>
  <c r="AK15" i="48"/>
  <c r="AB25" i="48"/>
  <c r="AB27" i="48"/>
  <c r="AB26" i="48" s="1"/>
  <c r="AC25" i="48"/>
  <c r="AC26" i="48"/>
  <c r="AC27" i="48"/>
  <c r="AD32" i="48" l="1"/>
  <c r="AD34" i="48" s="1"/>
  <c r="AA34" i="48"/>
  <c r="AD25" i="48"/>
  <c r="AD26" i="48"/>
  <c r="AH7" i="18" l="1"/>
  <c r="AI7" i="18"/>
  <c r="AI5" i="18"/>
  <c r="AH5" i="18"/>
  <c r="AG5" i="18"/>
  <c r="AB50" i="18"/>
  <c r="AK7" i="18" l="1"/>
  <c r="O29" i="7"/>
  <c r="N29" i="7"/>
  <c r="AJ131" i="19" l="1"/>
  <c r="AJ130" i="19"/>
  <c r="AJ129" i="19"/>
  <c r="AJ128" i="19"/>
  <c r="AJ127" i="19"/>
  <c r="AJ126" i="19"/>
  <c r="AJ125" i="19"/>
  <c r="AJ124" i="19"/>
  <c r="AJ123" i="19"/>
  <c r="AJ132" i="19" s="1"/>
  <c r="AI131" i="19"/>
  <c r="AH131" i="19"/>
  <c r="AG131" i="19"/>
  <c r="AF131" i="19"/>
  <c r="AE131" i="19"/>
  <c r="AD131" i="19"/>
  <c r="AC131" i="19"/>
  <c r="AI130" i="19"/>
  <c r="AH130" i="19"/>
  <c r="AG130" i="19"/>
  <c r="AF130" i="19"/>
  <c r="AE130" i="19"/>
  <c r="AD130" i="19"/>
  <c r="AC130" i="19"/>
  <c r="AI129" i="19"/>
  <c r="AH129" i="19"/>
  <c r="AG129" i="19"/>
  <c r="AF129" i="19"/>
  <c r="AE129" i="19"/>
  <c r="AD129" i="19"/>
  <c r="AC129" i="19"/>
  <c r="AI128" i="19"/>
  <c r="AH128" i="19"/>
  <c r="AG128" i="19"/>
  <c r="AF128" i="19"/>
  <c r="AE128" i="19"/>
  <c r="AD128" i="19"/>
  <c r="AC128" i="19"/>
  <c r="AI127" i="19"/>
  <c r="AH127" i="19"/>
  <c r="AG127" i="19"/>
  <c r="AF127" i="19"/>
  <c r="AE127" i="19"/>
  <c r="AD127" i="19"/>
  <c r="AC127" i="19"/>
  <c r="AI126" i="19"/>
  <c r="AH126" i="19"/>
  <c r="AG126" i="19"/>
  <c r="AF126" i="19"/>
  <c r="AE126" i="19"/>
  <c r="AD126" i="19"/>
  <c r="AC126" i="19"/>
  <c r="AI125" i="19"/>
  <c r="AH125" i="19"/>
  <c r="AG125" i="19"/>
  <c r="AF125" i="19"/>
  <c r="AE125" i="19"/>
  <c r="AD125" i="19"/>
  <c r="AC125" i="19"/>
  <c r="AI124" i="19"/>
  <c r="AH124" i="19"/>
  <c r="AG124" i="19"/>
  <c r="AF124" i="19"/>
  <c r="AE124" i="19"/>
  <c r="AD124" i="19"/>
  <c r="AC124" i="19"/>
  <c r="AI123" i="19"/>
  <c r="AI132" i="19" s="1"/>
  <c r="AH123" i="19"/>
  <c r="AH132" i="19" s="1"/>
  <c r="AG123" i="19"/>
  <c r="AG132" i="19" s="1"/>
  <c r="AF123" i="19"/>
  <c r="AF132" i="19" s="1"/>
  <c r="AE123" i="19"/>
  <c r="AE132" i="19" s="1"/>
  <c r="AD123" i="19"/>
  <c r="AD132" i="19" s="1"/>
  <c r="AC123" i="19"/>
  <c r="AC132" i="19" s="1"/>
  <c r="AJ113" i="19"/>
  <c r="AJ114" i="19"/>
  <c r="AJ115" i="19"/>
  <c r="AJ116" i="19"/>
  <c r="AJ117" i="19"/>
  <c r="AJ118" i="19"/>
  <c r="AJ119" i="19"/>
  <c r="AJ120" i="19"/>
  <c r="AJ112" i="19"/>
  <c r="AI113" i="19"/>
  <c r="AI114" i="19"/>
  <c r="AI115" i="19"/>
  <c r="AI116" i="19"/>
  <c r="AI117" i="19"/>
  <c r="AI118" i="19"/>
  <c r="AI119" i="19"/>
  <c r="AI120" i="19"/>
  <c r="AH113" i="19"/>
  <c r="AH114" i="19"/>
  <c r="AH115" i="19"/>
  <c r="AH116" i="19"/>
  <c r="AH117" i="19"/>
  <c r="AH118" i="19"/>
  <c r="AH119" i="19"/>
  <c r="AH120" i="19"/>
  <c r="AG113" i="19"/>
  <c r="AG114" i="19"/>
  <c r="AG115" i="19"/>
  <c r="AG116" i="19"/>
  <c r="AG117" i="19"/>
  <c r="AG118" i="19"/>
  <c r="AG119" i="19"/>
  <c r="AG120" i="19"/>
  <c r="AF113" i="19"/>
  <c r="AF114" i="19"/>
  <c r="AF115" i="19"/>
  <c r="AF116" i="19"/>
  <c r="AF117" i="19"/>
  <c r="AF118" i="19"/>
  <c r="AF119" i="19"/>
  <c r="AF120" i="19"/>
  <c r="AE113" i="19"/>
  <c r="AE114" i="19"/>
  <c r="AE115" i="19"/>
  <c r="AE116" i="19"/>
  <c r="AE117" i="19"/>
  <c r="AE118" i="19"/>
  <c r="AE119" i="19"/>
  <c r="AE120" i="19"/>
  <c r="AF112" i="19"/>
  <c r="AG112" i="19"/>
  <c r="AH112" i="19"/>
  <c r="AI112" i="19"/>
  <c r="AE112" i="19"/>
  <c r="AC120" i="19"/>
  <c r="AC113" i="19"/>
  <c r="AC114" i="19"/>
  <c r="AC115" i="19"/>
  <c r="AC116" i="19"/>
  <c r="AC117" i="19"/>
  <c r="AC118" i="19"/>
  <c r="AC119" i="19"/>
  <c r="AC112" i="19"/>
  <c r="U123" i="19"/>
  <c r="U112" i="19"/>
  <c r="AI108" i="19"/>
  <c r="AH101" i="19"/>
  <c r="AE108" i="19"/>
  <c r="AE109" i="19"/>
  <c r="AE107" i="19"/>
  <c r="AE105" i="19"/>
  <c r="AE106" i="19"/>
  <c r="AE104" i="19"/>
  <c r="AE103" i="19"/>
  <c r="AE102" i="19"/>
  <c r="V101" i="19"/>
  <c r="AD101" i="19"/>
  <c r="AE101" i="19" s="1"/>
  <c r="AH109" i="19"/>
  <c r="AI109" i="19" s="1"/>
  <c r="AD109" i="19"/>
  <c r="AH108" i="19"/>
  <c r="AD108" i="19"/>
  <c r="AH107" i="19"/>
  <c r="AI107" i="19" s="1"/>
  <c r="AD107" i="19"/>
  <c r="AH106" i="19"/>
  <c r="AI106" i="19" s="1"/>
  <c r="AD106" i="19"/>
  <c r="AH105" i="19"/>
  <c r="AI105" i="19" s="1"/>
  <c r="AD105" i="19"/>
  <c r="AH104" i="19"/>
  <c r="AI104" i="19" s="1"/>
  <c r="AD104" i="19"/>
  <c r="AH103" i="19"/>
  <c r="AI103" i="19" s="1"/>
  <c r="AD103" i="19"/>
  <c r="AH102" i="19"/>
  <c r="AI102" i="19" s="1"/>
  <c r="AD102" i="19"/>
  <c r="AI101" i="19"/>
  <c r="M110" i="47"/>
  <c r="L110" i="47"/>
  <c r="K110" i="47"/>
  <c r="J110" i="47"/>
  <c r="I110" i="47"/>
  <c r="H110" i="47"/>
  <c r="G110" i="47"/>
  <c r="F110" i="47"/>
  <c r="M109" i="47"/>
  <c r="L109" i="47"/>
  <c r="K109" i="47"/>
  <c r="J109" i="47"/>
  <c r="I109" i="47"/>
  <c r="H109" i="47"/>
  <c r="G109" i="47"/>
  <c r="F109" i="47"/>
  <c r="M108" i="47"/>
  <c r="L108" i="47"/>
  <c r="K108" i="47"/>
  <c r="J108" i="47"/>
  <c r="I108" i="47"/>
  <c r="H108" i="47"/>
  <c r="G108" i="47"/>
  <c r="F108" i="47"/>
  <c r="M107" i="47"/>
  <c r="L107" i="47"/>
  <c r="K107" i="47"/>
  <c r="J107" i="47"/>
  <c r="I107" i="47"/>
  <c r="H107" i="47"/>
  <c r="G107" i="47"/>
  <c r="F107" i="47"/>
  <c r="M105" i="47"/>
  <c r="L105" i="47"/>
  <c r="K105" i="47"/>
  <c r="J105" i="47"/>
  <c r="I105" i="47"/>
  <c r="H105" i="47"/>
  <c r="G105" i="47"/>
  <c r="F105" i="47"/>
  <c r="M104" i="47"/>
  <c r="L104" i="47"/>
  <c r="K104" i="47"/>
  <c r="J104" i="47"/>
  <c r="I104" i="47"/>
  <c r="H104" i="47"/>
  <c r="G104" i="47"/>
  <c r="F104" i="47"/>
  <c r="M103" i="47"/>
  <c r="L103" i="47"/>
  <c r="K103" i="47"/>
  <c r="J103" i="47"/>
  <c r="I103" i="47"/>
  <c r="H103" i="47"/>
  <c r="G103" i="47"/>
  <c r="F103" i="47"/>
  <c r="K102" i="47"/>
  <c r="M99" i="47"/>
  <c r="L99" i="47"/>
  <c r="K99" i="47"/>
  <c r="J99" i="47"/>
  <c r="I99" i="47"/>
  <c r="H99" i="47"/>
  <c r="G99" i="47"/>
  <c r="F99" i="47"/>
  <c r="M98" i="47"/>
  <c r="L98" i="47"/>
  <c r="K98" i="47"/>
  <c r="J98" i="47"/>
  <c r="I98" i="47"/>
  <c r="H98" i="47"/>
  <c r="G98" i="47"/>
  <c r="F98" i="47"/>
  <c r="M97" i="47"/>
  <c r="L97" i="47"/>
  <c r="K97" i="47"/>
  <c r="J97" i="47"/>
  <c r="I97" i="47"/>
  <c r="H97" i="47"/>
  <c r="G97" i="47"/>
  <c r="F97" i="47"/>
  <c r="M96" i="47"/>
  <c r="L96" i="47"/>
  <c r="K96" i="47"/>
  <c r="J96" i="47"/>
  <c r="I96" i="47"/>
  <c r="H96" i="47"/>
  <c r="G96" i="47"/>
  <c r="F96" i="47"/>
  <c r="M95" i="47"/>
  <c r="L95" i="47"/>
  <c r="K95" i="47"/>
  <c r="J95" i="47"/>
  <c r="I95" i="47"/>
  <c r="H95" i="47"/>
  <c r="G95" i="47"/>
  <c r="F95" i="47"/>
  <c r="M94" i="47"/>
  <c r="L94" i="47"/>
  <c r="K94" i="47"/>
  <c r="J94" i="47"/>
  <c r="I94" i="47"/>
  <c r="H94" i="47"/>
  <c r="G94" i="47"/>
  <c r="F94" i="47"/>
  <c r="M93" i="47"/>
  <c r="L93" i="47"/>
  <c r="K93" i="47"/>
  <c r="J93" i="47"/>
  <c r="I93" i="47"/>
  <c r="H93" i="47"/>
  <c r="G93" i="47"/>
  <c r="F93" i="47"/>
  <c r="M92" i="47"/>
  <c r="L92" i="47"/>
  <c r="K92" i="47"/>
  <c r="J92" i="47"/>
  <c r="I92" i="47"/>
  <c r="H92" i="47"/>
  <c r="G92" i="47"/>
  <c r="F92" i="47"/>
  <c r="M91" i="47"/>
  <c r="L91" i="47"/>
  <c r="K91" i="47"/>
  <c r="J91" i="47"/>
  <c r="I91" i="47"/>
  <c r="H91" i="47"/>
  <c r="G91" i="47"/>
  <c r="F91" i="47"/>
  <c r="M89" i="47"/>
  <c r="L89" i="47"/>
  <c r="K89" i="47"/>
  <c r="J89" i="47"/>
  <c r="I89" i="47"/>
  <c r="H89" i="47"/>
  <c r="G89" i="47"/>
  <c r="F89" i="47"/>
  <c r="K88" i="47"/>
  <c r="M83" i="47"/>
  <c r="L83" i="47"/>
  <c r="K83" i="47"/>
  <c r="J83" i="47"/>
  <c r="I83" i="47"/>
  <c r="H83" i="47"/>
  <c r="G83" i="47"/>
  <c r="F83" i="47"/>
  <c r="M82" i="47"/>
  <c r="L82" i="47"/>
  <c r="K82" i="47"/>
  <c r="J82" i="47"/>
  <c r="I82" i="47"/>
  <c r="H82" i="47"/>
  <c r="G82" i="47"/>
  <c r="F82" i="47"/>
  <c r="M81" i="47"/>
  <c r="L81" i="47"/>
  <c r="K81" i="47"/>
  <c r="J81" i="47"/>
  <c r="I81" i="47"/>
  <c r="H81" i="47"/>
  <c r="G81" i="47"/>
  <c r="F81" i="47"/>
  <c r="M80" i="47"/>
  <c r="L80" i="47"/>
  <c r="K80" i="47"/>
  <c r="J80" i="47"/>
  <c r="I80" i="47"/>
  <c r="H80" i="47"/>
  <c r="G80" i="47"/>
  <c r="F80" i="47"/>
  <c r="M77" i="47"/>
  <c r="L77" i="47"/>
  <c r="K77" i="47"/>
  <c r="J77" i="47"/>
  <c r="I77" i="47"/>
  <c r="H77" i="47"/>
  <c r="G77" i="47"/>
  <c r="F77" i="47"/>
  <c r="M75" i="47"/>
  <c r="L75" i="47"/>
  <c r="K75" i="47"/>
  <c r="J75" i="47"/>
  <c r="I75" i="47"/>
  <c r="H75" i="47"/>
  <c r="G75" i="47"/>
  <c r="F75" i="47"/>
  <c r="M74" i="47"/>
  <c r="L74" i="47"/>
  <c r="K74" i="47"/>
  <c r="J74" i="47"/>
  <c r="I74" i="47"/>
  <c r="H74" i="47"/>
  <c r="G74" i="47"/>
  <c r="F74" i="47"/>
  <c r="M73" i="47"/>
  <c r="L73" i="47"/>
  <c r="K73" i="47"/>
  <c r="J73" i="47"/>
  <c r="I73" i="47"/>
  <c r="H73" i="47"/>
  <c r="G73" i="47"/>
  <c r="F73" i="47"/>
  <c r="M70" i="47"/>
  <c r="L70" i="47"/>
  <c r="K70" i="47"/>
  <c r="J70" i="47"/>
  <c r="I70" i="47"/>
  <c r="H70" i="47"/>
  <c r="G70" i="47"/>
  <c r="F70" i="47"/>
  <c r="M69" i="47"/>
  <c r="L69" i="47"/>
  <c r="K69" i="47"/>
  <c r="J69" i="47"/>
  <c r="I69" i="47"/>
  <c r="H69" i="47"/>
  <c r="G69" i="47"/>
  <c r="F69" i="47"/>
  <c r="M68" i="47"/>
  <c r="L68" i="47"/>
  <c r="K68" i="47"/>
  <c r="J68" i="47"/>
  <c r="I68" i="47"/>
  <c r="H68" i="47"/>
  <c r="G68" i="47"/>
  <c r="F68" i="47"/>
  <c r="M67" i="47"/>
  <c r="L67" i="47"/>
  <c r="K67" i="47"/>
  <c r="J67" i="47"/>
  <c r="I67" i="47"/>
  <c r="H67" i="47"/>
  <c r="G67" i="47"/>
  <c r="F67" i="47"/>
  <c r="M65" i="47"/>
  <c r="L65" i="47"/>
  <c r="K65" i="47"/>
  <c r="J65" i="47"/>
  <c r="I65" i="47"/>
  <c r="H65" i="47"/>
  <c r="G65" i="47"/>
  <c r="F65" i="47"/>
  <c r="N61" i="47"/>
  <c r="L61" i="47"/>
  <c r="J61" i="47"/>
  <c r="M55" i="47"/>
  <c r="L55" i="47"/>
  <c r="K55" i="47"/>
  <c r="J55" i="47"/>
  <c r="I55" i="47"/>
  <c r="H55" i="47"/>
  <c r="G55" i="47"/>
  <c r="F55" i="47"/>
  <c r="M54" i="47"/>
  <c r="L54" i="47"/>
  <c r="K54" i="47"/>
  <c r="J54" i="47"/>
  <c r="I54" i="47"/>
  <c r="H54" i="47"/>
  <c r="G54" i="47"/>
  <c r="F54" i="47"/>
  <c r="M53" i="47"/>
  <c r="L53" i="47"/>
  <c r="K53" i="47"/>
  <c r="J53" i="47"/>
  <c r="I53" i="47"/>
  <c r="H53" i="47"/>
  <c r="G53" i="47"/>
  <c r="F53" i="47"/>
  <c r="M51" i="47"/>
  <c r="L51" i="47"/>
  <c r="K51" i="47"/>
  <c r="J51" i="47"/>
  <c r="I51" i="47"/>
  <c r="H51" i="47"/>
  <c r="G51" i="47"/>
  <c r="F51" i="47"/>
  <c r="M50" i="47"/>
  <c r="L50" i="47"/>
  <c r="K50" i="47"/>
  <c r="J50" i="47"/>
  <c r="I50" i="47"/>
  <c r="H50" i="47"/>
  <c r="G50" i="47"/>
  <c r="F50" i="47"/>
  <c r="M49" i="47"/>
  <c r="L49" i="47"/>
  <c r="K49" i="47"/>
  <c r="J49" i="47"/>
  <c r="I49" i="47"/>
  <c r="H49" i="47"/>
  <c r="G49" i="47"/>
  <c r="F49" i="47"/>
  <c r="M48" i="47"/>
  <c r="L48" i="47"/>
  <c r="K48" i="47"/>
  <c r="J48" i="47"/>
  <c r="I48" i="47"/>
  <c r="H48" i="47"/>
  <c r="G48" i="47"/>
  <c r="F48" i="47"/>
  <c r="M47" i="47"/>
  <c r="L47" i="47"/>
  <c r="K47" i="47"/>
  <c r="J47" i="47"/>
  <c r="I47" i="47"/>
  <c r="H47" i="47"/>
  <c r="G47" i="47"/>
  <c r="F47" i="47"/>
  <c r="M46" i="47"/>
  <c r="L46" i="47"/>
  <c r="K46" i="47"/>
  <c r="J46" i="47"/>
  <c r="I46" i="47"/>
  <c r="H46" i="47"/>
  <c r="G46" i="47"/>
  <c r="F46" i="47"/>
  <c r="M45" i="47"/>
  <c r="L45" i="47"/>
  <c r="K45" i="47"/>
  <c r="J45" i="47"/>
  <c r="I45" i="47"/>
  <c r="H45" i="47"/>
  <c r="G45" i="47"/>
  <c r="F45" i="47"/>
  <c r="M44" i="47"/>
  <c r="L44" i="47"/>
  <c r="K44" i="47"/>
  <c r="J44" i="47"/>
  <c r="I44" i="47"/>
  <c r="H44" i="47"/>
  <c r="G44" i="47"/>
  <c r="F44" i="47"/>
  <c r="M43" i="47"/>
  <c r="L43" i="47"/>
  <c r="K43" i="47"/>
  <c r="J43" i="47"/>
  <c r="I43" i="47"/>
  <c r="H43" i="47"/>
  <c r="G43" i="47"/>
  <c r="F43" i="47"/>
  <c r="M39" i="47"/>
  <c r="L39" i="47"/>
  <c r="K39" i="47"/>
  <c r="J39" i="47"/>
  <c r="I39" i="47"/>
  <c r="H39" i="47"/>
  <c r="G39" i="47"/>
  <c r="F39" i="47"/>
  <c r="M38" i="47"/>
  <c r="L38" i="47"/>
  <c r="K38" i="47"/>
  <c r="J38" i="47"/>
  <c r="I38" i="47"/>
  <c r="H38" i="47"/>
  <c r="G38" i="47"/>
  <c r="F38" i="47"/>
  <c r="M36" i="47"/>
  <c r="L36" i="47"/>
  <c r="K36" i="47"/>
  <c r="J36" i="47"/>
  <c r="I36" i="47"/>
  <c r="H36" i="47"/>
  <c r="G36" i="47"/>
  <c r="F36" i="47"/>
  <c r="M35" i="47"/>
  <c r="L35" i="47"/>
  <c r="K35" i="47"/>
  <c r="J35" i="47"/>
  <c r="I35" i="47"/>
  <c r="H35" i="47"/>
  <c r="G35" i="47"/>
  <c r="F35" i="47"/>
  <c r="M33" i="47"/>
  <c r="L33" i="47"/>
  <c r="K33" i="47"/>
  <c r="J33" i="47"/>
  <c r="I33" i="47"/>
  <c r="H33" i="47"/>
  <c r="G33" i="47"/>
  <c r="F33" i="47"/>
  <c r="F28" i="47"/>
  <c r="F27" i="47"/>
  <c r="F26" i="47"/>
  <c r="F25" i="47"/>
  <c r="F24" i="47"/>
  <c r="F23" i="47"/>
  <c r="I20" i="47"/>
  <c r="H20" i="47"/>
  <c r="G20" i="47"/>
  <c r="I17" i="47"/>
  <c r="H17" i="47"/>
  <c r="G17" i="47"/>
  <c r="I16" i="47"/>
  <c r="H16" i="47"/>
  <c r="G16" i="47"/>
  <c r="G13" i="47"/>
  <c r="L10" i="47"/>
  <c r="H10" i="47"/>
  <c r="G10" i="47"/>
  <c r="H7" i="47"/>
  <c r="G7" i="47"/>
  <c r="H6" i="47"/>
  <c r="G6" i="47"/>
  <c r="I5" i="47"/>
  <c r="H5" i="47"/>
  <c r="G5" i="47"/>
  <c r="N1" i="47"/>
  <c r="L1" i="47"/>
  <c r="J1" i="47"/>
  <c r="R36" i="46"/>
  <c r="R35" i="46" s="1"/>
  <c r="X35" i="46"/>
  <c r="X34" i="46"/>
  <c r="R34" i="46"/>
  <c r="L34" i="46"/>
  <c r="F34" i="46"/>
  <c r="R33" i="46"/>
  <c r="L33" i="46"/>
  <c r="L35" i="46" s="1"/>
  <c r="F33" i="46"/>
  <c r="X32" i="46"/>
  <c r="L32" i="46"/>
  <c r="X31" i="46"/>
  <c r="X30" i="46"/>
  <c r="L30" i="46"/>
  <c r="X29" i="46"/>
  <c r="L29" i="46"/>
  <c r="F29" i="46"/>
  <c r="R28" i="46"/>
  <c r="L28" i="46"/>
  <c r="F28" i="46"/>
  <c r="X26" i="46"/>
  <c r="R26" i="46"/>
  <c r="L26" i="46"/>
  <c r="X25" i="46"/>
  <c r="R25" i="46"/>
  <c r="R27" i="46" s="1"/>
  <c r="L25" i="46"/>
  <c r="X24" i="46"/>
  <c r="R24" i="46"/>
  <c r="F24" i="46"/>
  <c r="X23" i="46"/>
  <c r="X27" i="46" s="1"/>
  <c r="L23" i="46"/>
  <c r="F23" i="46"/>
  <c r="X22" i="46"/>
  <c r="L22" i="46"/>
  <c r="F22" i="46"/>
  <c r="L21" i="46"/>
  <c r="F21" i="46"/>
  <c r="L20" i="46"/>
  <c r="L24" i="46" s="1"/>
  <c r="L27" i="46" s="1"/>
  <c r="F27" i="46" s="1"/>
  <c r="F20" i="46"/>
  <c r="R19" i="46"/>
  <c r="L19" i="46"/>
  <c r="F19" i="46"/>
  <c r="X18" i="46"/>
  <c r="R18" i="46"/>
  <c r="L18" i="46"/>
  <c r="F18" i="46"/>
  <c r="X17" i="46"/>
  <c r="R17" i="46"/>
  <c r="L17" i="46"/>
  <c r="F17" i="46"/>
  <c r="X16" i="46"/>
  <c r="X19" i="46" s="1"/>
  <c r="R16" i="46"/>
  <c r="L16" i="46"/>
  <c r="F16" i="46"/>
  <c r="R15" i="46"/>
  <c r="R20" i="46" s="1"/>
  <c r="L15" i="46"/>
  <c r="F15" i="46"/>
  <c r="L14" i="46"/>
  <c r="F14" i="46"/>
  <c r="L13" i="46"/>
  <c r="F13" i="46"/>
  <c r="X12" i="46"/>
  <c r="L12" i="46"/>
  <c r="F12" i="46"/>
  <c r="X11" i="46"/>
  <c r="R11" i="46"/>
  <c r="L11" i="46"/>
  <c r="F11" i="46"/>
  <c r="X10" i="46"/>
  <c r="R10" i="46"/>
  <c r="L10" i="46"/>
  <c r="F10" i="46"/>
  <c r="X9" i="46"/>
  <c r="X13" i="46" s="1"/>
  <c r="R9" i="46"/>
  <c r="R12" i="46" s="1"/>
  <c r="R21" i="46" s="1"/>
  <c r="R30" i="46" s="1"/>
  <c r="F9" i="46"/>
  <c r="L8" i="46"/>
  <c r="F8" i="46"/>
  <c r="X1" i="46"/>
  <c r="V1" i="46"/>
  <c r="I1" i="46"/>
  <c r="E1" i="46"/>
  <c r="Y45" i="45"/>
  <c r="W45" i="45"/>
  <c r="U45" i="45"/>
  <c r="G45" i="45"/>
  <c r="Y44" i="45"/>
  <c r="W44" i="45"/>
  <c r="U44" i="45"/>
  <c r="G44" i="45"/>
  <c r="Y43" i="45"/>
  <c r="W43" i="45"/>
  <c r="U43" i="45"/>
  <c r="G43" i="45"/>
  <c r="Y42" i="45"/>
  <c r="W42" i="45"/>
  <c r="U42" i="45"/>
  <c r="G42" i="45"/>
  <c r="Y39" i="45"/>
  <c r="W39" i="45"/>
  <c r="U39" i="45"/>
  <c r="G39" i="45"/>
  <c r="G38" i="45"/>
  <c r="O37" i="45"/>
  <c r="N37" i="45"/>
  <c r="M37" i="45"/>
  <c r="G37" i="45"/>
  <c r="Z36" i="45"/>
  <c r="Y36" i="45"/>
  <c r="X36" i="45"/>
  <c r="W36" i="45"/>
  <c r="V36" i="45"/>
  <c r="U36" i="45"/>
  <c r="O36" i="45"/>
  <c r="N36" i="45"/>
  <c r="M36" i="45"/>
  <c r="G35" i="45"/>
  <c r="G34" i="45"/>
  <c r="Y33" i="45"/>
  <c r="W33" i="45"/>
  <c r="U33" i="45"/>
  <c r="H33" i="45"/>
  <c r="G33" i="45"/>
  <c r="Y32" i="45"/>
  <c r="W32" i="45"/>
  <c r="U32" i="45"/>
  <c r="G32" i="45"/>
  <c r="Y31" i="45"/>
  <c r="W31" i="45"/>
  <c r="U31" i="45"/>
  <c r="G31" i="45"/>
  <c r="O30" i="45"/>
  <c r="N30" i="45"/>
  <c r="M30" i="45"/>
  <c r="G30" i="45"/>
  <c r="Y28" i="45"/>
  <c r="W28" i="45"/>
  <c r="U28" i="45"/>
  <c r="N28" i="45"/>
  <c r="Y27" i="45"/>
  <c r="W27" i="45"/>
  <c r="U27" i="45"/>
  <c r="N27" i="45"/>
  <c r="M27" i="45"/>
  <c r="G27" i="45"/>
  <c r="O26" i="45"/>
  <c r="O29" i="45" s="1"/>
  <c r="N26" i="45"/>
  <c r="N29" i="45" s="1"/>
  <c r="M26" i="45"/>
  <c r="M28" i="45" s="1"/>
  <c r="G25" i="45"/>
  <c r="N44" i="45" s="1"/>
  <c r="Y24" i="45"/>
  <c r="W24" i="45"/>
  <c r="U24" i="45"/>
  <c r="H24" i="45"/>
  <c r="G24" i="45"/>
  <c r="Y23" i="45"/>
  <c r="W23" i="45"/>
  <c r="U23" i="45"/>
  <c r="G23" i="45"/>
  <c r="Y22" i="45"/>
  <c r="W22" i="45"/>
  <c r="U22" i="45"/>
  <c r="G21" i="45"/>
  <c r="O20" i="45"/>
  <c r="G20" i="45"/>
  <c r="Y19" i="45"/>
  <c r="W19" i="45"/>
  <c r="U19" i="45"/>
  <c r="G19" i="45"/>
  <c r="G26" i="45" s="1"/>
  <c r="Y18" i="45"/>
  <c r="W18" i="45"/>
  <c r="U18" i="45"/>
  <c r="O18" i="45"/>
  <c r="G18" i="45"/>
  <c r="Y17" i="45"/>
  <c r="W17" i="45"/>
  <c r="U17" i="45"/>
  <c r="P17" i="45"/>
  <c r="O17" i="45"/>
  <c r="O16" i="45"/>
  <c r="Y14" i="45"/>
  <c r="W14" i="45"/>
  <c r="U14" i="45"/>
  <c r="G14" i="45"/>
  <c r="Y13" i="45"/>
  <c r="W13" i="45"/>
  <c r="U13" i="45"/>
  <c r="G13" i="45"/>
  <c r="Y12" i="45"/>
  <c r="W12" i="45"/>
  <c r="U12" i="45"/>
  <c r="O12" i="45"/>
  <c r="N12" i="45"/>
  <c r="G12" i="45"/>
  <c r="G11" i="45"/>
  <c r="O10" i="45"/>
  <c r="N10" i="45"/>
  <c r="G10" i="45"/>
  <c r="N43" i="45" s="1"/>
  <c r="N45" i="45" s="1"/>
  <c r="Z9" i="45"/>
  <c r="Y9" i="45"/>
  <c r="X9" i="45"/>
  <c r="W9" i="45"/>
  <c r="V9" i="45"/>
  <c r="U9" i="45"/>
  <c r="N9" i="45"/>
  <c r="Y8" i="45"/>
  <c r="W8" i="45"/>
  <c r="U8" i="45"/>
  <c r="O8" i="45"/>
  <c r="N8" i="45"/>
  <c r="G8" i="45"/>
  <c r="Y7" i="45"/>
  <c r="W7" i="45"/>
  <c r="U7" i="45"/>
  <c r="O7" i="45"/>
  <c r="O11" i="45" s="1"/>
  <c r="N7" i="45"/>
  <c r="N11" i="45" s="1"/>
  <c r="G7" i="45"/>
  <c r="G9" i="45" s="1"/>
  <c r="Y6" i="45"/>
  <c r="W6" i="45"/>
  <c r="U6" i="45"/>
  <c r="X1" i="45"/>
  <c r="U1" i="45"/>
  <c r="H1" i="45"/>
  <c r="E1" i="45"/>
  <c r="W35" i="44"/>
  <c r="P35" i="44"/>
  <c r="K35" i="44"/>
  <c r="J35" i="44"/>
  <c r="I35" i="44"/>
  <c r="H35" i="44"/>
  <c r="G35" i="44"/>
  <c r="F35" i="44"/>
  <c r="W32" i="44"/>
  <c r="Q32" i="44"/>
  <c r="P32" i="44"/>
  <c r="K32" i="44"/>
  <c r="J32" i="44"/>
  <c r="I32" i="44"/>
  <c r="H32" i="44"/>
  <c r="G32" i="44"/>
  <c r="F32" i="44"/>
  <c r="X31" i="44"/>
  <c r="W31" i="44"/>
  <c r="Q31" i="44"/>
  <c r="P31" i="44"/>
  <c r="J31" i="44"/>
  <c r="H31" i="44"/>
  <c r="F31" i="44"/>
  <c r="X30" i="44"/>
  <c r="W30" i="44"/>
  <c r="Q30" i="44"/>
  <c r="P30" i="44"/>
  <c r="J30" i="44"/>
  <c r="H30" i="44"/>
  <c r="F30" i="44"/>
  <c r="X29" i="44"/>
  <c r="W29" i="44"/>
  <c r="Q29" i="44"/>
  <c r="P29" i="44"/>
  <c r="J29" i="44"/>
  <c r="H29" i="44"/>
  <c r="F29" i="44"/>
  <c r="X26" i="44"/>
  <c r="W26" i="44"/>
  <c r="Q26" i="44"/>
  <c r="P26" i="44"/>
  <c r="K26" i="44"/>
  <c r="J26" i="44"/>
  <c r="I26" i="44"/>
  <c r="H26" i="44"/>
  <c r="G26" i="44"/>
  <c r="F26" i="44"/>
  <c r="Q25" i="44"/>
  <c r="P25" i="44"/>
  <c r="K25" i="44"/>
  <c r="J25" i="44"/>
  <c r="I25" i="44"/>
  <c r="H25" i="44"/>
  <c r="G25" i="44"/>
  <c r="F25" i="44"/>
  <c r="X24" i="44"/>
  <c r="W24" i="44"/>
  <c r="Q24" i="44"/>
  <c r="P24" i="44"/>
  <c r="K24" i="44"/>
  <c r="J24" i="44"/>
  <c r="I24" i="44"/>
  <c r="H24" i="44"/>
  <c r="G24" i="44"/>
  <c r="F24" i="44"/>
  <c r="W21" i="44"/>
  <c r="P21" i="44"/>
  <c r="K21" i="44"/>
  <c r="J21" i="44"/>
  <c r="I21" i="44"/>
  <c r="H21" i="44"/>
  <c r="G21" i="44"/>
  <c r="F21" i="44"/>
  <c r="W20" i="44"/>
  <c r="P20" i="44"/>
  <c r="K20" i="44"/>
  <c r="J20" i="44"/>
  <c r="I20" i="44"/>
  <c r="H20" i="44"/>
  <c r="G20" i="44"/>
  <c r="F20" i="44"/>
  <c r="W19" i="44"/>
  <c r="T19" i="44"/>
  <c r="P19" i="44"/>
  <c r="K19" i="44"/>
  <c r="J19" i="44"/>
  <c r="I19" i="44"/>
  <c r="H19" i="44"/>
  <c r="G19" i="44"/>
  <c r="F19" i="44"/>
  <c r="W16" i="44"/>
  <c r="U16" i="44"/>
  <c r="T16" i="44"/>
  <c r="J16" i="44"/>
  <c r="H16" i="44"/>
  <c r="F16" i="44"/>
  <c r="E16" i="44"/>
  <c r="W15" i="44"/>
  <c r="U15" i="44"/>
  <c r="T15" i="44"/>
  <c r="Q15" i="44"/>
  <c r="P15" i="44"/>
  <c r="J15" i="44"/>
  <c r="H15" i="44"/>
  <c r="F15" i="44"/>
  <c r="E15" i="44"/>
  <c r="W14" i="44"/>
  <c r="U14" i="44"/>
  <c r="T14" i="44"/>
  <c r="Q14" i="44"/>
  <c r="P14" i="44"/>
  <c r="J14" i="44"/>
  <c r="H14" i="44"/>
  <c r="F14" i="44"/>
  <c r="E14" i="44"/>
  <c r="S9" i="44"/>
  <c r="P9" i="44"/>
  <c r="B6" i="44"/>
  <c r="O5" i="44"/>
  <c r="L5" i="44"/>
  <c r="B5" i="44"/>
  <c r="B4" i="44"/>
  <c r="W3" i="44"/>
  <c r="B3" i="44"/>
  <c r="W1" i="44"/>
  <c r="V1" i="44"/>
  <c r="G15" i="45" l="1"/>
  <c r="O28" i="45"/>
  <c r="M29" i="45"/>
  <c r="AB41" i="18"/>
  <c r="AA41" i="18"/>
  <c r="AA4" i="19"/>
  <c r="AB19" i="18" l="1"/>
  <c r="AC51" i="42" l="1"/>
  <c r="AB51" i="42"/>
  <c r="AB50" i="42"/>
  <c r="AC50" i="42" s="1"/>
  <c r="AC33" i="42"/>
  <c r="AB33" i="42"/>
  <c r="AA33" i="42"/>
  <c r="AD33" i="42" s="1"/>
  <c r="AB32" i="42"/>
  <c r="AA29" i="42"/>
  <c r="AB27" i="42"/>
  <c r="AB26" i="42"/>
  <c r="AB25" i="42"/>
  <c r="AC24" i="42"/>
  <c r="AC32" i="42" s="1"/>
  <c r="AD32" i="42" s="1"/>
  <c r="AD34" i="42" s="1"/>
  <c r="AB24" i="42"/>
  <c r="AA24" i="42"/>
  <c r="AA32" i="42" s="1"/>
  <c r="AB19" i="42"/>
  <c r="AB20" i="42" s="1"/>
  <c r="AB21" i="42" s="1"/>
  <c r="AC21" i="42" s="1"/>
  <c r="AB17" i="42"/>
  <c r="AD16" i="42"/>
  <c r="AB16" i="42"/>
  <c r="AE16" i="42" s="1"/>
  <c r="AC9" i="42"/>
  <c r="AC10" i="42" s="1"/>
  <c r="AB9" i="42"/>
  <c r="AB10" i="42" s="1"/>
  <c r="AA9" i="42"/>
  <c r="AC8" i="42"/>
  <c r="AB8" i="42"/>
  <c r="AA8" i="42"/>
  <c r="AC7" i="42"/>
  <c r="AB7" i="42"/>
  <c r="AA7" i="42"/>
  <c r="AA10" i="42" s="1"/>
  <c r="AC5" i="42" l="1"/>
  <c r="AC25" i="42"/>
  <c r="AC26" i="42"/>
  <c r="AC27" i="42"/>
  <c r="AA25" i="42"/>
  <c r="AD25" i="42" s="1"/>
  <c r="AA26" i="42"/>
  <c r="AD26" i="42" s="1"/>
  <c r="AA27" i="42"/>
  <c r="O101" i="19"/>
  <c r="AB113" i="19"/>
  <c r="AB114" i="19"/>
  <c r="AB115" i="19"/>
  <c r="AB116" i="19"/>
  <c r="AB117" i="19"/>
  <c r="AB118" i="19"/>
  <c r="AB119" i="19"/>
  <c r="AB120" i="19"/>
  <c r="AB112" i="19"/>
  <c r="AA101" i="19" l="1"/>
  <c r="Z101" i="19"/>
  <c r="Z109" i="19"/>
  <c r="AA109" i="19" s="1"/>
  <c r="Z108" i="19"/>
  <c r="AA108" i="19" s="1"/>
  <c r="Z107" i="19"/>
  <c r="AA107" i="19" s="1"/>
  <c r="Z106" i="19"/>
  <c r="AA106" i="19" s="1"/>
  <c r="Z105" i="19"/>
  <c r="AA105" i="19" s="1"/>
  <c r="Z104" i="19"/>
  <c r="AA104" i="19" s="1"/>
  <c r="Z103" i="19"/>
  <c r="AA103" i="19" s="1"/>
  <c r="Z102" i="19"/>
  <c r="AA102" i="19" s="1"/>
  <c r="S102" i="19"/>
  <c r="S103" i="19"/>
  <c r="S104" i="19"/>
  <c r="S105" i="19"/>
  <c r="S106" i="19"/>
  <c r="S107" i="19"/>
  <c r="S108" i="19"/>
  <c r="S109" i="19"/>
  <c r="S101" i="19"/>
  <c r="R102" i="19"/>
  <c r="R103" i="19"/>
  <c r="R104" i="19"/>
  <c r="R105" i="19"/>
  <c r="R106" i="19"/>
  <c r="R107" i="19"/>
  <c r="R108" i="19"/>
  <c r="R109" i="19"/>
  <c r="R101" i="19"/>
  <c r="T113" i="19"/>
  <c r="T114" i="19"/>
  <c r="T115" i="19"/>
  <c r="T116" i="19"/>
  <c r="T117" i="19"/>
  <c r="T118" i="19"/>
  <c r="T119" i="19"/>
  <c r="T120" i="19"/>
  <c r="T112" i="19"/>
  <c r="AB17" i="18"/>
  <c r="AD16" i="18"/>
  <c r="S132" i="19" l="1"/>
  <c r="N132" i="19"/>
  <c r="O132" i="19"/>
  <c r="P132" i="19"/>
  <c r="Q132" i="19"/>
  <c r="R132" i="19"/>
  <c r="U132" i="19"/>
  <c r="V132" i="19"/>
  <c r="W132" i="19"/>
  <c r="X132" i="19"/>
  <c r="Y132" i="19"/>
  <c r="Z132" i="19"/>
  <c r="AA132" i="19"/>
  <c r="M132" i="19"/>
  <c r="N131" i="19"/>
  <c r="O131" i="19"/>
  <c r="P131" i="19"/>
  <c r="Q131" i="19"/>
  <c r="R131" i="19"/>
  <c r="S131" i="19"/>
  <c r="T131" i="19"/>
  <c r="U131" i="19"/>
  <c r="V131" i="19"/>
  <c r="W131" i="19"/>
  <c r="X131" i="19"/>
  <c r="Y131" i="19"/>
  <c r="Z131" i="19"/>
  <c r="AA131" i="19"/>
  <c r="AB131" i="19"/>
  <c r="N130" i="19"/>
  <c r="O130" i="19"/>
  <c r="P130" i="19"/>
  <c r="Q130" i="19"/>
  <c r="R130" i="19"/>
  <c r="S130" i="19"/>
  <c r="T130" i="19"/>
  <c r="U130" i="19"/>
  <c r="V130" i="19"/>
  <c r="W130" i="19"/>
  <c r="X130" i="19"/>
  <c r="Y130" i="19"/>
  <c r="Z130" i="19"/>
  <c r="AA130" i="19"/>
  <c r="AB130" i="19"/>
  <c r="N129" i="19"/>
  <c r="O129" i="19"/>
  <c r="P129" i="19"/>
  <c r="Q129" i="19"/>
  <c r="R129" i="19"/>
  <c r="S129" i="19"/>
  <c r="T129" i="19"/>
  <c r="U129" i="19"/>
  <c r="V129" i="19"/>
  <c r="W129" i="19"/>
  <c r="X129" i="19"/>
  <c r="Y129" i="19"/>
  <c r="Z129" i="19"/>
  <c r="AA129" i="19"/>
  <c r="AB129" i="19"/>
  <c r="N128" i="19"/>
  <c r="O128" i="19"/>
  <c r="P128" i="19"/>
  <c r="Q128" i="19"/>
  <c r="R128" i="19"/>
  <c r="S128" i="19"/>
  <c r="T128" i="19"/>
  <c r="U128" i="19"/>
  <c r="V128" i="19"/>
  <c r="W128" i="19"/>
  <c r="X128" i="19"/>
  <c r="Y128" i="19"/>
  <c r="Z128" i="19"/>
  <c r="AA128" i="19"/>
  <c r="AB128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N126" i="19"/>
  <c r="O126" i="19"/>
  <c r="P126" i="19"/>
  <c r="Q126" i="19"/>
  <c r="R126" i="19"/>
  <c r="S126" i="19"/>
  <c r="T126" i="19"/>
  <c r="U126" i="19"/>
  <c r="V126" i="19"/>
  <c r="W126" i="19"/>
  <c r="X126" i="19"/>
  <c r="Y126" i="19"/>
  <c r="Z126" i="19"/>
  <c r="AA126" i="19"/>
  <c r="AB126" i="19"/>
  <c r="N125" i="19"/>
  <c r="O125" i="19"/>
  <c r="P125" i="19"/>
  <c r="Q125" i="19"/>
  <c r="R125" i="19"/>
  <c r="S125" i="19"/>
  <c r="T125" i="19"/>
  <c r="U125" i="19"/>
  <c r="V125" i="19"/>
  <c r="W125" i="19"/>
  <c r="X125" i="19"/>
  <c r="Y125" i="19"/>
  <c r="Z125" i="19"/>
  <c r="AA125" i="19"/>
  <c r="AB125" i="19"/>
  <c r="N124" i="19"/>
  <c r="O124" i="19"/>
  <c r="P124" i="19"/>
  <c r="Q124" i="19"/>
  <c r="R124" i="19"/>
  <c r="S124" i="19"/>
  <c r="T124" i="19"/>
  <c r="U124" i="19"/>
  <c r="V124" i="19"/>
  <c r="W124" i="19"/>
  <c r="X124" i="19"/>
  <c r="Y124" i="19"/>
  <c r="Z124" i="19"/>
  <c r="AA124" i="19"/>
  <c r="AB124" i="19"/>
  <c r="N123" i="19"/>
  <c r="O123" i="19"/>
  <c r="P123" i="19"/>
  <c r="Q123" i="19"/>
  <c r="R123" i="19"/>
  <c r="S123" i="19"/>
  <c r="T123" i="19"/>
  <c r="V123" i="19"/>
  <c r="W123" i="19"/>
  <c r="X123" i="19"/>
  <c r="Y123" i="19"/>
  <c r="Z123" i="19"/>
  <c r="AA123" i="19"/>
  <c r="AB123" i="19"/>
  <c r="M124" i="19"/>
  <c r="M125" i="19"/>
  <c r="M126" i="19"/>
  <c r="M127" i="19"/>
  <c r="M128" i="19"/>
  <c r="M129" i="19"/>
  <c r="M130" i="19"/>
  <c r="M131" i="19"/>
  <c r="M123" i="19"/>
  <c r="U113" i="19"/>
  <c r="U114" i="19"/>
  <c r="U115" i="19"/>
  <c r="U116" i="19"/>
  <c r="U117" i="19"/>
  <c r="U118" i="19"/>
  <c r="U119" i="19"/>
  <c r="U120" i="19"/>
  <c r="X120" i="19"/>
  <c r="Y120" i="19"/>
  <c r="Z120" i="19"/>
  <c r="AA120" i="19"/>
  <c r="X119" i="19"/>
  <c r="Y119" i="19"/>
  <c r="Z119" i="19"/>
  <c r="AA119" i="19"/>
  <c r="X118" i="19"/>
  <c r="Y118" i="19"/>
  <c r="Z118" i="19"/>
  <c r="AA118" i="19"/>
  <c r="X117" i="19"/>
  <c r="Y117" i="19"/>
  <c r="Z117" i="19"/>
  <c r="AA117" i="19"/>
  <c r="X116" i="19"/>
  <c r="Y116" i="19"/>
  <c r="Z116" i="19"/>
  <c r="AA116" i="19"/>
  <c r="X115" i="19"/>
  <c r="Y115" i="19"/>
  <c r="Z115" i="19"/>
  <c r="AA115" i="19"/>
  <c r="X114" i="19"/>
  <c r="Y114" i="19"/>
  <c r="Z114" i="19"/>
  <c r="AA114" i="19"/>
  <c r="X113" i="19"/>
  <c r="Y113" i="19"/>
  <c r="Z113" i="19"/>
  <c r="AA113" i="19"/>
  <c r="W113" i="19"/>
  <c r="W114" i="19"/>
  <c r="W115" i="19"/>
  <c r="W116" i="19"/>
  <c r="W117" i="19"/>
  <c r="W118" i="19"/>
  <c r="W119" i="19"/>
  <c r="W120" i="19"/>
  <c r="X112" i="19"/>
  <c r="Y112" i="19"/>
  <c r="Z112" i="19"/>
  <c r="AA112" i="19"/>
  <c r="M112" i="19"/>
  <c r="P114" i="19"/>
  <c r="Q116" i="19"/>
  <c r="P120" i="19"/>
  <c r="Q120" i="19"/>
  <c r="R120" i="19"/>
  <c r="S120" i="19"/>
  <c r="P119" i="19"/>
  <c r="Q119" i="19"/>
  <c r="R119" i="19"/>
  <c r="S119" i="19"/>
  <c r="P118" i="19"/>
  <c r="Q118" i="19"/>
  <c r="R118" i="19"/>
  <c r="S118" i="19"/>
  <c r="P117" i="19"/>
  <c r="Q117" i="19"/>
  <c r="R117" i="19"/>
  <c r="S117" i="19"/>
  <c r="P116" i="19"/>
  <c r="R116" i="19"/>
  <c r="S116" i="19"/>
  <c r="P115" i="19"/>
  <c r="Q115" i="19"/>
  <c r="R115" i="19"/>
  <c r="S115" i="19"/>
  <c r="Q114" i="19"/>
  <c r="R114" i="19"/>
  <c r="S114" i="19"/>
  <c r="P113" i="19"/>
  <c r="Q113" i="19"/>
  <c r="R113" i="19"/>
  <c r="S113" i="19"/>
  <c r="O113" i="19"/>
  <c r="O114" i="19"/>
  <c r="O115" i="19"/>
  <c r="O116" i="19"/>
  <c r="O117" i="19"/>
  <c r="O118" i="19"/>
  <c r="O119" i="19"/>
  <c r="O120" i="19"/>
  <c r="P112" i="19"/>
  <c r="Q112" i="19"/>
  <c r="R112" i="19"/>
  <c r="S112" i="19"/>
  <c r="O112" i="19"/>
  <c r="M113" i="19"/>
  <c r="M114" i="19"/>
  <c r="M115" i="19"/>
  <c r="M116" i="19"/>
  <c r="M117" i="19"/>
  <c r="M118" i="19"/>
  <c r="M119" i="19"/>
  <c r="M120" i="19"/>
  <c r="W108" i="19"/>
  <c r="W109" i="19"/>
  <c r="W107" i="19"/>
  <c r="W106" i="19"/>
  <c r="W103" i="19"/>
  <c r="W105" i="19"/>
  <c r="W104" i="19"/>
  <c r="W102" i="19"/>
  <c r="W101" i="19"/>
  <c r="O108" i="19"/>
  <c r="O109" i="19"/>
  <c r="O107" i="19"/>
  <c r="O105" i="19"/>
  <c r="O106" i="19"/>
  <c r="O104" i="19"/>
  <c r="O102" i="19"/>
  <c r="O103" i="19"/>
  <c r="V102" i="19"/>
  <c r="V109" i="19"/>
  <c r="V108" i="19"/>
  <c r="V107" i="19"/>
  <c r="V106" i="19"/>
  <c r="V105" i="19"/>
  <c r="V104" i="19"/>
  <c r="V103" i="19"/>
  <c r="N102" i="19"/>
  <c r="N103" i="19"/>
  <c r="N104" i="19"/>
  <c r="N105" i="19"/>
  <c r="N106" i="19"/>
  <c r="N107" i="19"/>
  <c r="N108" i="19"/>
  <c r="N109" i="19"/>
  <c r="N101" i="19"/>
  <c r="AB132" i="19" l="1"/>
  <c r="T132" i="19"/>
  <c r="M110" i="40" l="1"/>
  <c r="L110" i="40"/>
  <c r="K110" i="40"/>
  <c r="J110" i="40"/>
  <c r="I110" i="40"/>
  <c r="H110" i="40"/>
  <c r="G110" i="40"/>
  <c r="F110" i="40"/>
  <c r="M109" i="40"/>
  <c r="L109" i="40"/>
  <c r="K109" i="40"/>
  <c r="J109" i="40"/>
  <c r="I109" i="40"/>
  <c r="H109" i="40"/>
  <c r="G109" i="40"/>
  <c r="F109" i="40"/>
  <c r="M108" i="40"/>
  <c r="L108" i="40"/>
  <c r="K108" i="40"/>
  <c r="J108" i="40"/>
  <c r="I108" i="40"/>
  <c r="H108" i="40"/>
  <c r="G108" i="40"/>
  <c r="F108" i="40"/>
  <c r="M107" i="40"/>
  <c r="L107" i="40"/>
  <c r="K107" i="40"/>
  <c r="J107" i="40"/>
  <c r="I107" i="40"/>
  <c r="H107" i="40"/>
  <c r="G107" i="40"/>
  <c r="F107" i="40"/>
  <c r="M105" i="40"/>
  <c r="L105" i="40"/>
  <c r="K105" i="40"/>
  <c r="J105" i="40"/>
  <c r="I105" i="40"/>
  <c r="H105" i="40"/>
  <c r="G105" i="40"/>
  <c r="F105" i="40"/>
  <c r="M104" i="40"/>
  <c r="L104" i="40"/>
  <c r="K104" i="40"/>
  <c r="J104" i="40"/>
  <c r="I104" i="40"/>
  <c r="H104" i="40"/>
  <c r="G104" i="40"/>
  <c r="F104" i="40"/>
  <c r="M103" i="40"/>
  <c r="L103" i="40"/>
  <c r="K103" i="40"/>
  <c r="J103" i="40"/>
  <c r="I103" i="40"/>
  <c r="H103" i="40"/>
  <c r="G103" i="40"/>
  <c r="F103" i="40"/>
  <c r="K102" i="40"/>
  <c r="M99" i="40"/>
  <c r="L99" i="40"/>
  <c r="K99" i="40"/>
  <c r="J99" i="40"/>
  <c r="I99" i="40"/>
  <c r="H99" i="40"/>
  <c r="G99" i="40"/>
  <c r="F99" i="40"/>
  <c r="M98" i="40"/>
  <c r="L98" i="40"/>
  <c r="K98" i="40"/>
  <c r="J98" i="40"/>
  <c r="I98" i="40"/>
  <c r="H98" i="40"/>
  <c r="G98" i="40"/>
  <c r="F98" i="40"/>
  <c r="M97" i="40"/>
  <c r="L97" i="40"/>
  <c r="K97" i="40"/>
  <c r="J97" i="40"/>
  <c r="I97" i="40"/>
  <c r="H97" i="40"/>
  <c r="G97" i="40"/>
  <c r="F97" i="40"/>
  <c r="M96" i="40"/>
  <c r="L96" i="40"/>
  <c r="K96" i="40"/>
  <c r="J96" i="40"/>
  <c r="I96" i="40"/>
  <c r="H96" i="40"/>
  <c r="G96" i="40"/>
  <c r="F96" i="40"/>
  <c r="M95" i="40"/>
  <c r="L95" i="40"/>
  <c r="K95" i="40"/>
  <c r="J95" i="40"/>
  <c r="I95" i="40"/>
  <c r="H95" i="40"/>
  <c r="G95" i="40"/>
  <c r="F95" i="40"/>
  <c r="M94" i="40"/>
  <c r="L94" i="40"/>
  <c r="K94" i="40"/>
  <c r="J94" i="40"/>
  <c r="I94" i="40"/>
  <c r="H94" i="40"/>
  <c r="G94" i="40"/>
  <c r="F94" i="40"/>
  <c r="M93" i="40"/>
  <c r="L93" i="40"/>
  <c r="K93" i="40"/>
  <c r="J93" i="40"/>
  <c r="I93" i="40"/>
  <c r="H93" i="40"/>
  <c r="G93" i="40"/>
  <c r="F93" i="40"/>
  <c r="M92" i="40"/>
  <c r="L92" i="40"/>
  <c r="K92" i="40"/>
  <c r="J92" i="40"/>
  <c r="I92" i="40"/>
  <c r="H92" i="40"/>
  <c r="G92" i="40"/>
  <c r="F92" i="40"/>
  <c r="M91" i="40"/>
  <c r="L91" i="40"/>
  <c r="K91" i="40"/>
  <c r="J91" i="40"/>
  <c r="I91" i="40"/>
  <c r="H91" i="40"/>
  <c r="G91" i="40"/>
  <c r="F91" i="40"/>
  <c r="M89" i="40"/>
  <c r="L89" i="40"/>
  <c r="K89" i="40"/>
  <c r="J89" i="40"/>
  <c r="I89" i="40"/>
  <c r="H89" i="40"/>
  <c r="G89" i="40"/>
  <c r="F89" i="40"/>
  <c r="K88" i="40"/>
  <c r="M82" i="40"/>
  <c r="L82" i="40"/>
  <c r="K82" i="40"/>
  <c r="J82" i="40"/>
  <c r="I82" i="40"/>
  <c r="H82" i="40"/>
  <c r="G82" i="40"/>
  <c r="F82" i="40"/>
  <c r="M81" i="40"/>
  <c r="L81" i="40"/>
  <c r="K81" i="40"/>
  <c r="J81" i="40"/>
  <c r="I81" i="40"/>
  <c r="H81" i="40"/>
  <c r="G81" i="40"/>
  <c r="F81" i="40"/>
  <c r="M80" i="40"/>
  <c r="M83" i="40" s="1"/>
  <c r="L80" i="40"/>
  <c r="L83" i="40" s="1"/>
  <c r="K80" i="40"/>
  <c r="K83" i="40" s="1"/>
  <c r="J80" i="40"/>
  <c r="J83" i="40" s="1"/>
  <c r="I80" i="40"/>
  <c r="I83" i="40" s="1"/>
  <c r="H80" i="40"/>
  <c r="H83" i="40" s="1"/>
  <c r="G80" i="40"/>
  <c r="G83" i="40" s="1"/>
  <c r="F80" i="40"/>
  <c r="F83" i="40" s="1"/>
  <c r="M77" i="40"/>
  <c r="L77" i="40"/>
  <c r="K77" i="40"/>
  <c r="J77" i="40"/>
  <c r="I77" i="40"/>
  <c r="H77" i="40"/>
  <c r="G77" i="40"/>
  <c r="F77" i="40"/>
  <c r="M75" i="40"/>
  <c r="L75" i="40"/>
  <c r="K75" i="40"/>
  <c r="J75" i="40"/>
  <c r="I75" i="40"/>
  <c r="H75" i="40"/>
  <c r="G75" i="40"/>
  <c r="F75" i="40"/>
  <c r="M74" i="40"/>
  <c r="L74" i="40"/>
  <c r="K74" i="40"/>
  <c r="J74" i="40"/>
  <c r="I74" i="40"/>
  <c r="H74" i="40"/>
  <c r="G74" i="40"/>
  <c r="F74" i="40"/>
  <c r="M73" i="40"/>
  <c r="L73" i="40"/>
  <c r="K73" i="40"/>
  <c r="J73" i="40"/>
  <c r="I73" i="40"/>
  <c r="H73" i="40"/>
  <c r="G73" i="40"/>
  <c r="F73" i="40"/>
  <c r="M70" i="40"/>
  <c r="L70" i="40"/>
  <c r="K70" i="40"/>
  <c r="J70" i="40"/>
  <c r="I70" i="40"/>
  <c r="H70" i="40"/>
  <c r="G70" i="40"/>
  <c r="F70" i="40"/>
  <c r="M69" i="40"/>
  <c r="L69" i="40"/>
  <c r="K69" i="40"/>
  <c r="J69" i="40"/>
  <c r="I69" i="40"/>
  <c r="H69" i="40"/>
  <c r="G69" i="40"/>
  <c r="F69" i="40"/>
  <c r="M68" i="40"/>
  <c r="L68" i="40"/>
  <c r="K68" i="40"/>
  <c r="J68" i="40"/>
  <c r="I68" i="40"/>
  <c r="H68" i="40"/>
  <c r="G68" i="40"/>
  <c r="F68" i="40"/>
  <c r="M67" i="40"/>
  <c r="L67" i="40"/>
  <c r="K67" i="40"/>
  <c r="J67" i="40"/>
  <c r="I67" i="40"/>
  <c r="H67" i="40"/>
  <c r="G67" i="40"/>
  <c r="F67" i="40"/>
  <c r="M65" i="40"/>
  <c r="L65" i="40"/>
  <c r="K65" i="40"/>
  <c r="J65" i="40"/>
  <c r="I65" i="40"/>
  <c r="H65" i="40"/>
  <c r="G65" i="40"/>
  <c r="F65" i="40"/>
  <c r="N61" i="40"/>
  <c r="L61" i="40"/>
  <c r="J61" i="40"/>
  <c r="M55" i="40"/>
  <c r="L55" i="40"/>
  <c r="K55" i="40"/>
  <c r="J55" i="40"/>
  <c r="I55" i="40"/>
  <c r="H55" i="40"/>
  <c r="G55" i="40"/>
  <c r="F55" i="40"/>
  <c r="M54" i="40"/>
  <c r="L54" i="40"/>
  <c r="K54" i="40"/>
  <c r="J54" i="40"/>
  <c r="I54" i="40"/>
  <c r="H54" i="40"/>
  <c r="G54" i="40"/>
  <c r="F54" i="40"/>
  <c r="M53" i="40"/>
  <c r="L53" i="40"/>
  <c r="K53" i="40"/>
  <c r="J53" i="40"/>
  <c r="I53" i="40"/>
  <c r="H53" i="40"/>
  <c r="G53" i="40"/>
  <c r="F53" i="40"/>
  <c r="M51" i="40"/>
  <c r="L51" i="40"/>
  <c r="K51" i="40"/>
  <c r="J51" i="40"/>
  <c r="I51" i="40"/>
  <c r="H51" i="40"/>
  <c r="G51" i="40"/>
  <c r="F51" i="40"/>
  <c r="M50" i="40"/>
  <c r="L50" i="40"/>
  <c r="K50" i="40"/>
  <c r="J50" i="40"/>
  <c r="I50" i="40"/>
  <c r="H50" i="40"/>
  <c r="G50" i="40"/>
  <c r="F50" i="40"/>
  <c r="M49" i="40"/>
  <c r="L49" i="40"/>
  <c r="K49" i="40"/>
  <c r="J49" i="40"/>
  <c r="I49" i="40"/>
  <c r="H49" i="40"/>
  <c r="G49" i="40"/>
  <c r="F49" i="40"/>
  <c r="M48" i="40"/>
  <c r="L48" i="40"/>
  <c r="K48" i="40"/>
  <c r="J48" i="40"/>
  <c r="I48" i="40"/>
  <c r="H48" i="40"/>
  <c r="G48" i="40"/>
  <c r="F48" i="40"/>
  <c r="M47" i="40"/>
  <c r="L47" i="40"/>
  <c r="K47" i="40"/>
  <c r="J47" i="40"/>
  <c r="I47" i="40"/>
  <c r="H47" i="40"/>
  <c r="G47" i="40"/>
  <c r="F47" i="40"/>
  <c r="M46" i="40"/>
  <c r="L46" i="40"/>
  <c r="K46" i="40"/>
  <c r="J46" i="40"/>
  <c r="I46" i="40"/>
  <c r="H46" i="40"/>
  <c r="G46" i="40"/>
  <c r="F46" i="40"/>
  <c r="M45" i="40"/>
  <c r="L45" i="40"/>
  <c r="K45" i="40"/>
  <c r="J45" i="40"/>
  <c r="I45" i="40"/>
  <c r="H45" i="40"/>
  <c r="G45" i="40"/>
  <c r="F45" i="40"/>
  <c r="M44" i="40"/>
  <c r="L44" i="40"/>
  <c r="K44" i="40"/>
  <c r="J44" i="40"/>
  <c r="I44" i="40"/>
  <c r="H44" i="40"/>
  <c r="G44" i="40"/>
  <c r="F44" i="40"/>
  <c r="M43" i="40"/>
  <c r="L43" i="40"/>
  <c r="K43" i="40"/>
  <c r="J43" i="40"/>
  <c r="I43" i="40"/>
  <c r="H43" i="40"/>
  <c r="G43" i="40"/>
  <c r="F43" i="40"/>
  <c r="M39" i="40"/>
  <c r="L39" i="40"/>
  <c r="K39" i="40"/>
  <c r="J39" i="40"/>
  <c r="I39" i="40"/>
  <c r="H39" i="40"/>
  <c r="G39" i="40"/>
  <c r="F39" i="40"/>
  <c r="M38" i="40"/>
  <c r="L38" i="40"/>
  <c r="K38" i="40"/>
  <c r="J38" i="40"/>
  <c r="I38" i="40"/>
  <c r="H38" i="40"/>
  <c r="G38" i="40"/>
  <c r="F38" i="40"/>
  <c r="M36" i="40"/>
  <c r="L36" i="40"/>
  <c r="K36" i="40"/>
  <c r="J36" i="40"/>
  <c r="I36" i="40"/>
  <c r="H36" i="40"/>
  <c r="G36" i="40"/>
  <c r="F36" i="40"/>
  <c r="M35" i="40"/>
  <c r="L35" i="40"/>
  <c r="K35" i="40"/>
  <c r="J35" i="40"/>
  <c r="I35" i="40"/>
  <c r="H35" i="40"/>
  <c r="G35" i="40"/>
  <c r="F35" i="40"/>
  <c r="M33" i="40"/>
  <c r="L33" i="40"/>
  <c r="K33" i="40"/>
  <c r="J33" i="40"/>
  <c r="I33" i="40"/>
  <c r="H33" i="40"/>
  <c r="G33" i="40"/>
  <c r="F33" i="40"/>
  <c r="F28" i="40"/>
  <c r="F27" i="40"/>
  <c r="F26" i="40"/>
  <c r="F25" i="40"/>
  <c r="F24" i="40"/>
  <c r="F23" i="40"/>
  <c r="I20" i="40"/>
  <c r="H20" i="40"/>
  <c r="G20" i="40"/>
  <c r="H17" i="40"/>
  <c r="G17" i="40"/>
  <c r="G16" i="40"/>
  <c r="G13" i="40"/>
  <c r="L10" i="40"/>
  <c r="I16" i="40" s="1"/>
  <c r="H10" i="40"/>
  <c r="G10" i="40"/>
  <c r="H7" i="40"/>
  <c r="G7" i="40"/>
  <c r="H6" i="40"/>
  <c r="G6" i="40"/>
  <c r="I5" i="40"/>
  <c r="H5" i="40"/>
  <c r="G5" i="40"/>
  <c r="N1" i="40"/>
  <c r="L1" i="40"/>
  <c r="J1" i="40"/>
  <c r="R36" i="39"/>
  <c r="R35" i="39" s="1"/>
  <c r="X35" i="39"/>
  <c r="X34" i="39"/>
  <c r="R34" i="39"/>
  <c r="L34" i="39"/>
  <c r="F34" i="39"/>
  <c r="R33" i="39"/>
  <c r="F33" i="39"/>
  <c r="X32" i="39"/>
  <c r="L32" i="39"/>
  <c r="X30" i="39"/>
  <c r="X29" i="39"/>
  <c r="L29" i="39"/>
  <c r="L30" i="39" s="1"/>
  <c r="F29" i="39"/>
  <c r="R28" i="39"/>
  <c r="L28" i="39"/>
  <c r="F28" i="39"/>
  <c r="X27" i="39"/>
  <c r="X26" i="39"/>
  <c r="R26" i="39"/>
  <c r="L26" i="39"/>
  <c r="X25" i="39"/>
  <c r="R25" i="39"/>
  <c r="R27" i="39" s="1"/>
  <c r="L25" i="39"/>
  <c r="X24" i="39"/>
  <c r="R24" i="39"/>
  <c r="F24" i="39"/>
  <c r="X23" i="39"/>
  <c r="L23" i="39"/>
  <c r="F23" i="39"/>
  <c r="X22" i="39"/>
  <c r="L22" i="39"/>
  <c r="F22" i="39"/>
  <c r="L21" i="39"/>
  <c r="F21" i="39"/>
  <c r="L20" i="39"/>
  <c r="L24" i="39" s="1"/>
  <c r="L27" i="39" s="1"/>
  <c r="F27" i="39" s="1"/>
  <c r="F20" i="39"/>
  <c r="R19" i="39"/>
  <c r="X31" i="39" s="1"/>
  <c r="L19" i="39"/>
  <c r="F19" i="39"/>
  <c r="X18" i="39"/>
  <c r="R18" i="39"/>
  <c r="L18" i="39"/>
  <c r="F18" i="39"/>
  <c r="X17" i="39"/>
  <c r="R17" i="39"/>
  <c r="L17" i="39"/>
  <c r="F17" i="39"/>
  <c r="X16" i="39"/>
  <c r="X19" i="39" s="1"/>
  <c r="R16" i="39"/>
  <c r="L16" i="39"/>
  <c r="F16" i="39"/>
  <c r="R15" i="39"/>
  <c r="R20" i="39" s="1"/>
  <c r="L15" i="39"/>
  <c r="F15" i="39"/>
  <c r="L14" i="39"/>
  <c r="F14" i="39"/>
  <c r="L13" i="39"/>
  <c r="F13" i="39"/>
  <c r="X12" i="39"/>
  <c r="L12" i="39"/>
  <c r="F12" i="39"/>
  <c r="X11" i="39"/>
  <c r="R11" i="39"/>
  <c r="L11" i="39"/>
  <c r="F11" i="39"/>
  <c r="X10" i="39"/>
  <c r="R10" i="39"/>
  <c r="L10" i="39"/>
  <c r="F10" i="39"/>
  <c r="X9" i="39"/>
  <c r="X13" i="39" s="1"/>
  <c r="R9" i="39"/>
  <c r="R12" i="39" s="1"/>
  <c r="F9" i="39"/>
  <c r="L8" i="39"/>
  <c r="F8" i="39"/>
  <c r="X1" i="39"/>
  <c r="V1" i="39"/>
  <c r="I1" i="39"/>
  <c r="E1" i="39"/>
  <c r="Y45" i="38"/>
  <c r="W45" i="38"/>
  <c r="U45" i="38"/>
  <c r="G45" i="38"/>
  <c r="Y44" i="38"/>
  <c r="W44" i="38"/>
  <c r="U44" i="38"/>
  <c r="G44" i="38"/>
  <c r="Y43" i="38"/>
  <c r="W43" i="38"/>
  <c r="U43" i="38"/>
  <c r="G43" i="38"/>
  <c r="Y42" i="38"/>
  <c r="W42" i="38"/>
  <c r="U42" i="38"/>
  <c r="G42" i="38"/>
  <c r="Y39" i="38"/>
  <c r="W39" i="38"/>
  <c r="U39" i="38"/>
  <c r="G39" i="38"/>
  <c r="G38" i="38"/>
  <c r="O37" i="38"/>
  <c r="N37" i="38"/>
  <c r="M37" i="38"/>
  <c r="G37" i="38"/>
  <c r="Z36" i="38"/>
  <c r="Y36" i="38"/>
  <c r="X36" i="38"/>
  <c r="W36" i="38"/>
  <c r="V36" i="38"/>
  <c r="U36" i="38"/>
  <c r="O36" i="38"/>
  <c r="N36" i="38"/>
  <c r="M36" i="38"/>
  <c r="G35" i="38"/>
  <c r="G34" i="38"/>
  <c r="Y33" i="38"/>
  <c r="W33" i="38"/>
  <c r="U33" i="38"/>
  <c r="H33" i="38"/>
  <c r="G33" i="38"/>
  <c r="Y32" i="38"/>
  <c r="W32" i="38"/>
  <c r="U32" i="38"/>
  <c r="G32" i="38"/>
  <c r="Y31" i="38"/>
  <c r="W31" i="38"/>
  <c r="U31" i="38"/>
  <c r="G31" i="38"/>
  <c r="O30" i="38"/>
  <c r="N30" i="38"/>
  <c r="M30" i="38"/>
  <c r="G30" i="38"/>
  <c r="M29" i="38"/>
  <c r="Y28" i="38"/>
  <c r="W28" i="38"/>
  <c r="U28" i="38"/>
  <c r="N28" i="38"/>
  <c r="M28" i="38"/>
  <c r="Y27" i="38"/>
  <c r="W27" i="38"/>
  <c r="U27" i="38"/>
  <c r="N27" i="38"/>
  <c r="M27" i="38"/>
  <c r="G27" i="38"/>
  <c r="O26" i="38"/>
  <c r="O29" i="38" s="1"/>
  <c r="N26" i="38"/>
  <c r="N29" i="38" s="1"/>
  <c r="M26" i="38"/>
  <c r="G25" i="38"/>
  <c r="N44" i="38" s="1"/>
  <c r="Y24" i="38"/>
  <c r="W24" i="38"/>
  <c r="U24" i="38"/>
  <c r="H24" i="38"/>
  <c r="G24" i="38"/>
  <c r="Y23" i="38"/>
  <c r="W23" i="38"/>
  <c r="U23" i="38"/>
  <c r="G23" i="38"/>
  <c r="Y22" i="38"/>
  <c r="W22" i="38"/>
  <c r="U22" i="38"/>
  <c r="G21" i="38"/>
  <c r="O20" i="38"/>
  <c r="G20" i="38"/>
  <c r="Y19" i="38"/>
  <c r="W19" i="38"/>
  <c r="U19" i="38"/>
  <c r="G19" i="38"/>
  <c r="G26" i="38" s="1"/>
  <c r="Y18" i="38"/>
  <c r="W18" i="38"/>
  <c r="U18" i="38"/>
  <c r="O18" i="38"/>
  <c r="G18" i="38"/>
  <c r="Y17" i="38"/>
  <c r="W17" i="38"/>
  <c r="U17" i="38"/>
  <c r="P17" i="38"/>
  <c r="O17" i="38"/>
  <c r="O16" i="38"/>
  <c r="Y14" i="38"/>
  <c r="W14" i="38"/>
  <c r="U14" i="38"/>
  <c r="G14" i="38"/>
  <c r="Y13" i="38"/>
  <c r="W13" i="38"/>
  <c r="U13" i="38"/>
  <c r="G13" i="38"/>
  <c r="Y12" i="38"/>
  <c r="W12" i="38"/>
  <c r="U12" i="38"/>
  <c r="O12" i="38"/>
  <c r="N12" i="38"/>
  <c r="G12" i="38"/>
  <c r="G11" i="38"/>
  <c r="O10" i="38"/>
  <c r="N10" i="38"/>
  <c r="G10" i="38"/>
  <c r="N43" i="38" s="1"/>
  <c r="N45" i="38" s="1"/>
  <c r="Z9" i="38"/>
  <c r="Y9" i="38"/>
  <c r="X9" i="38"/>
  <c r="W9" i="38"/>
  <c r="V9" i="38"/>
  <c r="U9" i="38"/>
  <c r="N9" i="38"/>
  <c r="Y8" i="38"/>
  <c r="W8" i="38"/>
  <c r="U8" i="38"/>
  <c r="O8" i="38"/>
  <c r="N8" i="38"/>
  <c r="N11" i="38" s="1"/>
  <c r="G8" i="38"/>
  <c r="Y7" i="38"/>
  <c r="W7" i="38"/>
  <c r="U7" i="38"/>
  <c r="O7" i="38"/>
  <c r="O11" i="38" s="1"/>
  <c r="N7" i="38"/>
  <c r="G7" i="38"/>
  <c r="G9" i="38" s="1"/>
  <c r="Y6" i="38"/>
  <c r="W6" i="38"/>
  <c r="U6" i="38"/>
  <c r="X1" i="38"/>
  <c r="U1" i="38"/>
  <c r="H1" i="38"/>
  <c r="E1" i="38"/>
  <c r="W35" i="37"/>
  <c r="P35" i="37"/>
  <c r="K35" i="37"/>
  <c r="J35" i="37"/>
  <c r="I35" i="37"/>
  <c r="H35" i="37"/>
  <c r="G35" i="37"/>
  <c r="F35" i="37"/>
  <c r="W32" i="37"/>
  <c r="Q32" i="37"/>
  <c r="P32" i="37"/>
  <c r="K32" i="37"/>
  <c r="J32" i="37"/>
  <c r="I32" i="37"/>
  <c r="H32" i="37"/>
  <c r="G32" i="37"/>
  <c r="F32" i="37"/>
  <c r="X31" i="37"/>
  <c r="W31" i="37"/>
  <c r="Q31" i="37"/>
  <c r="P31" i="37"/>
  <c r="J31" i="37"/>
  <c r="H31" i="37"/>
  <c r="F31" i="37"/>
  <c r="X30" i="37"/>
  <c r="W30" i="37"/>
  <c r="Q30" i="37"/>
  <c r="P30" i="37"/>
  <c r="J30" i="37"/>
  <c r="H30" i="37"/>
  <c r="F30" i="37"/>
  <c r="X29" i="37"/>
  <c r="W29" i="37"/>
  <c r="Q29" i="37"/>
  <c r="P29" i="37"/>
  <c r="J29" i="37"/>
  <c r="H29" i="37"/>
  <c r="F29" i="37"/>
  <c r="X26" i="37"/>
  <c r="W26" i="37"/>
  <c r="Q26" i="37"/>
  <c r="P26" i="37"/>
  <c r="K26" i="37"/>
  <c r="J26" i="37"/>
  <c r="I26" i="37"/>
  <c r="H26" i="37"/>
  <c r="G26" i="37"/>
  <c r="F26" i="37"/>
  <c r="Q25" i="37"/>
  <c r="P25" i="37"/>
  <c r="K25" i="37"/>
  <c r="J25" i="37"/>
  <c r="I25" i="37"/>
  <c r="H25" i="37"/>
  <c r="G25" i="37"/>
  <c r="F25" i="37"/>
  <c r="X24" i="37"/>
  <c r="W24" i="37"/>
  <c r="Q24" i="37"/>
  <c r="P24" i="37"/>
  <c r="K24" i="37"/>
  <c r="J24" i="37"/>
  <c r="I24" i="37"/>
  <c r="H24" i="37"/>
  <c r="G24" i="37"/>
  <c r="F24" i="37"/>
  <c r="W21" i="37"/>
  <c r="P21" i="37"/>
  <c r="K21" i="37"/>
  <c r="J21" i="37"/>
  <c r="I21" i="37"/>
  <c r="H21" i="37"/>
  <c r="G21" i="37"/>
  <c r="F21" i="37"/>
  <c r="W20" i="37"/>
  <c r="P20" i="37"/>
  <c r="K20" i="37"/>
  <c r="J20" i="37"/>
  <c r="I20" i="37"/>
  <c r="H20" i="37"/>
  <c r="G20" i="37"/>
  <c r="F20" i="37"/>
  <c r="W19" i="37"/>
  <c r="T19" i="37"/>
  <c r="P19" i="37"/>
  <c r="K19" i="37"/>
  <c r="J19" i="37"/>
  <c r="I19" i="37"/>
  <c r="H19" i="37"/>
  <c r="G19" i="37"/>
  <c r="F19" i="37"/>
  <c r="W16" i="37"/>
  <c r="U16" i="37"/>
  <c r="T16" i="37"/>
  <c r="J16" i="37"/>
  <c r="H16" i="37"/>
  <c r="F16" i="37"/>
  <c r="E16" i="37"/>
  <c r="W15" i="37"/>
  <c r="U15" i="37"/>
  <c r="T15" i="37"/>
  <c r="Q15" i="37"/>
  <c r="P15" i="37"/>
  <c r="J15" i="37"/>
  <c r="H15" i="37"/>
  <c r="F15" i="37"/>
  <c r="E15" i="37"/>
  <c r="W14" i="37"/>
  <c r="U14" i="37"/>
  <c r="T14" i="37"/>
  <c r="Q14" i="37"/>
  <c r="P14" i="37"/>
  <c r="J14" i="37"/>
  <c r="H14" i="37"/>
  <c r="F14" i="37"/>
  <c r="E14" i="37"/>
  <c r="S9" i="37"/>
  <c r="P9" i="37"/>
  <c r="B6" i="37"/>
  <c r="O5" i="37"/>
  <c r="L5" i="37"/>
  <c r="B5" i="37"/>
  <c r="B4" i="37"/>
  <c r="W3" i="37"/>
  <c r="B3" i="37"/>
  <c r="W1" i="37"/>
  <c r="V1" i="37"/>
  <c r="H16" i="40" l="1"/>
  <c r="I17" i="40"/>
  <c r="R21" i="39"/>
  <c r="R30" i="39" s="1"/>
  <c r="L33" i="39"/>
  <c r="L35" i="39" s="1"/>
  <c r="G15" i="38"/>
  <c r="O28" i="38"/>
  <c r="AB51" i="18"/>
  <c r="AC51" i="18" s="1"/>
  <c r="AC50" i="18"/>
  <c r="D41" i="35" l="1"/>
  <c r="D40" i="35"/>
  <c r="D36" i="35"/>
  <c r="D37" i="35" s="1"/>
  <c r="D35" i="35"/>
  <c r="D31" i="35"/>
  <c r="D30" i="35"/>
  <c r="D32" i="35" l="1"/>
  <c r="D42" i="35"/>
  <c r="AB16" i="18"/>
  <c r="AC33" i="18" l="1"/>
  <c r="AB33" i="18"/>
  <c r="AC24" i="18"/>
  <c r="AC26" i="18" s="1"/>
  <c r="AB24" i="18"/>
  <c r="AB32" i="18" s="1"/>
  <c r="AA24" i="18"/>
  <c r="AA32" i="18" s="1"/>
  <c r="AE16" i="18"/>
  <c r="AB20" i="18"/>
  <c r="AB21" i="18" s="1"/>
  <c r="AC21" i="18" s="1"/>
  <c r="Q26" i="7"/>
  <c r="S23" i="7"/>
  <c r="AD33" i="18" l="1"/>
  <c r="AB25" i="18"/>
  <c r="AB27" i="18"/>
  <c r="AB26" i="18" s="1"/>
  <c r="AC32" i="18"/>
  <c r="AD32" i="18" s="1"/>
  <c r="AC27" i="18"/>
  <c r="AC25" i="18"/>
  <c r="AA27" i="18"/>
  <c r="AA26" i="18" s="1"/>
  <c r="AA25" i="18"/>
  <c r="P22" i="7"/>
  <c r="Q22" i="7" s="1"/>
  <c r="S22" i="7" s="1"/>
  <c r="AD25" i="18" l="1"/>
  <c r="AD34" i="18"/>
  <c r="AD26" i="18"/>
  <c r="V24" i="7"/>
  <c r="V26" i="7" s="1"/>
  <c r="X24" i="7"/>
  <c r="X26" i="7" s="1"/>
  <c r="W24" i="7"/>
  <c r="W26" i="7" s="1"/>
  <c r="AB9" i="18"/>
  <c r="AC7" i="18"/>
  <c r="AC8" i="18"/>
  <c r="AC9" i="18"/>
  <c r="AB8" i="18"/>
  <c r="AB7" i="18"/>
  <c r="AA9" i="18"/>
  <c r="AA8" i="18"/>
  <c r="AA7" i="18"/>
  <c r="M110" i="33"/>
  <c r="L110" i="33"/>
  <c r="K110" i="33"/>
  <c r="J110" i="33"/>
  <c r="I110" i="33"/>
  <c r="H110" i="33"/>
  <c r="G110" i="33"/>
  <c r="F110" i="33"/>
  <c r="M109" i="33"/>
  <c r="L109" i="33"/>
  <c r="K109" i="33"/>
  <c r="J109" i="33"/>
  <c r="I109" i="33"/>
  <c r="H109" i="33"/>
  <c r="G109" i="33"/>
  <c r="F109" i="33"/>
  <c r="M108" i="33"/>
  <c r="L108" i="33"/>
  <c r="K108" i="33"/>
  <c r="J108" i="33"/>
  <c r="I108" i="33"/>
  <c r="H108" i="33"/>
  <c r="G108" i="33"/>
  <c r="F108" i="33"/>
  <c r="M107" i="33"/>
  <c r="L107" i="33"/>
  <c r="K107" i="33"/>
  <c r="J107" i="33"/>
  <c r="I107" i="33"/>
  <c r="H107" i="33"/>
  <c r="G107" i="33"/>
  <c r="F107" i="33"/>
  <c r="M105" i="33"/>
  <c r="L105" i="33"/>
  <c r="K105" i="33"/>
  <c r="J105" i="33"/>
  <c r="I105" i="33"/>
  <c r="H105" i="33"/>
  <c r="G105" i="33"/>
  <c r="F105" i="33"/>
  <c r="M104" i="33"/>
  <c r="L104" i="33"/>
  <c r="K104" i="33"/>
  <c r="J104" i="33"/>
  <c r="I104" i="33"/>
  <c r="H104" i="33"/>
  <c r="G104" i="33"/>
  <c r="F104" i="33"/>
  <c r="M103" i="33"/>
  <c r="L103" i="33"/>
  <c r="K103" i="33"/>
  <c r="J103" i="33"/>
  <c r="I103" i="33"/>
  <c r="H103" i="33"/>
  <c r="G103" i="33"/>
  <c r="F103" i="33"/>
  <c r="K102" i="33"/>
  <c r="M99" i="33"/>
  <c r="L99" i="33"/>
  <c r="K99" i="33"/>
  <c r="J99" i="33"/>
  <c r="I99" i="33"/>
  <c r="H99" i="33"/>
  <c r="G99" i="33"/>
  <c r="F99" i="33"/>
  <c r="M98" i="33"/>
  <c r="L98" i="33"/>
  <c r="K98" i="33"/>
  <c r="J98" i="33"/>
  <c r="I98" i="33"/>
  <c r="H98" i="33"/>
  <c r="G98" i="33"/>
  <c r="F98" i="33"/>
  <c r="M97" i="33"/>
  <c r="L97" i="33"/>
  <c r="K97" i="33"/>
  <c r="J97" i="33"/>
  <c r="I97" i="33"/>
  <c r="H97" i="33"/>
  <c r="G97" i="33"/>
  <c r="F97" i="33"/>
  <c r="M96" i="33"/>
  <c r="L96" i="33"/>
  <c r="K96" i="33"/>
  <c r="J96" i="33"/>
  <c r="I96" i="33"/>
  <c r="H96" i="33"/>
  <c r="G96" i="33"/>
  <c r="F96" i="33"/>
  <c r="M95" i="33"/>
  <c r="L95" i="33"/>
  <c r="K95" i="33"/>
  <c r="J95" i="33"/>
  <c r="I95" i="33"/>
  <c r="H95" i="33"/>
  <c r="G95" i="33"/>
  <c r="F95" i="33"/>
  <c r="M94" i="33"/>
  <c r="L94" i="33"/>
  <c r="K94" i="33"/>
  <c r="J94" i="33"/>
  <c r="I94" i="33"/>
  <c r="H94" i="33"/>
  <c r="G94" i="33"/>
  <c r="F94" i="33"/>
  <c r="M93" i="33"/>
  <c r="L93" i="33"/>
  <c r="K93" i="33"/>
  <c r="J93" i="33"/>
  <c r="I93" i="33"/>
  <c r="H93" i="33"/>
  <c r="G93" i="33"/>
  <c r="F93" i="33"/>
  <c r="M92" i="33"/>
  <c r="L92" i="33"/>
  <c r="K92" i="33"/>
  <c r="J92" i="33"/>
  <c r="I92" i="33"/>
  <c r="H92" i="33"/>
  <c r="G92" i="33"/>
  <c r="F92" i="33"/>
  <c r="M91" i="33"/>
  <c r="L91" i="33"/>
  <c r="K91" i="33"/>
  <c r="J91" i="33"/>
  <c r="I91" i="33"/>
  <c r="H91" i="33"/>
  <c r="G91" i="33"/>
  <c r="F91" i="33"/>
  <c r="M89" i="33"/>
  <c r="L89" i="33"/>
  <c r="K89" i="33"/>
  <c r="J89" i="33"/>
  <c r="I89" i="33"/>
  <c r="H89" i="33"/>
  <c r="G89" i="33"/>
  <c r="F89" i="33"/>
  <c r="K88" i="33"/>
  <c r="M82" i="33"/>
  <c r="L82" i="33"/>
  <c r="K82" i="33"/>
  <c r="J82" i="33"/>
  <c r="I82" i="33"/>
  <c r="H82" i="33"/>
  <c r="G82" i="33"/>
  <c r="F82" i="33"/>
  <c r="M81" i="33"/>
  <c r="L81" i="33"/>
  <c r="K81" i="33"/>
  <c r="J81" i="33"/>
  <c r="I81" i="33"/>
  <c r="H81" i="33"/>
  <c r="G81" i="33"/>
  <c r="F81" i="33"/>
  <c r="M80" i="33"/>
  <c r="M83" i="33" s="1"/>
  <c r="L80" i="33"/>
  <c r="L83" i="33" s="1"/>
  <c r="K80" i="33"/>
  <c r="K83" i="33" s="1"/>
  <c r="J80" i="33"/>
  <c r="J83" i="33" s="1"/>
  <c r="I80" i="33"/>
  <c r="I83" i="33" s="1"/>
  <c r="H80" i="33"/>
  <c r="H83" i="33" s="1"/>
  <c r="G80" i="33"/>
  <c r="G83" i="33" s="1"/>
  <c r="F80" i="33"/>
  <c r="F83" i="33" s="1"/>
  <c r="M77" i="33"/>
  <c r="L77" i="33"/>
  <c r="K77" i="33"/>
  <c r="J77" i="33"/>
  <c r="I77" i="33"/>
  <c r="H77" i="33"/>
  <c r="G77" i="33"/>
  <c r="F77" i="33"/>
  <c r="M75" i="33"/>
  <c r="L75" i="33"/>
  <c r="K75" i="33"/>
  <c r="J75" i="33"/>
  <c r="I75" i="33"/>
  <c r="H75" i="33"/>
  <c r="G75" i="33"/>
  <c r="F75" i="33"/>
  <c r="M74" i="33"/>
  <c r="L74" i="33"/>
  <c r="K74" i="33"/>
  <c r="J74" i="33"/>
  <c r="I74" i="33"/>
  <c r="H74" i="33"/>
  <c r="G74" i="33"/>
  <c r="F74" i="33"/>
  <c r="M73" i="33"/>
  <c r="L73" i="33"/>
  <c r="K73" i="33"/>
  <c r="J73" i="33"/>
  <c r="I73" i="33"/>
  <c r="H73" i="33"/>
  <c r="G73" i="33"/>
  <c r="F73" i="33"/>
  <c r="M70" i="33"/>
  <c r="L70" i="33"/>
  <c r="K70" i="33"/>
  <c r="J70" i="33"/>
  <c r="I70" i="33"/>
  <c r="H70" i="33"/>
  <c r="G70" i="33"/>
  <c r="F70" i="33"/>
  <c r="M69" i="33"/>
  <c r="L69" i="33"/>
  <c r="K69" i="33"/>
  <c r="J69" i="33"/>
  <c r="I69" i="33"/>
  <c r="H69" i="33"/>
  <c r="G69" i="33"/>
  <c r="F69" i="33"/>
  <c r="M68" i="33"/>
  <c r="L68" i="33"/>
  <c r="K68" i="33"/>
  <c r="J68" i="33"/>
  <c r="I68" i="33"/>
  <c r="H68" i="33"/>
  <c r="G68" i="33"/>
  <c r="F68" i="33"/>
  <c r="M67" i="33"/>
  <c r="L67" i="33"/>
  <c r="K67" i="33"/>
  <c r="J67" i="33"/>
  <c r="I67" i="33"/>
  <c r="H67" i="33"/>
  <c r="G67" i="33"/>
  <c r="F67" i="33"/>
  <c r="M65" i="33"/>
  <c r="L65" i="33"/>
  <c r="K65" i="33"/>
  <c r="J65" i="33"/>
  <c r="I65" i="33"/>
  <c r="H65" i="33"/>
  <c r="G65" i="33"/>
  <c r="F65" i="33"/>
  <c r="N61" i="33"/>
  <c r="L61" i="33"/>
  <c r="J61" i="33"/>
  <c r="M55" i="33"/>
  <c r="L55" i="33"/>
  <c r="K55" i="33"/>
  <c r="J55" i="33"/>
  <c r="I55" i="33"/>
  <c r="H55" i="33"/>
  <c r="G55" i="33"/>
  <c r="F55" i="33"/>
  <c r="M54" i="33"/>
  <c r="L54" i="33"/>
  <c r="K54" i="33"/>
  <c r="J54" i="33"/>
  <c r="I54" i="33"/>
  <c r="H54" i="33"/>
  <c r="G54" i="33"/>
  <c r="F54" i="33"/>
  <c r="M53" i="33"/>
  <c r="L53" i="33"/>
  <c r="K53" i="33"/>
  <c r="J53" i="33"/>
  <c r="I53" i="33"/>
  <c r="H53" i="33"/>
  <c r="G53" i="33"/>
  <c r="F53" i="33"/>
  <c r="M51" i="33"/>
  <c r="L51" i="33"/>
  <c r="K51" i="33"/>
  <c r="J51" i="33"/>
  <c r="I51" i="33"/>
  <c r="H51" i="33"/>
  <c r="G51" i="33"/>
  <c r="F51" i="33"/>
  <c r="M50" i="33"/>
  <c r="L50" i="33"/>
  <c r="K50" i="33"/>
  <c r="J50" i="33"/>
  <c r="I50" i="33"/>
  <c r="H50" i="33"/>
  <c r="G50" i="33"/>
  <c r="F50" i="33"/>
  <c r="M49" i="33"/>
  <c r="L49" i="33"/>
  <c r="K49" i="33"/>
  <c r="J49" i="33"/>
  <c r="I49" i="33"/>
  <c r="H49" i="33"/>
  <c r="G49" i="33"/>
  <c r="F49" i="33"/>
  <c r="M48" i="33"/>
  <c r="L48" i="33"/>
  <c r="K48" i="33"/>
  <c r="J48" i="33"/>
  <c r="I48" i="33"/>
  <c r="H48" i="33"/>
  <c r="G48" i="33"/>
  <c r="F48" i="33"/>
  <c r="M47" i="33"/>
  <c r="L47" i="33"/>
  <c r="K47" i="33"/>
  <c r="J47" i="33"/>
  <c r="I47" i="33"/>
  <c r="H47" i="33"/>
  <c r="G47" i="33"/>
  <c r="F47" i="33"/>
  <c r="M46" i="33"/>
  <c r="L46" i="33"/>
  <c r="K46" i="33"/>
  <c r="J46" i="33"/>
  <c r="I46" i="33"/>
  <c r="H46" i="33"/>
  <c r="G46" i="33"/>
  <c r="F46" i="33"/>
  <c r="M45" i="33"/>
  <c r="L45" i="33"/>
  <c r="K45" i="33"/>
  <c r="J45" i="33"/>
  <c r="I45" i="33"/>
  <c r="H45" i="33"/>
  <c r="G45" i="33"/>
  <c r="F45" i="33"/>
  <c r="M44" i="33"/>
  <c r="L44" i="33"/>
  <c r="K44" i="33"/>
  <c r="J44" i="33"/>
  <c r="I44" i="33"/>
  <c r="H44" i="33"/>
  <c r="G44" i="33"/>
  <c r="F44" i="33"/>
  <c r="M43" i="33"/>
  <c r="L43" i="33"/>
  <c r="K43" i="33"/>
  <c r="J43" i="33"/>
  <c r="I43" i="33"/>
  <c r="H43" i="33"/>
  <c r="G43" i="33"/>
  <c r="F43" i="33"/>
  <c r="M39" i="33"/>
  <c r="L39" i="33"/>
  <c r="K39" i="33"/>
  <c r="J39" i="33"/>
  <c r="I39" i="33"/>
  <c r="H39" i="33"/>
  <c r="G39" i="33"/>
  <c r="F39" i="33"/>
  <c r="M38" i="33"/>
  <c r="L38" i="33"/>
  <c r="K38" i="33"/>
  <c r="J38" i="33"/>
  <c r="I38" i="33"/>
  <c r="H38" i="33"/>
  <c r="G38" i="33"/>
  <c r="F38" i="33"/>
  <c r="M36" i="33"/>
  <c r="L36" i="33"/>
  <c r="K36" i="33"/>
  <c r="J36" i="33"/>
  <c r="I36" i="33"/>
  <c r="H36" i="33"/>
  <c r="G36" i="33"/>
  <c r="F36" i="33"/>
  <c r="M35" i="33"/>
  <c r="L35" i="33"/>
  <c r="K35" i="33"/>
  <c r="J35" i="33"/>
  <c r="I35" i="33"/>
  <c r="H35" i="33"/>
  <c r="G35" i="33"/>
  <c r="F35" i="33"/>
  <c r="M33" i="33"/>
  <c r="L33" i="33"/>
  <c r="K33" i="33"/>
  <c r="J33" i="33"/>
  <c r="I33" i="33"/>
  <c r="H33" i="33"/>
  <c r="G33" i="33"/>
  <c r="F33" i="33"/>
  <c r="F28" i="33"/>
  <c r="F27" i="33"/>
  <c r="F26" i="33"/>
  <c r="F25" i="33"/>
  <c r="F24" i="33"/>
  <c r="F23" i="33"/>
  <c r="I20" i="33"/>
  <c r="H20" i="33"/>
  <c r="G20" i="33"/>
  <c r="H17" i="33"/>
  <c r="G16" i="33"/>
  <c r="G13" i="33"/>
  <c r="L10" i="33"/>
  <c r="G17" i="33" s="1"/>
  <c r="H10" i="33"/>
  <c r="G10" i="33"/>
  <c r="H7" i="33"/>
  <c r="G7" i="33"/>
  <c r="H6" i="33"/>
  <c r="G6" i="33"/>
  <c r="I5" i="33"/>
  <c r="H5" i="33"/>
  <c r="G5" i="33"/>
  <c r="N1" i="33"/>
  <c r="L1" i="33"/>
  <c r="J1" i="33"/>
  <c r="R36" i="32"/>
  <c r="R35" i="32" s="1"/>
  <c r="X35" i="32"/>
  <c r="X34" i="32"/>
  <c r="R34" i="32"/>
  <c r="L34" i="32"/>
  <c r="F34" i="32"/>
  <c r="R33" i="32"/>
  <c r="F33" i="32"/>
  <c r="X32" i="32"/>
  <c r="L32" i="32"/>
  <c r="X30" i="32"/>
  <c r="X29" i="32"/>
  <c r="L29" i="32"/>
  <c r="L30" i="32" s="1"/>
  <c r="F29" i="32"/>
  <c r="R28" i="32"/>
  <c r="L28" i="32"/>
  <c r="F28" i="32"/>
  <c r="X26" i="32"/>
  <c r="R26" i="32"/>
  <c r="L26" i="32"/>
  <c r="X25" i="32"/>
  <c r="X27" i="32" s="1"/>
  <c r="R25" i="32"/>
  <c r="L25" i="32"/>
  <c r="X24" i="32"/>
  <c r="R24" i="32"/>
  <c r="R27" i="32" s="1"/>
  <c r="F24" i="32"/>
  <c r="X23" i="32"/>
  <c r="L23" i="32"/>
  <c r="F23" i="32"/>
  <c r="X22" i="32"/>
  <c r="L22" i="32"/>
  <c r="F22" i="32"/>
  <c r="L21" i="32"/>
  <c r="F21" i="32"/>
  <c r="L20" i="32"/>
  <c r="F20" i="32"/>
  <c r="R19" i="32"/>
  <c r="X31" i="32" s="1"/>
  <c r="L19" i="32"/>
  <c r="F19" i="32"/>
  <c r="X18" i="32"/>
  <c r="R18" i="32"/>
  <c r="L18" i="32"/>
  <c r="F18" i="32"/>
  <c r="X17" i="32"/>
  <c r="R17" i="32"/>
  <c r="L17" i="32"/>
  <c r="F17" i="32"/>
  <c r="X16" i="32"/>
  <c r="X19" i="32" s="1"/>
  <c r="R16" i="32"/>
  <c r="R20" i="32" s="1"/>
  <c r="L16" i="32"/>
  <c r="F16" i="32"/>
  <c r="R15" i="32"/>
  <c r="L15" i="32"/>
  <c r="F15" i="32"/>
  <c r="L14" i="32"/>
  <c r="F14" i="32"/>
  <c r="X13" i="32"/>
  <c r="L13" i="32"/>
  <c r="F13" i="32"/>
  <c r="X12" i="32"/>
  <c r="L12" i="32"/>
  <c r="F12" i="32"/>
  <c r="X11" i="32"/>
  <c r="R11" i="32"/>
  <c r="L11" i="32"/>
  <c r="F11" i="32"/>
  <c r="X10" i="32"/>
  <c r="R10" i="32"/>
  <c r="L10" i="32"/>
  <c r="F10" i="32"/>
  <c r="X9" i="32"/>
  <c r="R9" i="32"/>
  <c r="R12" i="32" s="1"/>
  <c r="F9" i="32"/>
  <c r="L8" i="32"/>
  <c r="F8" i="32"/>
  <c r="X1" i="32"/>
  <c r="V1" i="32"/>
  <c r="I1" i="32"/>
  <c r="E1" i="32"/>
  <c r="Y45" i="31"/>
  <c r="W45" i="31"/>
  <c r="U45" i="31"/>
  <c r="G45" i="31"/>
  <c r="Y44" i="31"/>
  <c r="W44" i="31"/>
  <c r="U44" i="31"/>
  <c r="G44" i="31"/>
  <c r="Y43" i="31"/>
  <c r="W43" i="31"/>
  <c r="U43" i="31"/>
  <c r="G43" i="31"/>
  <c r="Y42" i="31"/>
  <c r="W42" i="31"/>
  <c r="U42" i="31"/>
  <c r="G42" i="31"/>
  <c r="Y39" i="31"/>
  <c r="W39" i="31"/>
  <c r="U39" i="31"/>
  <c r="G39" i="31"/>
  <c r="G38" i="31"/>
  <c r="O37" i="31"/>
  <c r="N37" i="31"/>
  <c r="M37" i="31"/>
  <c r="G37" i="31"/>
  <c r="Z36" i="31"/>
  <c r="Y36" i="31"/>
  <c r="X36" i="31"/>
  <c r="W36" i="31"/>
  <c r="V36" i="31"/>
  <c r="U36" i="31"/>
  <c r="O36" i="31"/>
  <c r="N36" i="31"/>
  <c r="M36" i="31"/>
  <c r="G35" i="31"/>
  <c r="G34" i="31"/>
  <c r="Y33" i="31"/>
  <c r="W33" i="31"/>
  <c r="U33" i="31"/>
  <c r="H33" i="31"/>
  <c r="G33" i="31"/>
  <c r="Y32" i="31"/>
  <c r="W32" i="31"/>
  <c r="U32" i="31"/>
  <c r="G32" i="31"/>
  <c r="Y31" i="31"/>
  <c r="W31" i="31"/>
  <c r="U31" i="31"/>
  <c r="G31" i="31"/>
  <c r="O30" i="31"/>
  <c r="N30" i="31"/>
  <c r="M30" i="31"/>
  <c r="G30" i="31"/>
  <c r="Y28" i="31"/>
  <c r="W28" i="31"/>
  <c r="U28" i="31"/>
  <c r="Y27" i="31"/>
  <c r="W27" i="31"/>
  <c r="U27" i="31"/>
  <c r="N27" i="31"/>
  <c r="M27" i="31"/>
  <c r="G27" i="31"/>
  <c r="O26" i="31"/>
  <c r="N26" i="31"/>
  <c r="N29" i="31" s="1"/>
  <c r="M26" i="31"/>
  <c r="M28" i="31" s="1"/>
  <c r="G25" i="31"/>
  <c r="Y24" i="31"/>
  <c r="W24" i="31"/>
  <c r="U24" i="31"/>
  <c r="H24" i="31"/>
  <c r="G24" i="31"/>
  <c r="Y23" i="31"/>
  <c r="W23" i="31"/>
  <c r="U23" i="31"/>
  <c r="G23" i="31"/>
  <c r="Y22" i="31"/>
  <c r="W22" i="31"/>
  <c r="U22" i="31"/>
  <c r="G21" i="31"/>
  <c r="O20" i="31"/>
  <c r="G20" i="31"/>
  <c r="Y19" i="31"/>
  <c r="W19" i="31"/>
  <c r="U19" i="31"/>
  <c r="G19" i="31"/>
  <c r="Y18" i="31"/>
  <c r="W18" i="31"/>
  <c r="U18" i="31"/>
  <c r="O18" i="31"/>
  <c r="G18" i="31"/>
  <c r="Y17" i="31"/>
  <c r="W17" i="31"/>
  <c r="U17" i="31"/>
  <c r="P17" i="31"/>
  <c r="O17" i="31"/>
  <c r="O16" i="31"/>
  <c r="Y14" i="31"/>
  <c r="W14" i="31"/>
  <c r="U14" i="31"/>
  <c r="G14" i="31"/>
  <c r="Y13" i="31"/>
  <c r="W13" i="31"/>
  <c r="U13" i="31"/>
  <c r="G13" i="31"/>
  <c r="Y12" i="31"/>
  <c r="W12" i="31"/>
  <c r="U12" i="31"/>
  <c r="O12" i="31"/>
  <c r="N12" i="31"/>
  <c r="G12" i="31"/>
  <c r="O10" i="31"/>
  <c r="N10" i="31"/>
  <c r="G10" i="31"/>
  <c r="N43" i="31" s="1"/>
  <c r="Z9" i="31"/>
  <c r="Y9" i="31"/>
  <c r="X9" i="31"/>
  <c r="W9" i="31"/>
  <c r="V9" i="31"/>
  <c r="U9" i="31"/>
  <c r="N9" i="31"/>
  <c r="Y8" i="31"/>
  <c r="W8" i="31"/>
  <c r="U8" i="31"/>
  <c r="O8" i="31"/>
  <c r="N8" i="31"/>
  <c r="Y7" i="31"/>
  <c r="W7" i="31"/>
  <c r="U7" i="31"/>
  <c r="O7" i="31"/>
  <c r="N7" i="31"/>
  <c r="G7" i="31"/>
  <c r="Y6" i="31"/>
  <c r="W6" i="31"/>
  <c r="U6" i="31"/>
  <c r="X1" i="31"/>
  <c r="U1" i="31"/>
  <c r="H1" i="31"/>
  <c r="E1" i="31"/>
  <c r="W35" i="29"/>
  <c r="P35" i="29"/>
  <c r="K35" i="29"/>
  <c r="J35" i="29"/>
  <c r="I35" i="29"/>
  <c r="H35" i="29"/>
  <c r="G35" i="29"/>
  <c r="F35" i="29"/>
  <c r="W32" i="29"/>
  <c r="Q32" i="29"/>
  <c r="P32" i="29"/>
  <c r="K32" i="29"/>
  <c r="J32" i="29"/>
  <c r="I32" i="29"/>
  <c r="H32" i="29"/>
  <c r="G32" i="29"/>
  <c r="F32" i="29"/>
  <c r="X31" i="29"/>
  <c r="W31" i="29"/>
  <c r="Q31" i="29"/>
  <c r="P31" i="29"/>
  <c r="J31" i="29"/>
  <c r="H31" i="29"/>
  <c r="F31" i="29"/>
  <c r="X30" i="29"/>
  <c r="W30" i="29"/>
  <c r="Q30" i="29"/>
  <c r="P30" i="29"/>
  <c r="J30" i="29"/>
  <c r="H30" i="29"/>
  <c r="F30" i="29"/>
  <c r="X29" i="29"/>
  <c r="W29" i="29"/>
  <c r="Q29" i="29"/>
  <c r="P29" i="29"/>
  <c r="J29" i="29"/>
  <c r="H29" i="29"/>
  <c r="F29" i="29"/>
  <c r="X26" i="29"/>
  <c r="W26" i="29"/>
  <c r="Q26" i="29"/>
  <c r="P26" i="29"/>
  <c r="K26" i="29"/>
  <c r="J26" i="29"/>
  <c r="I26" i="29"/>
  <c r="H26" i="29"/>
  <c r="G26" i="29"/>
  <c r="F26" i="29"/>
  <c r="Q25" i="29"/>
  <c r="P25" i="29"/>
  <c r="K25" i="29"/>
  <c r="J25" i="29"/>
  <c r="I25" i="29"/>
  <c r="H25" i="29"/>
  <c r="G25" i="29"/>
  <c r="F25" i="29"/>
  <c r="X24" i="29"/>
  <c r="W24" i="29"/>
  <c r="Q24" i="29"/>
  <c r="P24" i="29"/>
  <c r="K24" i="29"/>
  <c r="J24" i="29"/>
  <c r="I24" i="29"/>
  <c r="H24" i="29"/>
  <c r="G24" i="29"/>
  <c r="F24" i="29"/>
  <c r="W21" i="29"/>
  <c r="P21" i="29"/>
  <c r="K21" i="29"/>
  <c r="J21" i="29"/>
  <c r="I21" i="29"/>
  <c r="H21" i="29"/>
  <c r="G21" i="29"/>
  <c r="F21" i="29"/>
  <c r="W20" i="29"/>
  <c r="P20" i="29"/>
  <c r="K20" i="29"/>
  <c r="J20" i="29"/>
  <c r="I20" i="29"/>
  <c r="H20" i="29"/>
  <c r="G20" i="29"/>
  <c r="F20" i="29"/>
  <c r="W19" i="29"/>
  <c r="T19" i="29"/>
  <c r="P19" i="29"/>
  <c r="K19" i="29"/>
  <c r="J19" i="29"/>
  <c r="I19" i="29"/>
  <c r="H19" i="29"/>
  <c r="G19" i="29"/>
  <c r="F19" i="29"/>
  <c r="W16" i="29"/>
  <c r="U16" i="29"/>
  <c r="T16" i="29"/>
  <c r="J16" i="29"/>
  <c r="H16" i="29"/>
  <c r="F16" i="29"/>
  <c r="E16" i="29"/>
  <c r="W15" i="29"/>
  <c r="U15" i="29"/>
  <c r="T15" i="29"/>
  <c r="Q15" i="29"/>
  <c r="P15" i="29"/>
  <c r="J15" i="29"/>
  <c r="H15" i="29"/>
  <c r="F15" i="29"/>
  <c r="E15" i="29"/>
  <c r="W14" i="29"/>
  <c r="U14" i="29"/>
  <c r="T14" i="29"/>
  <c r="Q14" i="29"/>
  <c r="P14" i="29"/>
  <c r="J14" i="29"/>
  <c r="H14" i="29"/>
  <c r="F14" i="29"/>
  <c r="E14" i="29"/>
  <c r="S9" i="29"/>
  <c r="P9" i="29"/>
  <c r="B6" i="29"/>
  <c r="O5" i="29"/>
  <c r="L5" i="29"/>
  <c r="B5" i="29"/>
  <c r="B4" i="29"/>
  <c r="W3" i="29"/>
  <c r="B3" i="29"/>
  <c r="W1" i="29"/>
  <c r="V1" i="29"/>
  <c r="AC10" i="18" l="1"/>
  <c r="O28" i="31"/>
  <c r="N44" i="31"/>
  <c r="AB10" i="18"/>
  <c r="AA10" i="18"/>
  <c r="N11" i="31"/>
  <c r="O11" i="31"/>
  <c r="G8" i="31"/>
  <c r="G9" i="31" s="1"/>
  <c r="L24" i="32"/>
  <c r="L27" i="32" s="1"/>
  <c r="F27" i="32" s="1"/>
  <c r="N45" i="31"/>
  <c r="G26" i="31"/>
  <c r="M29" i="31"/>
  <c r="O29" i="31"/>
  <c r="H16" i="33"/>
  <c r="I17" i="33"/>
  <c r="I16" i="33"/>
  <c r="R21" i="32"/>
  <c r="R30" i="32" s="1"/>
  <c r="L33" i="32"/>
  <c r="L35" i="32" s="1"/>
  <c r="G11" i="31"/>
  <c r="G15" i="31" s="1"/>
  <c r="N28" i="31"/>
  <c r="T134" i="7"/>
  <c r="U134" i="7"/>
  <c r="V134" i="7"/>
  <c r="T135" i="7"/>
  <c r="U135" i="7"/>
  <c r="V135" i="7"/>
  <c r="U133" i="7"/>
  <c r="V133" i="7"/>
  <c r="T133" i="7"/>
  <c r="T130" i="7"/>
  <c r="T131" i="7"/>
  <c r="T129" i="7"/>
  <c r="U130" i="7"/>
  <c r="V130" i="7"/>
  <c r="W130" i="7"/>
  <c r="U131" i="7"/>
  <c r="V131" i="7"/>
  <c r="W131" i="7"/>
  <c r="V129" i="7"/>
  <c r="W129" i="7"/>
  <c r="U129" i="7"/>
  <c r="U126" i="7"/>
  <c r="V126" i="7"/>
  <c r="W126" i="7"/>
  <c r="U127" i="7"/>
  <c r="V127" i="7"/>
  <c r="W127" i="7"/>
  <c r="V125" i="7"/>
  <c r="W125" i="7"/>
  <c r="U125" i="7"/>
  <c r="AC5" i="18" l="1"/>
  <c r="M110" i="24"/>
  <c r="L110" i="24"/>
  <c r="K110" i="24"/>
  <c r="J110" i="24"/>
  <c r="I110" i="24"/>
  <c r="H110" i="24"/>
  <c r="G110" i="24"/>
  <c r="F110" i="24"/>
  <c r="M109" i="24"/>
  <c r="L109" i="24"/>
  <c r="K109" i="24"/>
  <c r="J109" i="24"/>
  <c r="I109" i="24"/>
  <c r="H109" i="24"/>
  <c r="G109" i="24"/>
  <c r="F109" i="24"/>
  <c r="M108" i="24"/>
  <c r="L108" i="24"/>
  <c r="K108" i="24"/>
  <c r="J108" i="24"/>
  <c r="I108" i="24"/>
  <c r="H108" i="24"/>
  <c r="G108" i="24"/>
  <c r="F108" i="24"/>
  <c r="M107" i="24"/>
  <c r="L107" i="24"/>
  <c r="K107" i="24"/>
  <c r="J107" i="24"/>
  <c r="I107" i="24"/>
  <c r="H107" i="24"/>
  <c r="G107" i="24"/>
  <c r="F107" i="24"/>
  <c r="M105" i="24"/>
  <c r="L105" i="24"/>
  <c r="K105" i="24"/>
  <c r="J105" i="24"/>
  <c r="I105" i="24"/>
  <c r="H105" i="24"/>
  <c r="G105" i="24"/>
  <c r="F105" i="24"/>
  <c r="M104" i="24"/>
  <c r="L104" i="24"/>
  <c r="K104" i="24"/>
  <c r="J104" i="24"/>
  <c r="I104" i="24"/>
  <c r="H104" i="24"/>
  <c r="G104" i="24"/>
  <c r="F104" i="24"/>
  <c r="M103" i="24"/>
  <c r="L103" i="24"/>
  <c r="K103" i="24"/>
  <c r="J103" i="24"/>
  <c r="I103" i="24"/>
  <c r="H103" i="24"/>
  <c r="G103" i="24"/>
  <c r="F103" i="24"/>
  <c r="K102" i="24"/>
  <c r="M99" i="24"/>
  <c r="L99" i="24"/>
  <c r="K99" i="24"/>
  <c r="J99" i="24"/>
  <c r="I99" i="24"/>
  <c r="H99" i="24"/>
  <c r="G99" i="24"/>
  <c r="F99" i="24"/>
  <c r="M98" i="24"/>
  <c r="L98" i="24"/>
  <c r="K98" i="24"/>
  <c r="J98" i="24"/>
  <c r="I98" i="24"/>
  <c r="H98" i="24"/>
  <c r="G98" i="24"/>
  <c r="F98" i="24"/>
  <c r="M97" i="24"/>
  <c r="L97" i="24"/>
  <c r="K97" i="24"/>
  <c r="J97" i="24"/>
  <c r="I97" i="24"/>
  <c r="H97" i="24"/>
  <c r="G97" i="24"/>
  <c r="F97" i="24"/>
  <c r="M96" i="24"/>
  <c r="L96" i="24"/>
  <c r="K96" i="24"/>
  <c r="J96" i="24"/>
  <c r="I96" i="24"/>
  <c r="H96" i="24"/>
  <c r="G96" i="24"/>
  <c r="F96" i="24"/>
  <c r="M95" i="24"/>
  <c r="L95" i="24"/>
  <c r="K95" i="24"/>
  <c r="J95" i="24"/>
  <c r="I95" i="24"/>
  <c r="H95" i="24"/>
  <c r="G95" i="24"/>
  <c r="F95" i="24"/>
  <c r="M94" i="24"/>
  <c r="L94" i="24"/>
  <c r="K94" i="24"/>
  <c r="J94" i="24"/>
  <c r="I94" i="24"/>
  <c r="H94" i="24"/>
  <c r="G94" i="24"/>
  <c r="F94" i="24"/>
  <c r="M93" i="24"/>
  <c r="L93" i="24"/>
  <c r="K93" i="24"/>
  <c r="J93" i="24"/>
  <c r="I93" i="24"/>
  <c r="H93" i="24"/>
  <c r="G93" i="24"/>
  <c r="F93" i="24"/>
  <c r="M92" i="24"/>
  <c r="L92" i="24"/>
  <c r="K92" i="24"/>
  <c r="J92" i="24"/>
  <c r="I92" i="24"/>
  <c r="H92" i="24"/>
  <c r="G92" i="24"/>
  <c r="F92" i="24"/>
  <c r="M91" i="24"/>
  <c r="L91" i="24"/>
  <c r="K91" i="24"/>
  <c r="J91" i="24"/>
  <c r="I91" i="24"/>
  <c r="H91" i="24"/>
  <c r="G91" i="24"/>
  <c r="F91" i="24"/>
  <c r="M89" i="24"/>
  <c r="L89" i="24"/>
  <c r="K89" i="24"/>
  <c r="J89" i="24"/>
  <c r="I89" i="24"/>
  <c r="H89" i="24"/>
  <c r="G89" i="24"/>
  <c r="F89" i="24"/>
  <c r="K88" i="24"/>
  <c r="M82" i="24"/>
  <c r="L82" i="24"/>
  <c r="K82" i="24"/>
  <c r="J82" i="24"/>
  <c r="I82" i="24"/>
  <c r="H82" i="24"/>
  <c r="G82" i="24"/>
  <c r="F82" i="24"/>
  <c r="M81" i="24"/>
  <c r="L81" i="24"/>
  <c r="K81" i="24"/>
  <c r="J81" i="24"/>
  <c r="I81" i="24"/>
  <c r="H81" i="24"/>
  <c r="G81" i="24"/>
  <c r="F81" i="24"/>
  <c r="M80" i="24"/>
  <c r="M83" i="24" s="1"/>
  <c r="L80" i="24"/>
  <c r="L83" i="24" s="1"/>
  <c r="K80" i="24"/>
  <c r="K83" i="24" s="1"/>
  <c r="J80" i="24"/>
  <c r="J83" i="24" s="1"/>
  <c r="I80" i="24"/>
  <c r="I83" i="24" s="1"/>
  <c r="H80" i="24"/>
  <c r="H83" i="24" s="1"/>
  <c r="G80" i="24"/>
  <c r="G83" i="24" s="1"/>
  <c r="F80" i="24"/>
  <c r="F83" i="24" s="1"/>
  <c r="M77" i="24"/>
  <c r="L77" i="24"/>
  <c r="K77" i="24"/>
  <c r="J77" i="24"/>
  <c r="I77" i="24"/>
  <c r="H77" i="24"/>
  <c r="G77" i="24"/>
  <c r="F77" i="24"/>
  <c r="M75" i="24"/>
  <c r="L75" i="24"/>
  <c r="K75" i="24"/>
  <c r="J75" i="24"/>
  <c r="I75" i="24"/>
  <c r="H75" i="24"/>
  <c r="G75" i="24"/>
  <c r="F75" i="24"/>
  <c r="M74" i="24"/>
  <c r="L74" i="24"/>
  <c r="K74" i="24"/>
  <c r="J74" i="24"/>
  <c r="I74" i="24"/>
  <c r="H74" i="24"/>
  <c r="G74" i="24"/>
  <c r="F74" i="24"/>
  <c r="M73" i="24"/>
  <c r="L73" i="24"/>
  <c r="K73" i="24"/>
  <c r="J73" i="24"/>
  <c r="I73" i="24"/>
  <c r="H73" i="24"/>
  <c r="G73" i="24"/>
  <c r="F73" i="24"/>
  <c r="M70" i="24"/>
  <c r="L70" i="24"/>
  <c r="K70" i="24"/>
  <c r="J70" i="24"/>
  <c r="I70" i="24"/>
  <c r="H70" i="24"/>
  <c r="G70" i="24"/>
  <c r="F70" i="24"/>
  <c r="M69" i="24"/>
  <c r="L69" i="24"/>
  <c r="K69" i="24"/>
  <c r="J69" i="24"/>
  <c r="I69" i="24"/>
  <c r="H69" i="24"/>
  <c r="G69" i="24"/>
  <c r="F69" i="24"/>
  <c r="M68" i="24"/>
  <c r="L68" i="24"/>
  <c r="K68" i="24"/>
  <c r="J68" i="24"/>
  <c r="I68" i="24"/>
  <c r="H68" i="24"/>
  <c r="G68" i="24"/>
  <c r="F68" i="24"/>
  <c r="M67" i="24"/>
  <c r="L67" i="24"/>
  <c r="K67" i="24"/>
  <c r="J67" i="24"/>
  <c r="I67" i="24"/>
  <c r="H67" i="24"/>
  <c r="G67" i="24"/>
  <c r="F67" i="24"/>
  <c r="M65" i="24"/>
  <c r="L65" i="24"/>
  <c r="K65" i="24"/>
  <c r="J65" i="24"/>
  <c r="I65" i="24"/>
  <c r="H65" i="24"/>
  <c r="G65" i="24"/>
  <c r="F65" i="24"/>
  <c r="N61" i="24"/>
  <c r="L61" i="24"/>
  <c r="J61" i="24"/>
  <c r="M55" i="24"/>
  <c r="L55" i="24"/>
  <c r="K55" i="24"/>
  <c r="J55" i="24"/>
  <c r="I55" i="24"/>
  <c r="H55" i="24"/>
  <c r="G55" i="24"/>
  <c r="F55" i="24"/>
  <c r="M54" i="24"/>
  <c r="L54" i="24"/>
  <c r="K54" i="24"/>
  <c r="J54" i="24"/>
  <c r="I54" i="24"/>
  <c r="H54" i="24"/>
  <c r="G54" i="24"/>
  <c r="F54" i="24"/>
  <c r="M53" i="24"/>
  <c r="L53" i="24"/>
  <c r="K53" i="24"/>
  <c r="J53" i="24"/>
  <c r="I53" i="24"/>
  <c r="H53" i="24"/>
  <c r="G53" i="24"/>
  <c r="F53" i="24"/>
  <c r="M51" i="24"/>
  <c r="L51" i="24"/>
  <c r="K51" i="24"/>
  <c r="J51" i="24"/>
  <c r="I51" i="24"/>
  <c r="H51" i="24"/>
  <c r="G51" i="24"/>
  <c r="F51" i="24"/>
  <c r="M50" i="24"/>
  <c r="L50" i="24"/>
  <c r="K50" i="24"/>
  <c r="J50" i="24"/>
  <c r="I50" i="24"/>
  <c r="H50" i="24"/>
  <c r="G50" i="24"/>
  <c r="F50" i="24"/>
  <c r="M49" i="24"/>
  <c r="L49" i="24"/>
  <c r="K49" i="24"/>
  <c r="J49" i="24"/>
  <c r="I49" i="24"/>
  <c r="H49" i="24"/>
  <c r="G49" i="24"/>
  <c r="F49" i="24"/>
  <c r="M48" i="24"/>
  <c r="L48" i="24"/>
  <c r="K48" i="24"/>
  <c r="J48" i="24"/>
  <c r="I48" i="24"/>
  <c r="H48" i="24"/>
  <c r="G48" i="24"/>
  <c r="F48" i="24"/>
  <c r="M47" i="24"/>
  <c r="L47" i="24"/>
  <c r="K47" i="24"/>
  <c r="J47" i="24"/>
  <c r="I47" i="24"/>
  <c r="H47" i="24"/>
  <c r="G47" i="24"/>
  <c r="F47" i="24"/>
  <c r="M46" i="24"/>
  <c r="L46" i="24"/>
  <c r="K46" i="24"/>
  <c r="J46" i="24"/>
  <c r="I46" i="24"/>
  <c r="H46" i="24"/>
  <c r="G46" i="24"/>
  <c r="F46" i="24"/>
  <c r="M45" i="24"/>
  <c r="L45" i="24"/>
  <c r="K45" i="24"/>
  <c r="J45" i="24"/>
  <c r="I45" i="24"/>
  <c r="H45" i="24"/>
  <c r="G45" i="24"/>
  <c r="F45" i="24"/>
  <c r="M44" i="24"/>
  <c r="L44" i="24"/>
  <c r="K44" i="24"/>
  <c r="J44" i="24"/>
  <c r="I44" i="24"/>
  <c r="H44" i="24"/>
  <c r="G44" i="24"/>
  <c r="F44" i="24"/>
  <c r="M43" i="24"/>
  <c r="L43" i="24"/>
  <c r="K43" i="24"/>
  <c r="J43" i="24"/>
  <c r="I43" i="24"/>
  <c r="H43" i="24"/>
  <c r="G43" i="24"/>
  <c r="F43" i="24"/>
  <c r="M39" i="24"/>
  <c r="L39" i="24"/>
  <c r="K39" i="24"/>
  <c r="J39" i="24"/>
  <c r="I39" i="24"/>
  <c r="H39" i="24"/>
  <c r="G39" i="24"/>
  <c r="F39" i="24"/>
  <c r="M38" i="24"/>
  <c r="L38" i="24"/>
  <c r="K38" i="24"/>
  <c r="J38" i="24"/>
  <c r="I38" i="24"/>
  <c r="H38" i="24"/>
  <c r="G38" i="24"/>
  <c r="F38" i="24"/>
  <c r="M36" i="24"/>
  <c r="L36" i="24"/>
  <c r="K36" i="24"/>
  <c r="J36" i="24"/>
  <c r="I36" i="24"/>
  <c r="H36" i="24"/>
  <c r="G36" i="24"/>
  <c r="F36" i="24"/>
  <c r="M35" i="24"/>
  <c r="L35" i="24"/>
  <c r="K35" i="24"/>
  <c r="J35" i="24"/>
  <c r="I35" i="24"/>
  <c r="H35" i="24"/>
  <c r="G35" i="24"/>
  <c r="F35" i="24"/>
  <c r="M33" i="24"/>
  <c r="L33" i="24"/>
  <c r="K33" i="24"/>
  <c r="J33" i="24"/>
  <c r="I33" i="24"/>
  <c r="H33" i="24"/>
  <c r="G33" i="24"/>
  <c r="F33" i="24"/>
  <c r="F28" i="24"/>
  <c r="F27" i="24"/>
  <c r="F26" i="24"/>
  <c r="F25" i="24"/>
  <c r="F24" i="24"/>
  <c r="F23" i="24"/>
  <c r="I20" i="24"/>
  <c r="H20" i="24"/>
  <c r="G20" i="24"/>
  <c r="G13" i="24"/>
  <c r="L10" i="24"/>
  <c r="H10" i="24"/>
  <c r="G10" i="24"/>
  <c r="H7" i="24"/>
  <c r="G7" i="24"/>
  <c r="H6" i="24"/>
  <c r="G6" i="24"/>
  <c r="I5" i="24"/>
  <c r="H5" i="24"/>
  <c r="G5" i="24"/>
  <c r="N1" i="24"/>
  <c r="L1" i="24"/>
  <c r="J1" i="24"/>
  <c r="M110" i="23"/>
  <c r="L110" i="23"/>
  <c r="K110" i="23"/>
  <c r="J110" i="23"/>
  <c r="I110" i="23"/>
  <c r="H110" i="23"/>
  <c r="G110" i="23"/>
  <c r="F110" i="23"/>
  <c r="M109" i="23"/>
  <c r="L109" i="23"/>
  <c r="K109" i="23"/>
  <c r="J109" i="23"/>
  <c r="I109" i="23"/>
  <c r="H109" i="23"/>
  <c r="G109" i="23"/>
  <c r="F109" i="23"/>
  <c r="M108" i="23"/>
  <c r="L108" i="23"/>
  <c r="K108" i="23"/>
  <c r="J108" i="23"/>
  <c r="I108" i="23"/>
  <c r="H108" i="23"/>
  <c r="G108" i="23"/>
  <c r="F108" i="23"/>
  <c r="M107" i="23"/>
  <c r="L107" i="23"/>
  <c r="K107" i="23"/>
  <c r="J107" i="23"/>
  <c r="I107" i="23"/>
  <c r="H107" i="23"/>
  <c r="G107" i="23"/>
  <c r="F107" i="23"/>
  <c r="M105" i="23"/>
  <c r="L105" i="23"/>
  <c r="K105" i="23"/>
  <c r="J105" i="23"/>
  <c r="I105" i="23"/>
  <c r="H105" i="23"/>
  <c r="G105" i="23"/>
  <c r="F105" i="23"/>
  <c r="M104" i="23"/>
  <c r="L104" i="23"/>
  <c r="K104" i="23"/>
  <c r="J104" i="23"/>
  <c r="I104" i="23"/>
  <c r="H104" i="23"/>
  <c r="G104" i="23"/>
  <c r="F104" i="23"/>
  <c r="M103" i="23"/>
  <c r="L103" i="23"/>
  <c r="K103" i="23"/>
  <c r="J103" i="23"/>
  <c r="I103" i="23"/>
  <c r="H103" i="23"/>
  <c r="G103" i="23"/>
  <c r="F103" i="23"/>
  <c r="K102" i="23"/>
  <c r="M99" i="23"/>
  <c r="L99" i="23"/>
  <c r="K99" i="23"/>
  <c r="J99" i="23"/>
  <c r="I99" i="23"/>
  <c r="H99" i="23"/>
  <c r="G99" i="23"/>
  <c r="F99" i="23"/>
  <c r="M98" i="23"/>
  <c r="L98" i="23"/>
  <c r="K98" i="23"/>
  <c r="J98" i="23"/>
  <c r="I98" i="23"/>
  <c r="H98" i="23"/>
  <c r="G98" i="23"/>
  <c r="F98" i="23"/>
  <c r="M97" i="23"/>
  <c r="L97" i="23"/>
  <c r="K97" i="23"/>
  <c r="J97" i="23"/>
  <c r="I97" i="23"/>
  <c r="H97" i="23"/>
  <c r="G97" i="23"/>
  <c r="F97" i="23"/>
  <c r="M96" i="23"/>
  <c r="L96" i="23"/>
  <c r="K96" i="23"/>
  <c r="J96" i="23"/>
  <c r="I96" i="23"/>
  <c r="H96" i="23"/>
  <c r="G96" i="23"/>
  <c r="F96" i="23"/>
  <c r="M95" i="23"/>
  <c r="L95" i="23"/>
  <c r="K95" i="23"/>
  <c r="J95" i="23"/>
  <c r="I95" i="23"/>
  <c r="H95" i="23"/>
  <c r="G95" i="23"/>
  <c r="F95" i="23"/>
  <c r="M94" i="23"/>
  <c r="L94" i="23"/>
  <c r="K94" i="23"/>
  <c r="J94" i="23"/>
  <c r="I94" i="23"/>
  <c r="H94" i="23"/>
  <c r="G94" i="23"/>
  <c r="F94" i="23"/>
  <c r="M93" i="23"/>
  <c r="L93" i="23"/>
  <c r="K93" i="23"/>
  <c r="J93" i="23"/>
  <c r="I93" i="23"/>
  <c r="H93" i="23"/>
  <c r="G93" i="23"/>
  <c r="F93" i="23"/>
  <c r="M92" i="23"/>
  <c r="L92" i="23"/>
  <c r="K92" i="23"/>
  <c r="J92" i="23"/>
  <c r="I92" i="23"/>
  <c r="H92" i="23"/>
  <c r="G92" i="23"/>
  <c r="F92" i="23"/>
  <c r="M91" i="23"/>
  <c r="L91" i="23"/>
  <c r="K91" i="23"/>
  <c r="J91" i="23"/>
  <c r="I91" i="23"/>
  <c r="H91" i="23"/>
  <c r="G91" i="23"/>
  <c r="F91" i="23"/>
  <c r="M89" i="23"/>
  <c r="L89" i="23"/>
  <c r="K89" i="23"/>
  <c r="J89" i="23"/>
  <c r="I89" i="23"/>
  <c r="H89" i="23"/>
  <c r="G89" i="23"/>
  <c r="F89" i="23"/>
  <c r="K88" i="23"/>
  <c r="M82" i="23"/>
  <c r="L82" i="23"/>
  <c r="K82" i="23"/>
  <c r="J82" i="23"/>
  <c r="I82" i="23"/>
  <c r="H82" i="23"/>
  <c r="G82" i="23"/>
  <c r="F82" i="23"/>
  <c r="M81" i="23"/>
  <c r="L81" i="23"/>
  <c r="K81" i="23"/>
  <c r="J81" i="23"/>
  <c r="I81" i="23"/>
  <c r="H81" i="23"/>
  <c r="G81" i="23"/>
  <c r="F81" i="23"/>
  <c r="M80" i="23"/>
  <c r="M83" i="23" s="1"/>
  <c r="L80" i="23"/>
  <c r="L83" i="23" s="1"/>
  <c r="K80" i="23"/>
  <c r="K83" i="23" s="1"/>
  <c r="J80" i="23"/>
  <c r="J83" i="23" s="1"/>
  <c r="I80" i="23"/>
  <c r="I83" i="23" s="1"/>
  <c r="H80" i="23"/>
  <c r="H83" i="23" s="1"/>
  <c r="G80" i="23"/>
  <c r="G83" i="23" s="1"/>
  <c r="F80" i="23"/>
  <c r="F83" i="23" s="1"/>
  <c r="M77" i="23"/>
  <c r="L77" i="23"/>
  <c r="K77" i="23"/>
  <c r="J77" i="23"/>
  <c r="I77" i="23"/>
  <c r="H77" i="23"/>
  <c r="G77" i="23"/>
  <c r="F77" i="23"/>
  <c r="M75" i="23"/>
  <c r="L75" i="23"/>
  <c r="K75" i="23"/>
  <c r="J75" i="23"/>
  <c r="I75" i="23"/>
  <c r="H75" i="23"/>
  <c r="G75" i="23"/>
  <c r="F75" i="23"/>
  <c r="M74" i="23"/>
  <c r="L74" i="23"/>
  <c r="K74" i="23"/>
  <c r="J74" i="23"/>
  <c r="I74" i="23"/>
  <c r="H74" i="23"/>
  <c r="G74" i="23"/>
  <c r="F74" i="23"/>
  <c r="M73" i="23"/>
  <c r="L73" i="23"/>
  <c r="K73" i="23"/>
  <c r="J73" i="23"/>
  <c r="I73" i="23"/>
  <c r="H73" i="23"/>
  <c r="G73" i="23"/>
  <c r="F73" i="23"/>
  <c r="M70" i="23"/>
  <c r="L70" i="23"/>
  <c r="K70" i="23"/>
  <c r="J70" i="23"/>
  <c r="I70" i="23"/>
  <c r="H70" i="23"/>
  <c r="G70" i="23"/>
  <c r="F70" i="23"/>
  <c r="M69" i="23"/>
  <c r="L69" i="23"/>
  <c r="K69" i="23"/>
  <c r="J69" i="23"/>
  <c r="I69" i="23"/>
  <c r="H69" i="23"/>
  <c r="G69" i="23"/>
  <c r="F69" i="23"/>
  <c r="M68" i="23"/>
  <c r="L68" i="23"/>
  <c r="K68" i="23"/>
  <c r="J68" i="23"/>
  <c r="I68" i="23"/>
  <c r="H68" i="23"/>
  <c r="G68" i="23"/>
  <c r="F68" i="23"/>
  <c r="M67" i="23"/>
  <c r="L67" i="23"/>
  <c r="K67" i="23"/>
  <c r="J67" i="23"/>
  <c r="I67" i="23"/>
  <c r="H67" i="23"/>
  <c r="G67" i="23"/>
  <c r="F67" i="23"/>
  <c r="M65" i="23"/>
  <c r="L65" i="23"/>
  <c r="K65" i="23"/>
  <c r="J65" i="23"/>
  <c r="I65" i="23"/>
  <c r="H65" i="23"/>
  <c r="G65" i="23"/>
  <c r="F65" i="23"/>
  <c r="N61" i="23"/>
  <c r="L61" i="23"/>
  <c r="J61" i="23"/>
  <c r="M55" i="23"/>
  <c r="L55" i="23"/>
  <c r="K55" i="23"/>
  <c r="J55" i="23"/>
  <c r="I55" i="23"/>
  <c r="H55" i="23"/>
  <c r="G55" i="23"/>
  <c r="F55" i="23"/>
  <c r="M54" i="23"/>
  <c r="L54" i="23"/>
  <c r="K54" i="23"/>
  <c r="J54" i="23"/>
  <c r="I54" i="23"/>
  <c r="H54" i="23"/>
  <c r="G54" i="23"/>
  <c r="F54" i="23"/>
  <c r="M53" i="23"/>
  <c r="L53" i="23"/>
  <c r="K53" i="23"/>
  <c r="J53" i="23"/>
  <c r="I53" i="23"/>
  <c r="H53" i="23"/>
  <c r="G53" i="23"/>
  <c r="F53" i="23"/>
  <c r="M51" i="23"/>
  <c r="L51" i="23"/>
  <c r="K51" i="23"/>
  <c r="J51" i="23"/>
  <c r="I51" i="23"/>
  <c r="H51" i="23"/>
  <c r="G51" i="23"/>
  <c r="F51" i="23"/>
  <c r="M50" i="23"/>
  <c r="L50" i="23"/>
  <c r="K50" i="23"/>
  <c r="J50" i="23"/>
  <c r="I50" i="23"/>
  <c r="H50" i="23"/>
  <c r="G50" i="23"/>
  <c r="F50" i="23"/>
  <c r="M49" i="23"/>
  <c r="L49" i="23"/>
  <c r="K49" i="23"/>
  <c r="J49" i="23"/>
  <c r="I49" i="23"/>
  <c r="H49" i="23"/>
  <c r="G49" i="23"/>
  <c r="F49" i="23"/>
  <c r="M48" i="23"/>
  <c r="L48" i="23"/>
  <c r="K48" i="23"/>
  <c r="J48" i="23"/>
  <c r="I48" i="23"/>
  <c r="H48" i="23"/>
  <c r="G48" i="23"/>
  <c r="F48" i="23"/>
  <c r="M47" i="23"/>
  <c r="L47" i="23"/>
  <c r="K47" i="23"/>
  <c r="J47" i="23"/>
  <c r="I47" i="23"/>
  <c r="H47" i="23"/>
  <c r="G47" i="23"/>
  <c r="F47" i="23"/>
  <c r="M46" i="23"/>
  <c r="L46" i="23"/>
  <c r="K46" i="23"/>
  <c r="J46" i="23"/>
  <c r="I46" i="23"/>
  <c r="H46" i="23"/>
  <c r="G46" i="23"/>
  <c r="F46" i="23"/>
  <c r="M45" i="23"/>
  <c r="L45" i="23"/>
  <c r="K45" i="23"/>
  <c r="J45" i="23"/>
  <c r="I45" i="23"/>
  <c r="H45" i="23"/>
  <c r="G45" i="23"/>
  <c r="F45" i="23"/>
  <c r="M44" i="23"/>
  <c r="L44" i="23"/>
  <c r="K44" i="23"/>
  <c r="J44" i="23"/>
  <c r="I44" i="23"/>
  <c r="H44" i="23"/>
  <c r="G44" i="23"/>
  <c r="F44" i="23"/>
  <c r="M43" i="23"/>
  <c r="L43" i="23"/>
  <c r="K43" i="23"/>
  <c r="J43" i="23"/>
  <c r="I43" i="23"/>
  <c r="H43" i="23"/>
  <c r="G43" i="23"/>
  <c r="F43" i="23"/>
  <c r="M39" i="23"/>
  <c r="L39" i="23"/>
  <c r="K39" i="23"/>
  <c r="J39" i="23"/>
  <c r="I39" i="23"/>
  <c r="H39" i="23"/>
  <c r="G39" i="23"/>
  <c r="F39" i="23"/>
  <c r="M38" i="23"/>
  <c r="L38" i="23"/>
  <c r="K38" i="23"/>
  <c r="J38" i="23"/>
  <c r="I38" i="23"/>
  <c r="H38" i="23"/>
  <c r="G38" i="23"/>
  <c r="F38" i="23"/>
  <c r="M36" i="23"/>
  <c r="L36" i="23"/>
  <c r="K36" i="23"/>
  <c r="J36" i="23"/>
  <c r="I36" i="23"/>
  <c r="H36" i="23"/>
  <c r="G36" i="23"/>
  <c r="F36" i="23"/>
  <c r="M35" i="23"/>
  <c r="L35" i="23"/>
  <c r="K35" i="23"/>
  <c r="J35" i="23"/>
  <c r="I35" i="23"/>
  <c r="H35" i="23"/>
  <c r="G35" i="23"/>
  <c r="F35" i="23"/>
  <c r="M33" i="23"/>
  <c r="L33" i="23"/>
  <c r="K33" i="23"/>
  <c r="J33" i="23"/>
  <c r="I33" i="23"/>
  <c r="H33" i="23"/>
  <c r="G33" i="23"/>
  <c r="F33" i="23"/>
  <c r="F28" i="23"/>
  <c r="F27" i="23"/>
  <c r="F26" i="23"/>
  <c r="F25" i="23"/>
  <c r="F24" i="23"/>
  <c r="F23" i="23"/>
  <c r="I20" i="23"/>
  <c r="H20" i="23"/>
  <c r="G20" i="23"/>
  <c r="G13" i="23"/>
  <c r="L10" i="23"/>
  <c r="I17" i="23" s="1"/>
  <c r="H10" i="23"/>
  <c r="G10" i="23"/>
  <c r="H7" i="23"/>
  <c r="G7" i="23"/>
  <c r="H6" i="23"/>
  <c r="G6" i="23"/>
  <c r="I5" i="23"/>
  <c r="H5" i="23"/>
  <c r="G5" i="23"/>
  <c r="N1" i="23"/>
  <c r="L1" i="23"/>
  <c r="J1" i="23"/>
  <c r="M110" i="22"/>
  <c r="L110" i="22"/>
  <c r="K110" i="22"/>
  <c r="J110" i="22"/>
  <c r="I110" i="22"/>
  <c r="H110" i="22"/>
  <c r="G110" i="22"/>
  <c r="F110" i="22"/>
  <c r="M109" i="22"/>
  <c r="L109" i="22"/>
  <c r="K109" i="22"/>
  <c r="J109" i="22"/>
  <c r="I109" i="22"/>
  <c r="H109" i="22"/>
  <c r="G109" i="22"/>
  <c r="F109" i="22"/>
  <c r="M108" i="22"/>
  <c r="L108" i="22"/>
  <c r="K108" i="22"/>
  <c r="J108" i="22"/>
  <c r="I108" i="22"/>
  <c r="H108" i="22"/>
  <c r="G108" i="22"/>
  <c r="F108" i="22"/>
  <c r="M107" i="22"/>
  <c r="L107" i="22"/>
  <c r="K107" i="22"/>
  <c r="J107" i="22"/>
  <c r="I107" i="22"/>
  <c r="H107" i="22"/>
  <c r="G107" i="22"/>
  <c r="F107" i="22"/>
  <c r="M105" i="22"/>
  <c r="L105" i="22"/>
  <c r="K105" i="22"/>
  <c r="J105" i="22"/>
  <c r="I105" i="22"/>
  <c r="H105" i="22"/>
  <c r="G105" i="22"/>
  <c r="F105" i="22"/>
  <c r="M104" i="22"/>
  <c r="L104" i="22"/>
  <c r="K104" i="22"/>
  <c r="J104" i="22"/>
  <c r="I104" i="22"/>
  <c r="H104" i="22"/>
  <c r="G104" i="22"/>
  <c r="F104" i="22"/>
  <c r="M103" i="22"/>
  <c r="L103" i="22"/>
  <c r="K103" i="22"/>
  <c r="J103" i="22"/>
  <c r="I103" i="22"/>
  <c r="H103" i="22"/>
  <c r="G103" i="22"/>
  <c r="F103" i="22"/>
  <c r="K102" i="22"/>
  <c r="M99" i="22"/>
  <c r="L99" i="22"/>
  <c r="K99" i="22"/>
  <c r="J99" i="22"/>
  <c r="I99" i="22"/>
  <c r="H99" i="22"/>
  <c r="G99" i="22"/>
  <c r="F99" i="22"/>
  <c r="M98" i="22"/>
  <c r="L98" i="22"/>
  <c r="K98" i="22"/>
  <c r="J98" i="22"/>
  <c r="I98" i="22"/>
  <c r="H98" i="22"/>
  <c r="G98" i="22"/>
  <c r="F98" i="22"/>
  <c r="M97" i="22"/>
  <c r="L97" i="22"/>
  <c r="K97" i="22"/>
  <c r="J97" i="22"/>
  <c r="I97" i="22"/>
  <c r="H97" i="22"/>
  <c r="G97" i="22"/>
  <c r="F97" i="22"/>
  <c r="M96" i="22"/>
  <c r="L96" i="22"/>
  <c r="K96" i="22"/>
  <c r="J96" i="22"/>
  <c r="I96" i="22"/>
  <c r="H96" i="22"/>
  <c r="G96" i="22"/>
  <c r="F96" i="22"/>
  <c r="M95" i="22"/>
  <c r="L95" i="22"/>
  <c r="K95" i="22"/>
  <c r="J95" i="22"/>
  <c r="I95" i="22"/>
  <c r="H95" i="22"/>
  <c r="G95" i="22"/>
  <c r="F95" i="22"/>
  <c r="M94" i="22"/>
  <c r="L94" i="22"/>
  <c r="K94" i="22"/>
  <c r="J94" i="22"/>
  <c r="I94" i="22"/>
  <c r="H94" i="22"/>
  <c r="G94" i="22"/>
  <c r="F94" i="22"/>
  <c r="M93" i="22"/>
  <c r="L93" i="22"/>
  <c r="K93" i="22"/>
  <c r="J93" i="22"/>
  <c r="I93" i="22"/>
  <c r="H93" i="22"/>
  <c r="G93" i="22"/>
  <c r="F93" i="22"/>
  <c r="M92" i="22"/>
  <c r="L92" i="22"/>
  <c r="K92" i="22"/>
  <c r="J92" i="22"/>
  <c r="I92" i="22"/>
  <c r="H92" i="22"/>
  <c r="G92" i="22"/>
  <c r="F92" i="22"/>
  <c r="M91" i="22"/>
  <c r="L91" i="22"/>
  <c r="K91" i="22"/>
  <c r="J91" i="22"/>
  <c r="I91" i="22"/>
  <c r="H91" i="22"/>
  <c r="G91" i="22"/>
  <c r="F91" i="22"/>
  <c r="M89" i="22"/>
  <c r="L89" i="22"/>
  <c r="K89" i="22"/>
  <c r="J89" i="22"/>
  <c r="I89" i="22"/>
  <c r="H89" i="22"/>
  <c r="G89" i="22"/>
  <c r="F89" i="22"/>
  <c r="K88" i="22"/>
  <c r="M82" i="22"/>
  <c r="L82" i="22"/>
  <c r="K82" i="22"/>
  <c r="J82" i="22"/>
  <c r="I82" i="22"/>
  <c r="H82" i="22"/>
  <c r="G82" i="22"/>
  <c r="F82" i="22"/>
  <c r="M81" i="22"/>
  <c r="L81" i="22"/>
  <c r="K81" i="22"/>
  <c r="J81" i="22"/>
  <c r="I81" i="22"/>
  <c r="H81" i="22"/>
  <c r="G81" i="22"/>
  <c r="F81" i="22"/>
  <c r="M80" i="22"/>
  <c r="M83" i="22" s="1"/>
  <c r="L80" i="22"/>
  <c r="L83" i="22" s="1"/>
  <c r="K80" i="22"/>
  <c r="K83" i="22" s="1"/>
  <c r="J80" i="22"/>
  <c r="J83" i="22" s="1"/>
  <c r="I80" i="22"/>
  <c r="I83" i="22" s="1"/>
  <c r="H80" i="22"/>
  <c r="H83" i="22" s="1"/>
  <c r="G80" i="22"/>
  <c r="G83" i="22" s="1"/>
  <c r="F80" i="22"/>
  <c r="F83" i="22" s="1"/>
  <c r="M77" i="22"/>
  <c r="L77" i="22"/>
  <c r="K77" i="22"/>
  <c r="J77" i="22"/>
  <c r="I77" i="22"/>
  <c r="H77" i="22"/>
  <c r="G77" i="22"/>
  <c r="F77" i="22"/>
  <c r="M75" i="22"/>
  <c r="L75" i="22"/>
  <c r="K75" i="22"/>
  <c r="J75" i="22"/>
  <c r="I75" i="22"/>
  <c r="H75" i="22"/>
  <c r="G75" i="22"/>
  <c r="F75" i="22"/>
  <c r="M74" i="22"/>
  <c r="L74" i="22"/>
  <c r="K74" i="22"/>
  <c r="J74" i="22"/>
  <c r="I74" i="22"/>
  <c r="H74" i="22"/>
  <c r="G74" i="22"/>
  <c r="F74" i="22"/>
  <c r="M73" i="22"/>
  <c r="L73" i="22"/>
  <c r="K73" i="22"/>
  <c r="J73" i="22"/>
  <c r="I73" i="22"/>
  <c r="H73" i="22"/>
  <c r="G73" i="22"/>
  <c r="F73" i="22"/>
  <c r="M70" i="22"/>
  <c r="L70" i="22"/>
  <c r="K70" i="22"/>
  <c r="J70" i="22"/>
  <c r="I70" i="22"/>
  <c r="H70" i="22"/>
  <c r="G70" i="22"/>
  <c r="F70" i="22"/>
  <c r="M69" i="22"/>
  <c r="L69" i="22"/>
  <c r="K69" i="22"/>
  <c r="J69" i="22"/>
  <c r="I69" i="22"/>
  <c r="H69" i="22"/>
  <c r="G69" i="22"/>
  <c r="F69" i="22"/>
  <c r="M68" i="22"/>
  <c r="L68" i="22"/>
  <c r="K68" i="22"/>
  <c r="J68" i="22"/>
  <c r="I68" i="22"/>
  <c r="H68" i="22"/>
  <c r="G68" i="22"/>
  <c r="F68" i="22"/>
  <c r="M67" i="22"/>
  <c r="L67" i="22"/>
  <c r="K67" i="22"/>
  <c r="J67" i="22"/>
  <c r="I67" i="22"/>
  <c r="H67" i="22"/>
  <c r="G67" i="22"/>
  <c r="F67" i="22"/>
  <c r="M65" i="22"/>
  <c r="L65" i="22"/>
  <c r="K65" i="22"/>
  <c r="J65" i="22"/>
  <c r="I65" i="22"/>
  <c r="H65" i="22"/>
  <c r="G65" i="22"/>
  <c r="F65" i="22"/>
  <c r="N61" i="22"/>
  <c r="L61" i="22"/>
  <c r="J61" i="22"/>
  <c r="M55" i="22"/>
  <c r="L55" i="22"/>
  <c r="K55" i="22"/>
  <c r="J55" i="22"/>
  <c r="I55" i="22"/>
  <c r="H55" i="22"/>
  <c r="G55" i="22"/>
  <c r="F55" i="22"/>
  <c r="M54" i="22"/>
  <c r="L54" i="22"/>
  <c r="K54" i="22"/>
  <c r="J54" i="22"/>
  <c r="I54" i="22"/>
  <c r="H54" i="22"/>
  <c r="G54" i="22"/>
  <c r="F54" i="22"/>
  <c r="M53" i="22"/>
  <c r="L53" i="22"/>
  <c r="K53" i="22"/>
  <c r="J53" i="22"/>
  <c r="I53" i="22"/>
  <c r="H53" i="22"/>
  <c r="G53" i="22"/>
  <c r="F53" i="22"/>
  <c r="M51" i="22"/>
  <c r="L51" i="22"/>
  <c r="K51" i="22"/>
  <c r="J51" i="22"/>
  <c r="I51" i="22"/>
  <c r="H51" i="22"/>
  <c r="G51" i="22"/>
  <c r="F51" i="22"/>
  <c r="M50" i="22"/>
  <c r="L50" i="22"/>
  <c r="K50" i="22"/>
  <c r="J50" i="22"/>
  <c r="I50" i="22"/>
  <c r="H50" i="22"/>
  <c r="G50" i="22"/>
  <c r="F50" i="22"/>
  <c r="M49" i="22"/>
  <c r="L49" i="22"/>
  <c r="K49" i="22"/>
  <c r="J49" i="22"/>
  <c r="I49" i="22"/>
  <c r="H49" i="22"/>
  <c r="G49" i="22"/>
  <c r="F49" i="22"/>
  <c r="M48" i="22"/>
  <c r="L48" i="22"/>
  <c r="K48" i="22"/>
  <c r="J48" i="22"/>
  <c r="I48" i="22"/>
  <c r="H48" i="22"/>
  <c r="G48" i="22"/>
  <c r="F48" i="22"/>
  <c r="M47" i="22"/>
  <c r="L47" i="22"/>
  <c r="K47" i="22"/>
  <c r="J47" i="22"/>
  <c r="I47" i="22"/>
  <c r="H47" i="22"/>
  <c r="G47" i="22"/>
  <c r="F47" i="22"/>
  <c r="M46" i="22"/>
  <c r="L46" i="22"/>
  <c r="K46" i="22"/>
  <c r="J46" i="22"/>
  <c r="I46" i="22"/>
  <c r="H46" i="22"/>
  <c r="G46" i="22"/>
  <c r="F46" i="22"/>
  <c r="M45" i="22"/>
  <c r="L45" i="22"/>
  <c r="K45" i="22"/>
  <c r="J45" i="22"/>
  <c r="I45" i="22"/>
  <c r="H45" i="22"/>
  <c r="G45" i="22"/>
  <c r="F45" i="22"/>
  <c r="M44" i="22"/>
  <c r="L44" i="22"/>
  <c r="K44" i="22"/>
  <c r="J44" i="22"/>
  <c r="I44" i="22"/>
  <c r="H44" i="22"/>
  <c r="G44" i="22"/>
  <c r="F44" i="22"/>
  <c r="M43" i="22"/>
  <c r="L43" i="22"/>
  <c r="K43" i="22"/>
  <c r="J43" i="22"/>
  <c r="I43" i="22"/>
  <c r="H43" i="22"/>
  <c r="G43" i="22"/>
  <c r="F43" i="22"/>
  <c r="M39" i="22"/>
  <c r="L39" i="22"/>
  <c r="K39" i="22"/>
  <c r="J39" i="22"/>
  <c r="I39" i="22"/>
  <c r="H39" i="22"/>
  <c r="G39" i="22"/>
  <c r="F39" i="22"/>
  <c r="M38" i="22"/>
  <c r="L38" i="22"/>
  <c r="K38" i="22"/>
  <c r="J38" i="22"/>
  <c r="I38" i="22"/>
  <c r="H38" i="22"/>
  <c r="G38" i="22"/>
  <c r="F38" i="22"/>
  <c r="M36" i="22"/>
  <c r="L36" i="22"/>
  <c r="K36" i="22"/>
  <c r="J36" i="22"/>
  <c r="I36" i="22"/>
  <c r="H36" i="22"/>
  <c r="G36" i="22"/>
  <c r="F36" i="22"/>
  <c r="M35" i="22"/>
  <c r="L35" i="22"/>
  <c r="K35" i="22"/>
  <c r="J35" i="22"/>
  <c r="I35" i="22"/>
  <c r="H35" i="22"/>
  <c r="G35" i="22"/>
  <c r="F35" i="22"/>
  <c r="M33" i="22"/>
  <c r="L33" i="22"/>
  <c r="K33" i="22"/>
  <c r="J33" i="22"/>
  <c r="I33" i="22"/>
  <c r="H33" i="22"/>
  <c r="G33" i="22"/>
  <c r="F33" i="22"/>
  <c r="F28" i="22"/>
  <c r="F27" i="22"/>
  <c r="F26" i="22"/>
  <c r="F25" i="22"/>
  <c r="F24" i="22"/>
  <c r="F23" i="22"/>
  <c r="I20" i="22"/>
  <c r="H20" i="22"/>
  <c r="G20" i="22"/>
  <c r="G13" i="22"/>
  <c r="L10" i="22"/>
  <c r="H17" i="22" s="1"/>
  <c r="H10" i="22"/>
  <c r="G10" i="22"/>
  <c r="H7" i="22"/>
  <c r="G7" i="22"/>
  <c r="H6" i="22"/>
  <c r="G6" i="22"/>
  <c r="I5" i="22"/>
  <c r="H5" i="22"/>
  <c r="G5" i="22"/>
  <c r="N1" i="22"/>
  <c r="L1" i="22"/>
  <c r="J1" i="22"/>
  <c r="M110" i="21"/>
  <c r="L110" i="21"/>
  <c r="K110" i="21"/>
  <c r="J110" i="21"/>
  <c r="I110" i="21"/>
  <c r="H110" i="21"/>
  <c r="G110" i="21"/>
  <c r="F110" i="21"/>
  <c r="M109" i="21"/>
  <c r="L109" i="21"/>
  <c r="K109" i="21"/>
  <c r="J109" i="21"/>
  <c r="I109" i="21"/>
  <c r="H109" i="21"/>
  <c r="G109" i="21"/>
  <c r="F109" i="21"/>
  <c r="M108" i="21"/>
  <c r="L108" i="21"/>
  <c r="K108" i="21"/>
  <c r="J108" i="21"/>
  <c r="I108" i="21"/>
  <c r="H108" i="21"/>
  <c r="G108" i="21"/>
  <c r="F108" i="21"/>
  <c r="M107" i="21"/>
  <c r="L107" i="21"/>
  <c r="K107" i="21"/>
  <c r="J107" i="21"/>
  <c r="I107" i="21"/>
  <c r="H107" i="21"/>
  <c r="G107" i="21"/>
  <c r="F107" i="21"/>
  <c r="M105" i="21"/>
  <c r="L105" i="21"/>
  <c r="K105" i="21"/>
  <c r="J105" i="21"/>
  <c r="I105" i="21"/>
  <c r="H105" i="21"/>
  <c r="G105" i="21"/>
  <c r="F105" i="21"/>
  <c r="M104" i="21"/>
  <c r="L104" i="21"/>
  <c r="K104" i="21"/>
  <c r="J104" i="21"/>
  <c r="I104" i="21"/>
  <c r="H104" i="21"/>
  <c r="G104" i="21"/>
  <c r="F104" i="21"/>
  <c r="M103" i="21"/>
  <c r="L103" i="21"/>
  <c r="K103" i="21"/>
  <c r="J103" i="21"/>
  <c r="I103" i="21"/>
  <c r="H103" i="21"/>
  <c r="G103" i="21"/>
  <c r="F103" i="21"/>
  <c r="K102" i="21"/>
  <c r="M99" i="21"/>
  <c r="L99" i="21"/>
  <c r="K99" i="21"/>
  <c r="J99" i="21"/>
  <c r="I99" i="21"/>
  <c r="H99" i="21"/>
  <c r="G99" i="21"/>
  <c r="F99" i="21"/>
  <c r="M98" i="21"/>
  <c r="L98" i="21"/>
  <c r="K98" i="21"/>
  <c r="J98" i="21"/>
  <c r="I98" i="21"/>
  <c r="H98" i="21"/>
  <c r="G98" i="21"/>
  <c r="F98" i="21"/>
  <c r="M97" i="21"/>
  <c r="L97" i="21"/>
  <c r="K97" i="21"/>
  <c r="J97" i="21"/>
  <c r="I97" i="21"/>
  <c r="H97" i="21"/>
  <c r="G97" i="21"/>
  <c r="F97" i="21"/>
  <c r="M96" i="21"/>
  <c r="L96" i="21"/>
  <c r="K96" i="21"/>
  <c r="J96" i="21"/>
  <c r="I96" i="21"/>
  <c r="H96" i="21"/>
  <c r="G96" i="21"/>
  <c r="F96" i="21"/>
  <c r="M95" i="21"/>
  <c r="L95" i="21"/>
  <c r="K95" i="21"/>
  <c r="J95" i="21"/>
  <c r="I95" i="21"/>
  <c r="H95" i="21"/>
  <c r="G95" i="21"/>
  <c r="F95" i="21"/>
  <c r="M94" i="21"/>
  <c r="L94" i="21"/>
  <c r="K94" i="21"/>
  <c r="J94" i="21"/>
  <c r="I94" i="21"/>
  <c r="H94" i="21"/>
  <c r="G94" i="21"/>
  <c r="F94" i="21"/>
  <c r="M93" i="21"/>
  <c r="L93" i="21"/>
  <c r="K93" i="21"/>
  <c r="J93" i="21"/>
  <c r="I93" i="21"/>
  <c r="H93" i="21"/>
  <c r="G93" i="21"/>
  <c r="F93" i="21"/>
  <c r="M92" i="21"/>
  <c r="L92" i="21"/>
  <c r="K92" i="21"/>
  <c r="J92" i="21"/>
  <c r="I92" i="21"/>
  <c r="H92" i="21"/>
  <c r="G92" i="21"/>
  <c r="F92" i="21"/>
  <c r="M91" i="21"/>
  <c r="L91" i="21"/>
  <c r="K91" i="21"/>
  <c r="J91" i="21"/>
  <c r="I91" i="21"/>
  <c r="H91" i="21"/>
  <c r="G91" i="21"/>
  <c r="F91" i="21"/>
  <c r="M89" i="21"/>
  <c r="L89" i="21"/>
  <c r="K89" i="21"/>
  <c r="J89" i="21"/>
  <c r="I89" i="21"/>
  <c r="H89" i="21"/>
  <c r="G89" i="21"/>
  <c r="F89" i="21"/>
  <c r="K88" i="21"/>
  <c r="M82" i="21"/>
  <c r="L82" i="21"/>
  <c r="K82" i="21"/>
  <c r="J82" i="21"/>
  <c r="I82" i="21"/>
  <c r="H82" i="21"/>
  <c r="G82" i="21"/>
  <c r="F82" i="21"/>
  <c r="M81" i="21"/>
  <c r="L81" i="21"/>
  <c r="K81" i="21"/>
  <c r="J81" i="21"/>
  <c r="I81" i="21"/>
  <c r="H81" i="21"/>
  <c r="G81" i="21"/>
  <c r="F81" i="21"/>
  <c r="M80" i="21"/>
  <c r="M83" i="21" s="1"/>
  <c r="L80" i="21"/>
  <c r="L83" i="21" s="1"/>
  <c r="K80" i="21"/>
  <c r="K83" i="21" s="1"/>
  <c r="J80" i="21"/>
  <c r="J83" i="21" s="1"/>
  <c r="I80" i="21"/>
  <c r="I83" i="21" s="1"/>
  <c r="H80" i="21"/>
  <c r="H83" i="21" s="1"/>
  <c r="G80" i="21"/>
  <c r="G83" i="21" s="1"/>
  <c r="F80" i="21"/>
  <c r="F83" i="21" s="1"/>
  <c r="M77" i="21"/>
  <c r="L77" i="21"/>
  <c r="K77" i="21"/>
  <c r="J77" i="21"/>
  <c r="I77" i="21"/>
  <c r="H77" i="21"/>
  <c r="G77" i="21"/>
  <c r="F77" i="21"/>
  <c r="M75" i="21"/>
  <c r="L75" i="21"/>
  <c r="K75" i="21"/>
  <c r="J75" i="21"/>
  <c r="I75" i="21"/>
  <c r="H75" i="21"/>
  <c r="G75" i="21"/>
  <c r="F75" i="21"/>
  <c r="M74" i="21"/>
  <c r="L74" i="21"/>
  <c r="K74" i="21"/>
  <c r="J74" i="21"/>
  <c r="I74" i="21"/>
  <c r="H74" i="21"/>
  <c r="G74" i="21"/>
  <c r="F74" i="21"/>
  <c r="M73" i="21"/>
  <c r="L73" i="21"/>
  <c r="K73" i="21"/>
  <c r="J73" i="21"/>
  <c r="I73" i="21"/>
  <c r="H73" i="21"/>
  <c r="G73" i="21"/>
  <c r="F73" i="21"/>
  <c r="M70" i="21"/>
  <c r="L70" i="21"/>
  <c r="K70" i="21"/>
  <c r="J70" i="21"/>
  <c r="I70" i="21"/>
  <c r="H70" i="21"/>
  <c r="G70" i="21"/>
  <c r="F70" i="21"/>
  <c r="M69" i="21"/>
  <c r="L69" i="21"/>
  <c r="K69" i="21"/>
  <c r="J69" i="21"/>
  <c r="I69" i="21"/>
  <c r="H69" i="21"/>
  <c r="G69" i="21"/>
  <c r="F69" i="21"/>
  <c r="M68" i="21"/>
  <c r="L68" i="21"/>
  <c r="K68" i="21"/>
  <c r="J68" i="21"/>
  <c r="I68" i="21"/>
  <c r="H68" i="21"/>
  <c r="G68" i="21"/>
  <c r="F68" i="21"/>
  <c r="M67" i="21"/>
  <c r="L67" i="21"/>
  <c r="K67" i="21"/>
  <c r="J67" i="21"/>
  <c r="I67" i="21"/>
  <c r="H67" i="21"/>
  <c r="G67" i="21"/>
  <c r="F67" i="21"/>
  <c r="M65" i="21"/>
  <c r="L65" i="21"/>
  <c r="K65" i="21"/>
  <c r="J65" i="21"/>
  <c r="I65" i="21"/>
  <c r="H65" i="21"/>
  <c r="G65" i="21"/>
  <c r="F65" i="21"/>
  <c r="N61" i="21"/>
  <c r="L61" i="21"/>
  <c r="J61" i="21"/>
  <c r="M55" i="21"/>
  <c r="L55" i="21"/>
  <c r="K55" i="21"/>
  <c r="J55" i="21"/>
  <c r="I55" i="21"/>
  <c r="H55" i="21"/>
  <c r="G55" i="21"/>
  <c r="F55" i="21"/>
  <c r="M54" i="21"/>
  <c r="L54" i="21"/>
  <c r="K54" i="21"/>
  <c r="J54" i="21"/>
  <c r="I54" i="21"/>
  <c r="H54" i="21"/>
  <c r="G54" i="21"/>
  <c r="F54" i="21"/>
  <c r="M53" i="21"/>
  <c r="L53" i="21"/>
  <c r="K53" i="21"/>
  <c r="J53" i="21"/>
  <c r="I53" i="21"/>
  <c r="H53" i="21"/>
  <c r="G53" i="21"/>
  <c r="F53" i="21"/>
  <c r="M51" i="21"/>
  <c r="L51" i="21"/>
  <c r="K51" i="21"/>
  <c r="J51" i="21"/>
  <c r="I51" i="21"/>
  <c r="H51" i="21"/>
  <c r="G51" i="21"/>
  <c r="F51" i="21"/>
  <c r="M50" i="21"/>
  <c r="L50" i="21"/>
  <c r="K50" i="21"/>
  <c r="J50" i="21"/>
  <c r="I50" i="21"/>
  <c r="H50" i="21"/>
  <c r="G50" i="21"/>
  <c r="F50" i="21"/>
  <c r="M49" i="21"/>
  <c r="L49" i="21"/>
  <c r="K49" i="21"/>
  <c r="J49" i="21"/>
  <c r="I49" i="21"/>
  <c r="H49" i="21"/>
  <c r="G49" i="21"/>
  <c r="F49" i="21"/>
  <c r="M48" i="21"/>
  <c r="L48" i="21"/>
  <c r="K48" i="21"/>
  <c r="J48" i="21"/>
  <c r="I48" i="21"/>
  <c r="H48" i="21"/>
  <c r="G48" i="21"/>
  <c r="F48" i="21"/>
  <c r="M47" i="21"/>
  <c r="L47" i="21"/>
  <c r="K47" i="21"/>
  <c r="J47" i="21"/>
  <c r="I47" i="21"/>
  <c r="H47" i="21"/>
  <c r="G47" i="21"/>
  <c r="F47" i="21"/>
  <c r="M46" i="21"/>
  <c r="L46" i="21"/>
  <c r="K46" i="21"/>
  <c r="J46" i="21"/>
  <c r="I46" i="21"/>
  <c r="H46" i="21"/>
  <c r="G46" i="21"/>
  <c r="F46" i="21"/>
  <c r="M45" i="21"/>
  <c r="L45" i="21"/>
  <c r="K45" i="21"/>
  <c r="J45" i="21"/>
  <c r="I45" i="21"/>
  <c r="H45" i="21"/>
  <c r="G45" i="21"/>
  <c r="F45" i="21"/>
  <c r="M44" i="21"/>
  <c r="L44" i="21"/>
  <c r="K44" i="21"/>
  <c r="J44" i="21"/>
  <c r="I44" i="21"/>
  <c r="H44" i="21"/>
  <c r="G44" i="21"/>
  <c r="F44" i="21"/>
  <c r="M43" i="21"/>
  <c r="L43" i="21"/>
  <c r="K43" i="21"/>
  <c r="J43" i="21"/>
  <c r="I43" i="21"/>
  <c r="H43" i="21"/>
  <c r="G43" i="21"/>
  <c r="F43" i="21"/>
  <c r="M39" i="21"/>
  <c r="L39" i="21"/>
  <c r="K39" i="21"/>
  <c r="J39" i="21"/>
  <c r="I39" i="21"/>
  <c r="H39" i="21"/>
  <c r="G39" i="21"/>
  <c r="F39" i="21"/>
  <c r="M38" i="21"/>
  <c r="L38" i="21"/>
  <c r="K38" i="21"/>
  <c r="J38" i="21"/>
  <c r="I38" i="21"/>
  <c r="H38" i="21"/>
  <c r="G38" i="21"/>
  <c r="F38" i="21"/>
  <c r="M36" i="21"/>
  <c r="L36" i="21"/>
  <c r="K36" i="21"/>
  <c r="J36" i="21"/>
  <c r="I36" i="21"/>
  <c r="H36" i="21"/>
  <c r="G36" i="21"/>
  <c r="F36" i="21"/>
  <c r="M35" i="21"/>
  <c r="L35" i="21"/>
  <c r="K35" i="21"/>
  <c r="J35" i="21"/>
  <c r="I35" i="21"/>
  <c r="H35" i="21"/>
  <c r="G35" i="21"/>
  <c r="F35" i="21"/>
  <c r="M33" i="21"/>
  <c r="L33" i="21"/>
  <c r="K33" i="21"/>
  <c r="J33" i="21"/>
  <c r="I33" i="21"/>
  <c r="H33" i="21"/>
  <c r="G33" i="21"/>
  <c r="F33" i="21"/>
  <c r="F28" i="21"/>
  <c r="F27" i="21"/>
  <c r="F26" i="21"/>
  <c r="F25" i="21"/>
  <c r="F24" i="21"/>
  <c r="F23" i="21"/>
  <c r="I20" i="21"/>
  <c r="H20" i="21"/>
  <c r="G20" i="21"/>
  <c r="G13" i="21"/>
  <c r="L10" i="21"/>
  <c r="H10" i="21"/>
  <c r="G10" i="21"/>
  <c r="H7" i="21"/>
  <c r="G7" i="21"/>
  <c r="H6" i="21"/>
  <c r="G6" i="21"/>
  <c r="I5" i="21"/>
  <c r="H5" i="21"/>
  <c r="G5" i="21"/>
  <c r="N1" i="21"/>
  <c r="L1" i="21"/>
  <c r="J1" i="21"/>
  <c r="M110" i="20"/>
  <c r="L110" i="20"/>
  <c r="K110" i="20"/>
  <c r="J110" i="20"/>
  <c r="I110" i="20"/>
  <c r="H110" i="20"/>
  <c r="G110" i="20"/>
  <c r="F110" i="20"/>
  <c r="M109" i="20"/>
  <c r="L109" i="20"/>
  <c r="K109" i="20"/>
  <c r="J109" i="20"/>
  <c r="I109" i="20"/>
  <c r="H109" i="20"/>
  <c r="G109" i="20"/>
  <c r="F109" i="20"/>
  <c r="M108" i="20"/>
  <c r="L108" i="20"/>
  <c r="K108" i="20"/>
  <c r="J108" i="20"/>
  <c r="I108" i="20"/>
  <c r="H108" i="20"/>
  <c r="G108" i="20"/>
  <c r="F108" i="20"/>
  <c r="M107" i="20"/>
  <c r="L107" i="20"/>
  <c r="K107" i="20"/>
  <c r="J107" i="20"/>
  <c r="I107" i="20"/>
  <c r="H107" i="20"/>
  <c r="G107" i="20"/>
  <c r="F107" i="20"/>
  <c r="M105" i="20"/>
  <c r="L105" i="20"/>
  <c r="K105" i="20"/>
  <c r="J105" i="20"/>
  <c r="I105" i="20"/>
  <c r="H105" i="20"/>
  <c r="G105" i="20"/>
  <c r="F105" i="20"/>
  <c r="M104" i="20"/>
  <c r="L104" i="20"/>
  <c r="K104" i="20"/>
  <c r="J104" i="20"/>
  <c r="I104" i="20"/>
  <c r="H104" i="20"/>
  <c r="G104" i="20"/>
  <c r="F104" i="20"/>
  <c r="M103" i="20"/>
  <c r="L103" i="20"/>
  <c r="K103" i="20"/>
  <c r="J103" i="20"/>
  <c r="I103" i="20"/>
  <c r="H103" i="20"/>
  <c r="G103" i="20"/>
  <c r="F103" i="20"/>
  <c r="K102" i="20"/>
  <c r="M99" i="20"/>
  <c r="L99" i="20"/>
  <c r="K99" i="20"/>
  <c r="J99" i="20"/>
  <c r="I99" i="20"/>
  <c r="H99" i="20"/>
  <c r="G99" i="20"/>
  <c r="F99" i="20"/>
  <c r="M98" i="20"/>
  <c r="L98" i="20"/>
  <c r="K98" i="20"/>
  <c r="J98" i="20"/>
  <c r="I98" i="20"/>
  <c r="H98" i="20"/>
  <c r="G98" i="20"/>
  <c r="F98" i="20"/>
  <c r="M97" i="20"/>
  <c r="L97" i="20"/>
  <c r="K97" i="20"/>
  <c r="J97" i="20"/>
  <c r="I97" i="20"/>
  <c r="H97" i="20"/>
  <c r="G97" i="20"/>
  <c r="F97" i="20"/>
  <c r="M96" i="20"/>
  <c r="L96" i="20"/>
  <c r="K96" i="20"/>
  <c r="J96" i="20"/>
  <c r="I96" i="20"/>
  <c r="H96" i="20"/>
  <c r="G96" i="20"/>
  <c r="F96" i="20"/>
  <c r="M95" i="20"/>
  <c r="L95" i="20"/>
  <c r="K95" i="20"/>
  <c r="J95" i="20"/>
  <c r="I95" i="20"/>
  <c r="H95" i="20"/>
  <c r="G95" i="20"/>
  <c r="F95" i="20"/>
  <c r="M94" i="20"/>
  <c r="L94" i="20"/>
  <c r="K94" i="20"/>
  <c r="J94" i="20"/>
  <c r="I94" i="20"/>
  <c r="H94" i="20"/>
  <c r="G94" i="20"/>
  <c r="F94" i="20"/>
  <c r="M93" i="20"/>
  <c r="L93" i="20"/>
  <c r="K93" i="20"/>
  <c r="J93" i="20"/>
  <c r="I93" i="20"/>
  <c r="H93" i="20"/>
  <c r="G93" i="20"/>
  <c r="F93" i="20"/>
  <c r="M92" i="20"/>
  <c r="L92" i="20"/>
  <c r="K92" i="20"/>
  <c r="J92" i="20"/>
  <c r="I92" i="20"/>
  <c r="H92" i="20"/>
  <c r="G92" i="20"/>
  <c r="F92" i="20"/>
  <c r="M91" i="20"/>
  <c r="L91" i="20"/>
  <c r="K91" i="20"/>
  <c r="J91" i="20"/>
  <c r="I91" i="20"/>
  <c r="H91" i="20"/>
  <c r="G91" i="20"/>
  <c r="F91" i="20"/>
  <c r="M89" i="20"/>
  <c r="L89" i="20"/>
  <c r="K89" i="20"/>
  <c r="J89" i="20"/>
  <c r="I89" i="20"/>
  <c r="H89" i="20"/>
  <c r="G89" i="20"/>
  <c r="F89" i="20"/>
  <c r="K88" i="20"/>
  <c r="M82" i="20"/>
  <c r="L82" i="20"/>
  <c r="K82" i="20"/>
  <c r="J82" i="20"/>
  <c r="I82" i="20"/>
  <c r="H82" i="20"/>
  <c r="G82" i="20"/>
  <c r="F82" i="20"/>
  <c r="M81" i="20"/>
  <c r="L81" i="20"/>
  <c r="K81" i="20"/>
  <c r="J81" i="20"/>
  <c r="I81" i="20"/>
  <c r="H81" i="20"/>
  <c r="G81" i="20"/>
  <c r="F81" i="20"/>
  <c r="M80" i="20"/>
  <c r="M83" i="20" s="1"/>
  <c r="L80" i="20"/>
  <c r="L83" i="20" s="1"/>
  <c r="K80" i="20"/>
  <c r="K83" i="20" s="1"/>
  <c r="J80" i="20"/>
  <c r="J83" i="20" s="1"/>
  <c r="I80" i="20"/>
  <c r="I83" i="20" s="1"/>
  <c r="H80" i="20"/>
  <c r="H83" i="20" s="1"/>
  <c r="G80" i="20"/>
  <c r="G83" i="20" s="1"/>
  <c r="F80" i="20"/>
  <c r="F83" i="20" s="1"/>
  <c r="M77" i="20"/>
  <c r="L77" i="20"/>
  <c r="K77" i="20"/>
  <c r="J77" i="20"/>
  <c r="I77" i="20"/>
  <c r="H77" i="20"/>
  <c r="G77" i="20"/>
  <c r="F77" i="20"/>
  <c r="M75" i="20"/>
  <c r="L75" i="20"/>
  <c r="K75" i="20"/>
  <c r="J75" i="20"/>
  <c r="I75" i="20"/>
  <c r="H75" i="20"/>
  <c r="G75" i="20"/>
  <c r="F75" i="20"/>
  <c r="M74" i="20"/>
  <c r="L74" i="20"/>
  <c r="K74" i="20"/>
  <c r="J74" i="20"/>
  <c r="I74" i="20"/>
  <c r="H74" i="20"/>
  <c r="G74" i="20"/>
  <c r="F74" i="20"/>
  <c r="M73" i="20"/>
  <c r="L73" i="20"/>
  <c r="K73" i="20"/>
  <c r="J73" i="20"/>
  <c r="I73" i="20"/>
  <c r="H73" i="20"/>
  <c r="G73" i="20"/>
  <c r="F73" i="20"/>
  <c r="M70" i="20"/>
  <c r="L70" i="20"/>
  <c r="K70" i="20"/>
  <c r="J70" i="20"/>
  <c r="I70" i="20"/>
  <c r="H70" i="20"/>
  <c r="G70" i="20"/>
  <c r="F70" i="20"/>
  <c r="M69" i="20"/>
  <c r="L69" i="20"/>
  <c r="K69" i="20"/>
  <c r="J69" i="20"/>
  <c r="I69" i="20"/>
  <c r="H69" i="20"/>
  <c r="G69" i="20"/>
  <c r="F69" i="20"/>
  <c r="M68" i="20"/>
  <c r="L68" i="20"/>
  <c r="K68" i="20"/>
  <c r="J68" i="20"/>
  <c r="I68" i="20"/>
  <c r="H68" i="20"/>
  <c r="G68" i="20"/>
  <c r="F68" i="20"/>
  <c r="M67" i="20"/>
  <c r="L67" i="20"/>
  <c r="K67" i="20"/>
  <c r="J67" i="20"/>
  <c r="I67" i="20"/>
  <c r="H67" i="20"/>
  <c r="G67" i="20"/>
  <c r="F67" i="20"/>
  <c r="M65" i="20"/>
  <c r="L65" i="20"/>
  <c r="K65" i="20"/>
  <c r="J65" i="20"/>
  <c r="I65" i="20"/>
  <c r="H65" i="20"/>
  <c r="G65" i="20"/>
  <c r="F65" i="20"/>
  <c r="N61" i="20"/>
  <c r="L61" i="20"/>
  <c r="J61" i="20"/>
  <c r="M55" i="20"/>
  <c r="L55" i="20"/>
  <c r="K55" i="20"/>
  <c r="J55" i="20"/>
  <c r="I55" i="20"/>
  <c r="H55" i="20"/>
  <c r="G55" i="20"/>
  <c r="F55" i="20"/>
  <c r="M54" i="20"/>
  <c r="L54" i="20"/>
  <c r="K54" i="20"/>
  <c r="J54" i="20"/>
  <c r="I54" i="20"/>
  <c r="H54" i="20"/>
  <c r="G54" i="20"/>
  <c r="F54" i="20"/>
  <c r="M53" i="20"/>
  <c r="L53" i="20"/>
  <c r="K53" i="20"/>
  <c r="J53" i="20"/>
  <c r="I53" i="20"/>
  <c r="H53" i="20"/>
  <c r="G53" i="20"/>
  <c r="F53" i="20"/>
  <c r="M51" i="20"/>
  <c r="L51" i="20"/>
  <c r="K51" i="20"/>
  <c r="J51" i="20"/>
  <c r="I51" i="20"/>
  <c r="H51" i="20"/>
  <c r="G51" i="20"/>
  <c r="F51" i="20"/>
  <c r="M50" i="20"/>
  <c r="L50" i="20"/>
  <c r="K50" i="20"/>
  <c r="J50" i="20"/>
  <c r="I50" i="20"/>
  <c r="H50" i="20"/>
  <c r="G50" i="20"/>
  <c r="F50" i="20"/>
  <c r="M49" i="20"/>
  <c r="L49" i="20"/>
  <c r="K49" i="20"/>
  <c r="J49" i="20"/>
  <c r="I49" i="20"/>
  <c r="H49" i="20"/>
  <c r="G49" i="20"/>
  <c r="F49" i="20"/>
  <c r="M48" i="20"/>
  <c r="L48" i="20"/>
  <c r="K48" i="20"/>
  <c r="J48" i="20"/>
  <c r="I48" i="20"/>
  <c r="H48" i="20"/>
  <c r="G48" i="20"/>
  <c r="F48" i="20"/>
  <c r="M47" i="20"/>
  <c r="L47" i="20"/>
  <c r="K47" i="20"/>
  <c r="J47" i="20"/>
  <c r="I47" i="20"/>
  <c r="H47" i="20"/>
  <c r="G47" i="20"/>
  <c r="F47" i="20"/>
  <c r="M46" i="20"/>
  <c r="L46" i="20"/>
  <c r="K46" i="20"/>
  <c r="J46" i="20"/>
  <c r="I46" i="20"/>
  <c r="H46" i="20"/>
  <c r="G46" i="20"/>
  <c r="F46" i="20"/>
  <c r="M45" i="20"/>
  <c r="L45" i="20"/>
  <c r="K45" i="20"/>
  <c r="J45" i="20"/>
  <c r="I45" i="20"/>
  <c r="H45" i="20"/>
  <c r="G45" i="20"/>
  <c r="F45" i="20"/>
  <c r="M44" i="20"/>
  <c r="L44" i="20"/>
  <c r="K44" i="20"/>
  <c r="J44" i="20"/>
  <c r="I44" i="20"/>
  <c r="H44" i="20"/>
  <c r="G44" i="20"/>
  <c r="F44" i="20"/>
  <c r="M43" i="20"/>
  <c r="L43" i="20"/>
  <c r="K43" i="20"/>
  <c r="J43" i="20"/>
  <c r="I43" i="20"/>
  <c r="H43" i="20"/>
  <c r="G43" i="20"/>
  <c r="F43" i="20"/>
  <c r="M39" i="20"/>
  <c r="L39" i="20"/>
  <c r="K39" i="20"/>
  <c r="J39" i="20"/>
  <c r="I39" i="20"/>
  <c r="H39" i="20"/>
  <c r="G39" i="20"/>
  <c r="F39" i="20"/>
  <c r="M38" i="20"/>
  <c r="L38" i="20"/>
  <c r="K38" i="20"/>
  <c r="J38" i="20"/>
  <c r="I38" i="20"/>
  <c r="H38" i="20"/>
  <c r="G38" i="20"/>
  <c r="F38" i="20"/>
  <c r="M36" i="20"/>
  <c r="L36" i="20"/>
  <c r="K36" i="20"/>
  <c r="J36" i="20"/>
  <c r="I36" i="20"/>
  <c r="H36" i="20"/>
  <c r="G36" i="20"/>
  <c r="F36" i="20"/>
  <c r="M35" i="20"/>
  <c r="L35" i="20"/>
  <c r="K35" i="20"/>
  <c r="J35" i="20"/>
  <c r="I35" i="20"/>
  <c r="H35" i="20"/>
  <c r="G35" i="20"/>
  <c r="F35" i="20"/>
  <c r="M33" i="20"/>
  <c r="L33" i="20"/>
  <c r="K33" i="20"/>
  <c r="J33" i="20"/>
  <c r="I33" i="20"/>
  <c r="H33" i="20"/>
  <c r="G33" i="20"/>
  <c r="F33" i="20"/>
  <c r="F28" i="20"/>
  <c r="F27" i="20"/>
  <c r="F26" i="20"/>
  <c r="F25" i="20"/>
  <c r="F24" i="20"/>
  <c r="F23" i="20"/>
  <c r="I20" i="20"/>
  <c r="H20" i="20"/>
  <c r="G20" i="20"/>
  <c r="G13" i="20"/>
  <c r="L10" i="20"/>
  <c r="I17" i="20" s="1"/>
  <c r="H10" i="20"/>
  <c r="G10" i="20"/>
  <c r="H7" i="20"/>
  <c r="G7" i="20"/>
  <c r="H6" i="20"/>
  <c r="G6" i="20"/>
  <c r="I5" i="20"/>
  <c r="H5" i="20"/>
  <c r="G5" i="20"/>
  <c r="N1" i="20"/>
  <c r="L1" i="20"/>
  <c r="J1" i="20"/>
  <c r="W35" i="17"/>
  <c r="P35" i="17"/>
  <c r="K35" i="17"/>
  <c r="J35" i="17"/>
  <c r="I35" i="17"/>
  <c r="H35" i="17"/>
  <c r="G35" i="17"/>
  <c r="F35" i="17"/>
  <c r="W32" i="17"/>
  <c r="Q32" i="17"/>
  <c r="P32" i="17"/>
  <c r="K32" i="17"/>
  <c r="J32" i="17"/>
  <c r="I32" i="17"/>
  <c r="H32" i="17"/>
  <c r="G32" i="17"/>
  <c r="F32" i="17"/>
  <c r="X31" i="17"/>
  <c r="W31" i="17"/>
  <c r="Q31" i="17"/>
  <c r="P31" i="17"/>
  <c r="J31" i="17"/>
  <c r="H31" i="17"/>
  <c r="F31" i="17"/>
  <c r="X30" i="17"/>
  <c r="W30" i="17"/>
  <c r="Q30" i="17"/>
  <c r="P30" i="17"/>
  <c r="J30" i="17"/>
  <c r="H30" i="17"/>
  <c r="F30" i="17"/>
  <c r="X29" i="17"/>
  <c r="W29" i="17"/>
  <c r="Q29" i="17"/>
  <c r="P29" i="17"/>
  <c r="J29" i="17"/>
  <c r="H29" i="17"/>
  <c r="F29" i="17"/>
  <c r="X26" i="17"/>
  <c r="W26" i="17"/>
  <c r="Q26" i="17"/>
  <c r="P26" i="17"/>
  <c r="K26" i="17"/>
  <c r="J26" i="17"/>
  <c r="I26" i="17"/>
  <c r="H26" i="17"/>
  <c r="G26" i="17"/>
  <c r="F26" i="17"/>
  <c r="Q25" i="17"/>
  <c r="P25" i="17"/>
  <c r="K25" i="17"/>
  <c r="J25" i="17"/>
  <c r="I25" i="17"/>
  <c r="H25" i="17"/>
  <c r="G25" i="17"/>
  <c r="F25" i="17"/>
  <c r="X24" i="17"/>
  <c r="W24" i="17"/>
  <c r="Q24" i="17"/>
  <c r="P24" i="17"/>
  <c r="K24" i="17"/>
  <c r="J24" i="17"/>
  <c r="I24" i="17"/>
  <c r="H24" i="17"/>
  <c r="G24" i="17"/>
  <c r="F24" i="17"/>
  <c r="W21" i="17"/>
  <c r="P21" i="17"/>
  <c r="K21" i="17"/>
  <c r="J21" i="17"/>
  <c r="I21" i="17"/>
  <c r="H21" i="17"/>
  <c r="G21" i="17"/>
  <c r="F21" i="17"/>
  <c r="W20" i="17"/>
  <c r="P20" i="17"/>
  <c r="K20" i="17"/>
  <c r="J20" i="17"/>
  <c r="I20" i="17"/>
  <c r="H20" i="17"/>
  <c r="G20" i="17"/>
  <c r="F20" i="17"/>
  <c r="W19" i="17"/>
  <c r="T19" i="17"/>
  <c r="P19" i="17"/>
  <c r="K19" i="17"/>
  <c r="J19" i="17"/>
  <c r="I19" i="17"/>
  <c r="H19" i="17"/>
  <c r="G19" i="17"/>
  <c r="F19" i="17"/>
  <c r="W16" i="17"/>
  <c r="U16" i="17"/>
  <c r="T16" i="17"/>
  <c r="J16" i="17"/>
  <c r="H16" i="17"/>
  <c r="F16" i="17"/>
  <c r="E16" i="17"/>
  <c r="W15" i="17"/>
  <c r="U15" i="17"/>
  <c r="T15" i="17"/>
  <c r="Q15" i="17"/>
  <c r="P15" i="17"/>
  <c r="J15" i="17"/>
  <c r="H15" i="17"/>
  <c r="F15" i="17"/>
  <c r="E15" i="17"/>
  <c r="W14" i="17"/>
  <c r="U14" i="17"/>
  <c r="T14" i="17"/>
  <c r="Q14" i="17"/>
  <c r="P14" i="17"/>
  <c r="J14" i="17"/>
  <c r="H14" i="17"/>
  <c r="F14" i="17"/>
  <c r="E14" i="17"/>
  <c r="S9" i="17"/>
  <c r="P9" i="17"/>
  <c r="B6" i="17"/>
  <c r="O5" i="17"/>
  <c r="L5" i="17"/>
  <c r="B5" i="17"/>
  <c r="B4" i="17"/>
  <c r="W3" i="17"/>
  <c r="B3" i="17"/>
  <c r="W1" i="17"/>
  <c r="V1" i="17"/>
  <c r="W35" i="16"/>
  <c r="P35" i="16"/>
  <c r="K35" i="16"/>
  <c r="J35" i="16"/>
  <c r="I35" i="16"/>
  <c r="H35" i="16"/>
  <c r="G35" i="16"/>
  <c r="F35" i="16"/>
  <c r="W32" i="16"/>
  <c r="Q32" i="16"/>
  <c r="P32" i="16"/>
  <c r="K32" i="16"/>
  <c r="J32" i="16"/>
  <c r="I32" i="16"/>
  <c r="H32" i="16"/>
  <c r="G32" i="16"/>
  <c r="F32" i="16"/>
  <c r="X31" i="16"/>
  <c r="W31" i="16"/>
  <c r="Q31" i="16"/>
  <c r="P31" i="16"/>
  <c r="J31" i="16"/>
  <c r="H31" i="16"/>
  <c r="F31" i="16"/>
  <c r="X30" i="16"/>
  <c r="W30" i="16"/>
  <c r="Q30" i="16"/>
  <c r="P30" i="16"/>
  <c r="J30" i="16"/>
  <c r="H30" i="16"/>
  <c r="F30" i="16"/>
  <c r="X29" i="16"/>
  <c r="W29" i="16"/>
  <c r="Q29" i="16"/>
  <c r="P29" i="16"/>
  <c r="J29" i="16"/>
  <c r="H29" i="16"/>
  <c r="F29" i="16"/>
  <c r="X26" i="16"/>
  <c r="W26" i="16"/>
  <c r="Q26" i="16"/>
  <c r="P26" i="16"/>
  <c r="K26" i="16"/>
  <c r="J26" i="16"/>
  <c r="I26" i="16"/>
  <c r="H26" i="16"/>
  <c r="G26" i="16"/>
  <c r="F26" i="16"/>
  <c r="Q25" i="16"/>
  <c r="P25" i="16"/>
  <c r="K25" i="16"/>
  <c r="J25" i="16"/>
  <c r="I25" i="16"/>
  <c r="H25" i="16"/>
  <c r="G25" i="16"/>
  <c r="F25" i="16"/>
  <c r="X24" i="16"/>
  <c r="W24" i="16"/>
  <c r="Q24" i="16"/>
  <c r="P24" i="16"/>
  <c r="K24" i="16"/>
  <c r="J24" i="16"/>
  <c r="I24" i="16"/>
  <c r="H24" i="16"/>
  <c r="G24" i="16"/>
  <c r="F24" i="16"/>
  <c r="W21" i="16"/>
  <c r="P21" i="16"/>
  <c r="K21" i="16"/>
  <c r="J21" i="16"/>
  <c r="I21" i="16"/>
  <c r="H21" i="16"/>
  <c r="G21" i="16"/>
  <c r="F21" i="16"/>
  <c r="W20" i="16"/>
  <c r="P20" i="16"/>
  <c r="K20" i="16"/>
  <c r="J20" i="16"/>
  <c r="I20" i="16"/>
  <c r="H20" i="16"/>
  <c r="G20" i="16"/>
  <c r="F20" i="16"/>
  <c r="W19" i="16"/>
  <c r="T19" i="16"/>
  <c r="P19" i="16"/>
  <c r="K19" i="16"/>
  <c r="J19" i="16"/>
  <c r="I19" i="16"/>
  <c r="H19" i="16"/>
  <c r="G19" i="16"/>
  <c r="F19" i="16"/>
  <c r="W16" i="16"/>
  <c r="U16" i="16"/>
  <c r="T16" i="16"/>
  <c r="J16" i="16"/>
  <c r="H16" i="16"/>
  <c r="F16" i="16"/>
  <c r="E16" i="16"/>
  <c r="W15" i="16"/>
  <c r="U15" i="16"/>
  <c r="T15" i="16"/>
  <c r="Q15" i="16"/>
  <c r="P15" i="16"/>
  <c r="J15" i="16"/>
  <c r="H15" i="16"/>
  <c r="F15" i="16"/>
  <c r="E15" i="16"/>
  <c r="W14" i="16"/>
  <c r="U14" i="16"/>
  <c r="T14" i="16"/>
  <c r="Q14" i="16"/>
  <c r="P14" i="16"/>
  <c r="J14" i="16"/>
  <c r="H14" i="16"/>
  <c r="F14" i="16"/>
  <c r="E14" i="16"/>
  <c r="S9" i="16"/>
  <c r="P9" i="16"/>
  <c r="B6" i="16"/>
  <c r="O5" i="16"/>
  <c r="L5" i="16"/>
  <c r="B5" i="16"/>
  <c r="B4" i="16"/>
  <c r="W3" i="16"/>
  <c r="B3" i="16"/>
  <c r="W1" i="16"/>
  <c r="V1" i="16"/>
  <c r="W35" i="15"/>
  <c r="P35" i="15"/>
  <c r="K35" i="15"/>
  <c r="J35" i="15"/>
  <c r="I35" i="15"/>
  <c r="H35" i="15"/>
  <c r="G35" i="15"/>
  <c r="F35" i="15"/>
  <c r="W32" i="15"/>
  <c r="Q32" i="15"/>
  <c r="P32" i="15"/>
  <c r="K32" i="15"/>
  <c r="J32" i="15"/>
  <c r="I32" i="15"/>
  <c r="H32" i="15"/>
  <c r="G32" i="15"/>
  <c r="F32" i="15"/>
  <c r="X31" i="15"/>
  <c r="W31" i="15"/>
  <c r="Q31" i="15"/>
  <c r="P31" i="15"/>
  <c r="J31" i="15"/>
  <c r="H31" i="15"/>
  <c r="F31" i="15"/>
  <c r="X30" i="15"/>
  <c r="W30" i="15"/>
  <c r="Q30" i="15"/>
  <c r="P30" i="15"/>
  <c r="J30" i="15"/>
  <c r="H30" i="15"/>
  <c r="F30" i="15"/>
  <c r="X29" i="15"/>
  <c r="W29" i="15"/>
  <c r="Q29" i="15"/>
  <c r="P29" i="15"/>
  <c r="J29" i="15"/>
  <c r="H29" i="15"/>
  <c r="F29" i="15"/>
  <c r="X26" i="15"/>
  <c r="W26" i="15"/>
  <c r="Q26" i="15"/>
  <c r="P26" i="15"/>
  <c r="K26" i="15"/>
  <c r="J26" i="15"/>
  <c r="I26" i="15"/>
  <c r="H26" i="15"/>
  <c r="G26" i="15"/>
  <c r="F26" i="15"/>
  <c r="Q25" i="15"/>
  <c r="P25" i="15"/>
  <c r="K25" i="15"/>
  <c r="J25" i="15"/>
  <c r="I25" i="15"/>
  <c r="H25" i="15"/>
  <c r="G25" i="15"/>
  <c r="F25" i="15"/>
  <c r="X24" i="15"/>
  <c r="W24" i="15"/>
  <c r="Q24" i="15"/>
  <c r="P24" i="15"/>
  <c r="K24" i="15"/>
  <c r="J24" i="15"/>
  <c r="I24" i="15"/>
  <c r="H24" i="15"/>
  <c r="G24" i="15"/>
  <c r="F24" i="15"/>
  <c r="W21" i="15"/>
  <c r="P21" i="15"/>
  <c r="K21" i="15"/>
  <c r="J21" i="15"/>
  <c r="I21" i="15"/>
  <c r="H21" i="15"/>
  <c r="G21" i="15"/>
  <c r="F21" i="15"/>
  <c r="W20" i="15"/>
  <c r="P20" i="15"/>
  <c r="K20" i="15"/>
  <c r="J20" i="15"/>
  <c r="I20" i="15"/>
  <c r="H20" i="15"/>
  <c r="G20" i="15"/>
  <c r="F20" i="15"/>
  <c r="W19" i="15"/>
  <c r="T19" i="15"/>
  <c r="P19" i="15"/>
  <c r="K19" i="15"/>
  <c r="J19" i="15"/>
  <c r="I19" i="15"/>
  <c r="H19" i="15"/>
  <c r="G19" i="15"/>
  <c r="F19" i="15"/>
  <c r="W16" i="15"/>
  <c r="U16" i="15"/>
  <c r="T16" i="15"/>
  <c r="J16" i="15"/>
  <c r="H16" i="15"/>
  <c r="F16" i="15"/>
  <c r="E16" i="15"/>
  <c r="W15" i="15"/>
  <c r="U15" i="15"/>
  <c r="T15" i="15"/>
  <c r="Q15" i="15"/>
  <c r="P15" i="15"/>
  <c r="J15" i="15"/>
  <c r="H15" i="15"/>
  <c r="F15" i="15"/>
  <c r="E15" i="15"/>
  <c r="W14" i="15"/>
  <c r="U14" i="15"/>
  <c r="T14" i="15"/>
  <c r="Q14" i="15"/>
  <c r="P14" i="15"/>
  <c r="J14" i="15"/>
  <c r="H14" i="15"/>
  <c r="F14" i="15"/>
  <c r="E14" i="15"/>
  <c r="S9" i="15"/>
  <c r="P9" i="15"/>
  <c r="B6" i="15"/>
  <c r="O5" i="15"/>
  <c r="L5" i="15"/>
  <c r="B5" i="15"/>
  <c r="B4" i="15"/>
  <c r="W3" i="15"/>
  <c r="B3" i="15"/>
  <c r="W1" i="15"/>
  <c r="V1" i="15"/>
  <c r="W35" i="14"/>
  <c r="P35" i="14"/>
  <c r="K35" i="14"/>
  <c r="J35" i="14"/>
  <c r="I35" i="14"/>
  <c r="H35" i="14"/>
  <c r="G35" i="14"/>
  <c r="F35" i="14"/>
  <c r="W32" i="14"/>
  <c r="Q32" i="14"/>
  <c r="P32" i="14"/>
  <c r="K32" i="14"/>
  <c r="J32" i="14"/>
  <c r="I32" i="14"/>
  <c r="H32" i="14"/>
  <c r="G32" i="14"/>
  <c r="F32" i="14"/>
  <c r="X31" i="14"/>
  <c r="W31" i="14"/>
  <c r="Q31" i="14"/>
  <c r="P31" i="14"/>
  <c r="J31" i="14"/>
  <c r="H31" i="14"/>
  <c r="F31" i="14"/>
  <c r="X30" i="14"/>
  <c r="W30" i="14"/>
  <c r="Q30" i="14"/>
  <c r="P30" i="14"/>
  <c r="J30" i="14"/>
  <c r="H30" i="14"/>
  <c r="F30" i="14"/>
  <c r="X29" i="14"/>
  <c r="W29" i="14"/>
  <c r="Q29" i="14"/>
  <c r="P29" i="14"/>
  <c r="J29" i="14"/>
  <c r="H29" i="14"/>
  <c r="F29" i="14"/>
  <c r="X26" i="14"/>
  <c r="W26" i="14"/>
  <c r="Q26" i="14"/>
  <c r="P26" i="14"/>
  <c r="K26" i="14"/>
  <c r="J26" i="14"/>
  <c r="I26" i="14"/>
  <c r="H26" i="14"/>
  <c r="G26" i="14"/>
  <c r="F26" i="14"/>
  <c r="Q25" i="14"/>
  <c r="P25" i="14"/>
  <c r="K25" i="14"/>
  <c r="J25" i="14"/>
  <c r="I25" i="14"/>
  <c r="H25" i="14"/>
  <c r="G25" i="14"/>
  <c r="F25" i="14"/>
  <c r="X24" i="14"/>
  <c r="W24" i="14"/>
  <c r="Q24" i="14"/>
  <c r="P24" i="14"/>
  <c r="K24" i="14"/>
  <c r="J24" i="14"/>
  <c r="I24" i="14"/>
  <c r="H24" i="14"/>
  <c r="G24" i="14"/>
  <c r="F24" i="14"/>
  <c r="W21" i="14"/>
  <c r="P21" i="14"/>
  <c r="K21" i="14"/>
  <c r="J21" i="14"/>
  <c r="I21" i="14"/>
  <c r="H21" i="14"/>
  <c r="G21" i="14"/>
  <c r="F21" i="14"/>
  <c r="W20" i="14"/>
  <c r="P20" i="14"/>
  <c r="K20" i="14"/>
  <c r="J20" i="14"/>
  <c r="I20" i="14"/>
  <c r="H20" i="14"/>
  <c r="G20" i="14"/>
  <c r="F20" i="14"/>
  <c r="W19" i="14"/>
  <c r="T19" i="14"/>
  <c r="P19" i="14"/>
  <c r="K19" i="14"/>
  <c r="J19" i="14"/>
  <c r="I19" i="14"/>
  <c r="H19" i="14"/>
  <c r="G19" i="14"/>
  <c r="F19" i="14"/>
  <c r="W16" i="14"/>
  <c r="U16" i="14"/>
  <c r="T16" i="14"/>
  <c r="J16" i="14"/>
  <c r="H16" i="14"/>
  <c r="F16" i="14"/>
  <c r="E16" i="14"/>
  <c r="W15" i="14"/>
  <c r="U15" i="14"/>
  <c r="T15" i="14"/>
  <c r="Q15" i="14"/>
  <c r="P15" i="14"/>
  <c r="J15" i="14"/>
  <c r="H15" i="14"/>
  <c r="F15" i="14"/>
  <c r="E15" i="14"/>
  <c r="W14" i="14"/>
  <c r="U14" i="14"/>
  <c r="T14" i="14"/>
  <c r="Q14" i="14"/>
  <c r="P14" i="14"/>
  <c r="J14" i="14"/>
  <c r="H14" i="14"/>
  <c r="F14" i="14"/>
  <c r="E14" i="14"/>
  <c r="S9" i="14"/>
  <c r="P9" i="14"/>
  <c r="B6" i="14"/>
  <c r="O5" i="14"/>
  <c r="L5" i="14"/>
  <c r="B5" i="14"/>
  <c r="B4" i="14"/>
  <c r="W3" i="14"/>
  <c r="B3" i="14"/>
  <c r="W1" i="14"/>
  <c r="V1" i="14"/>
  <c r="W35" i="13"/>
  <c r="P35" i="13"/>
  <c r="K35" i="13"/>
  <c r="J35" i="13"/>
  <c r="I35" i="13"/>
  <c r="H35" i="13"/>
  <c r="G35" i="13"/>
  <c r="F35" i="13"/>
  <c r="W32" i="13"/>
  <c r="Q32" i="13"/>
  <c r="P32" i="13"/>
  <c r="K32" i="13"/>
  <c r="J32" i="13"/>
  <c r="I32" i="13"/>
  <c r="H32" i="13"/>
  <c r="G32" i="13"/>
  <c r="F32" i="13"/>
  <c r="X31" i="13"/>
  <c r="W31" i="13"/>
  <c r="Q31" i="13"/>
  <c r="P31" i="13"/>
  <c r="J31" i="13"/>
  <c r="H31" i="13"/>
  <c r="F31" i="13"/>
  <c r="X30" i="13"/>
  <c r="W30" i="13"/>
  <c r="Q30" i="13"/>
  <c r="P30" i="13"/>
  <c r="J30" i="13"/>
  <c r="H30" i="13"/>
  <c r="F30" i="13"/>
  <c r="X29" i="13"/>
  <c r="W29" i="13"/>
  <c r="Q29" i="13"/>
  <c r="P29" i="13"/>
  <c r="J29" i="13"/>
  <c r="H29" i="13"/>
  <c r="F29" i="13"/>
  <c r="X26" i="13"/>
  <c r="W26" i="13"/>
  <c r="Q26" i="13"/>
  <c r="P26" i="13"/>
  <c r="K26" i="13"/>
  <c r="J26" i="13"/>
  <c r="I26" i="13"/>
  <c r="H26" i="13"/>
  <c r="G26" i="13"/>
  <c r="F26" i="13"/>
  <c r="Q25" i="13"/>
  <c r="P25" i="13"/>
  <c r="K25" i="13"/>
  <c r="J25" i="13"/>
  <c r="I25" i="13"/>
  <c r="H25" i="13"/>
  <c r="G25" i="13"/>
  <c r="F25" i="13"/>
  <c r="X24" i="13"/>
  <c r="W24" i="13"/>
  <c r="Q24" i="13"/>
  <c r="P24" i="13"/>
  <c r="K24" i="13"/>
  <c r="J24" i="13"/>
  <c r="I24" i="13"/>
  <c r="H24" i="13"/>
  <c r="G24" i="13"/>
  <c r="F24" i="13"/>
  <c r="W21" i="13"/>
  <c r="P21" i="13"/>
  <c r="K21" i="13"/>
  <c r="J21" i="13"/>
  <c r="I21" i="13"/>
  <c r="H21" i="13"/>
  <c r="G21" i="13"/>
  <c r="F21" i="13"/>
  <c r="W20" i="13"/>
  <c r="P20" i="13"/>
  <c r="K20" i="13"/>
  <c r="J20" i="13"/>
  <c r="I20" i="13"/>
  <c r="H20" i="13"/>
  <c r="G20" i="13"/>
  <c r="F20" i="13"/>
  <c r="W19" i="13"/>
  <c r="T19" i="13"/>
  <c r="P19" i="13"/>
  <c r="K19" i="13"/>
  <c r="J19" i="13"/>
  <c r="I19" i="13"/>
  <c r="H19" i="13"/>
  <c r="G19" i="13"/>
  <c r="F19" i="13"/>
  <c r="W16" i="13"/>
  <c r="U16" i="13"/>
  <c r="T16" i="13"/>
  <c r="J16" i="13"/>
  <c r="H16" i="13"/>
  <c r="F16" i="13"/>
  <c r="E16" i="13"/>
  <c r="W15" i="13"/>
  <c r="U15" i="13"/>
  <c r="T15" i="13"/>
  <c r="Q15" i="13"/>
  <c r="P15" i="13"/>
  <c r="J15" i="13"/>
  <c r="H15" i="13"/>
  <c r="F15" i="13"/>
  <c r="E15" i="13"/>
  <c r="W14" i="13"/>
  <c r="U14" i="13"/>
  <c r="T14" i="13"/>
  <c r="Q14" i="13"/>
  <c r="P14" i="13"/>
  <c r="J14" i="13"/>
  <c r="H14" i="13"/>
  <c r="F14" i="13"/>
  <c r="E14" i="13"/>
  <c r="S9" i="13"/>
  <c r="P9" i="13"/>
  <c r="B6" i="13"/>
  <c r="O5" i="13"/>
  <c r="L5" i="13"/>
  <c r="B5" i="13"/>
  <c r="B4" i="13"/>
  <c r="W3" i="13"/>
  <c r="B3" i="13"/>
  <c r="W1" i="13"/>
  <c r="V1" i="13"/>
  <c r="Y45" i="12"/>
  <c r="W45" i="12"/>
  <c r="U45" i="12"/>
  <c r="G45" i="12"/>
  <c r="Y44" i="12"/>
  <c r="W44" i="12"/>
  <c r="U44" i="12"/>
  <c r="G44" i="12"/>
  <c r="Y43" i="12"/>
  <c r="W43" i="12"/>
  <c r="U43" i="12"/>
  <c r="G43" i="12"/>
  <c r="Y42" i="12"/>
  <c r="W42" i="12"/>
  <c r="U42" i="12"/>
  <c r="G42" i="12"/>
  <c r="Y39" i="12"/>
  <c r="W39" i="12"/>
  <c r="U39" i="12"/>
  <c r="G39" i="12"/>
  <c r="G38" i="12"/>
  <c r="O37" i="12"/>
  <c r="N37" i="12"/>
  <c r="M37" i="12"/>
  <c r="G37" i="12"/>
  <c r="Z36" i="12"/>
  <c r="Y36" i="12"/>
  <c r="X36" i="12"/>
  <c r="W36" i="12"/>
  <c r="V36" i="12"/>
  <c r="U36" i="12"/>
  <c r="O36" i="12"/>
  <c r="N36" i="12"/>
  <c r="M36" i="12"/>
  <c r="G35" i="12"/>
  <c r="G34" i="12"/>
  <c r="Y33" i="12"/>
  <c r="W33" i="12"/>
  <c r="U33" i="12"/>
  <c r="H33" i="12"/>
  <c r="G33" i="12"/>
  <c r="Y32" i="12"/>
  <c r="W32" i="12"/>
  <c r="U32" i="12"/>
  <c r="G32" i="12"/>
  <c r="Y31" i="12"/>
  <c r="W31" i="12"/>
  <c r="U31" i="12"/>
  <c r="G31" i="12"/>
  <c r="O30" i="12"/>
  <c r="N30" i="12"/>
  <c r="M30" i="12"/>
  <c r="G30" i="12"/>
  <c r="Y28" i="12"/>
  <c r="W28" i="12"/>
  <c r="U28" i="12"/>
  <c r="Y27" i="12"/>
  <c r="W27" i="12"/>
  <c r="U27" i="12"/>
  <c r="N27" i="12"/>
  <c r="M27" i="12"/>
  <c r="G27" i="12"/>
  <c r="O26" i="12"/>
  <c r="N26" i="12"/>
  <c r="M26" i="12"/>
  <c r="M29" i="12" s="1"/>
  <c r="G25" i="12"/>
  <c r="Y24" i="12"/>
  <c r="W24" i="12"/>
  <c r="U24" i="12"/>
  <c r="H24" i="12"/>
  <c r="G24" i="12"/>
  <c r="Y23" i="12"/>
  <c r="W23" i="12"/>
  <c r="U23" i="12"/>
  <c r="G23" i="12"/>
  <c r="Y22" i="12"/>
  <c r="W22" i="12"/>
  <c r="U22" i="12"/>
  <c r="G21" i="12"/>
  <c r="O20" i="12"/>
  <c r="G20" i="12"/>
  <c r="Y19" i="12"/>
  <c r="W19" i="12"/>
  <c r="U19" i="12"/>
  <c r="G19" i="12"/>
  <c r="Y18" i="12"/>
  <c r="W18" i="12"/>
  <c r="U18" i="12"/>
  <c r="O18" i="12"/>
  <c r="G18" i="12"/>
  <c r="Y17" i="12"/>
  <c r="W17" i="12"/>
  <c r="U17" i="12"/>
  <c r="P17" i="12"/>
  <c r="O17" i="12"/>
  <c r="O16" i="12"/>
  <c r="Y14" i="12"/>
  <c r="W14" i="12"/>
  <c r="U14" i="12"/>
  <c r="G14" i="12"/>
  <c r="Y13" i="12"/>
  <c r="W13" i="12"/>
  <c r="U13" i="12"/>
  <c r="G13" i="12"/>
  <c r="Y12" i="12"/>
  <c r="W12" i="12"/>
  <c r="U12" i="12"/>
  <c r="O12" i="12"/>
  <c r="N12" i="12"/>
  <c r="G12" i="12"/>
  <c r="O10" i="12"/>
  <c r="N10" i="12"/>
  <c r="G10" i="12"/>
  <c r="N43" i="12" s="1"/>
  <c r="Z9" i="12"/>
  <c r="Y9" i="12"/>
  <c r="X9" i="12"/>
  <c r="W9" i="12"/>
  <c r="V9" i="12"/>
  <c r="U9" i="12"/>
  <c r="N9" i="12"/>
  <c r="Y8" i="12"/>
  <c r="W8" i="12"/>
  <c r="U8" i="12"/>
  <c r="O8" i="12"/>
  <c r="N8" i="12"/>
  <c r="Y7" i="12"/>
  <c r="W7" i="12"/>
  <c r="U7" i="12"/>
  <c r="O7" i="12"/>
  <c r="N7" i="12"/>
  <c r="G7" i="12"/>
  <c r="G8" i="12" s="1"/>
  <c r="Y6" i="12"/>
  <c r="W6" i="12"/>
  <c r="U6" i="12"/>
  <c r="X1" i="12"/>
  <c r="U1" i="12"/>
  <c r="H1" i="12"/>
  <c r="E1" i="12"/>
  <c r="Y45" i="11"/>
  <c r="W45" i="11"/>
  <c r="U45" i="11"/>
  <c r="G45" i="11"/>
  <c r="Y44" i="11"/>
  <c r="W44" i="11"/>
  <c r="U44" i="11"/>
  <c r="G44" i="11"/>
  <c r="Y43" i="11"/>
  <c r="W43" i="11"/>
  <c r="U43" i="11"/>
  <c r="G43" i="11"/>
  <c r="Y42" i="11"/>
  <c r="W42" i="11"/>
  <c r="U42" i="11"/>
  <c r="G42" i="11"/>
  <c r="Y39" i="11"/>
  <c r="W39" i="11"/>
  <c r="U39" i="11"/>
  <c r="G39" i="11"/>
  <c r="G38" i="11"/>
  <c r="O37" i="11"/>
  <c r="N37" i="11"/>
  <c r="M37" i="11"/>
  <c r="G37" i="11"/>
  <c r="Z36" i="11"/>
  <c r="Y36" i="11"/>
  <c r="X36" i="11"/>
  <c r="W36" i="11"/>
  <c r="V36" i="11"/>
  <c r="U36" i="11"/>
  <c r="O36" i="11"/>
  <c r="N36" i="11"/>
  <c r="M36" i="11"/>
  <c r="G35" i="11"/>
  <c r="G34" i="11"/>
  <c r="Y33" i="11"/>
  <c r="W33" i="11"/>
  <c r="U33" i="11"/>
  <c r="H33" i="11"/>
  <c r="G33" i="11"/>
  <c r="Y32" i="11"/>
  <c r="W32" i="11"/>
  <c r="U32" i="11"/>
  <c r="G32" i="11"/>
  <c r="Y31" i="11"/>
  <c r="W31" i="11"/>
  <c r="U31" i="11"/>
  <c r="G31" i="11"/>
  <c r="O30" i="11"/>
  <c r="N30" i="11"/>
  <c r="M30" i="11"/>
  <c r="G30" i="11"/>
  <c r="Y28" i="11"/>
  <c r="W28" i="11"/>
  <c r="U28" i="11"/>
  <c r="Y27" i="11"/>
  <c r="W27" i="11"/>
  <c r="U27" i="11"/>
  <c r="N27" i="11"/>
  <c r="M27" i="11"/>
  <c r="G27" i="11"/>
  <c r="O26" i="11"/>
  <c r="O29" i="11" s="1"/>
  <c r="N26" i="11"/>
  <c r="M26" i="11"/>
  <c r="G25" i="11"/>
  <c r="Y24" i="11"/>
  <c r="W24" i="11"/>
  <c r="U24" i="11"/>
  <c r="H24" i="11"/>
  <c r="G24" i="11"/>
  <c r="Y23" i="11"/>
  <c r="W23" i="11"/>
  <c r="U23" i="11"/>
  <c r="G23" i="11"/>
  <c r="Y22" i="11"/>
  <c r="W22" i="11"/>
  <c r="U22" i="11"/>
  <c r="G21" i="11"/>
  <c r="O20" i="11"/>
  <c r="G20" i="11"/>
  <c r="Y19" i="11"/>
  <c r="W19" i="11"/>
  <c r="U19" i="11"/>
  <c r="G19" i="11"/>
  <c r="Y18" i="11"/>
  <c r="W18" i="11"/>
  <c r="U18" i="11"/>
  <c r="O18" i="11"/>
  <c r="G18" i="11"/>
  <c r="Y17" i="11"/>
  <c r="W17" i="11"/>
  <c r="U17" i="11"/>
  <c r="P17" i="11"/>
  <c r="O17" i="11"/>
  <c r="O16" i="11"/>
  <c r="Y14" i="11"/>
  <c r="W14" i="11"/>
  <c r="U14" i="11"/>
  <c r="G14" i="11"/>
  <c r="Y13" i="11"/>
  <c r="W13" i="11"/>
  <c r="U13" i="11"/>
  <c r="G13" i="11"/>
  <c r="Y12" i="11"/>
  <c r="W12" i="11"/>
  <c r="U12" i="11"/>
  <c r="O12" i="11"/>
  <c r="N12" i="11"/>
  <c r="G12" i="11"/>
  <c r="G11" i="11"/>
  <c r="O10" i="11"/>
  <c r="N10" i="11"/>
  <c r="G10" i="11"/>
  <c r="N43" i="11" s="1"/>
  <c r="Z9" i="11"/>
  <c r="Y9" i="11"/>
  <c r="X9" i="11"/>
  <c r="W9" i="11"/>
  <c r="V9" i="11"/>
  <c r="U9" i="11"/>
  <c r="N9" i="11"/>
  <c r="Y8" i="11"/>
  <c r="W8" i="11"/>
  <c r="U8" i="11"/>
  <c r="O8" i="11"/>
  <c r="N8" i="11"/>
  <c r="Y7" i="11"/>
  <c r="W7" i="11"/>
  <c r="U7" i="11"/>
  <c r="O7" i="11"/>
  <c r="N7" i="11"/>
  <c r="G7" i="11"/>
  <c r="G8" i="11" s="1"/>
  <c r="Y6" i="11"/>
  <c r="W6" i="11"/>
  <c r="U6" i="11"/>
  <c r="X1" i="11"/>
  <c r="U1" i="11"/>
  <c r="H1" i="11"/>
  <c r="E1" i="11"/>
  <c r="Y45" i="10"/>
  <c r="W45" i="10"/>
  <c r="U45" i="10"/>
  <c r="G45" i="10"/>
  <c r="Y44" i="10"/>
  <c r="W44" i="10"/>
  <c r="U44" i="10"/>
  <c r="G44" i="10"/>
  <c r="Y43" i="10"/>
  <c r="W43" i="10"/>
  <c r="U43" i="10"/>
  <c r="G43" i="10"/>
  <c r="Y42" i="10"/>
  <c r="W42" i="10"/>
  <c r="U42" i="10"/>
  <c r="G42" i="10"/>
  <c r="Y39" i="10"/>
  <c r="W39" i="10"/>
  <c r="U39" i="10"/>
  <c r="G39" i="10"/>
  <c r="G38" i="10"/>
  <c r="O37" i="10"/>
  <c r="N37" i="10"/>
  <c r="M37" i="10"/>
  <c r="G37" i="10"/>
  <c r="Z36" i="10"/>
  <c r="Y36" i="10"/>
  <c r="X36" i="10"/>
  <c r="W36" i="10"/>
  <c r="V36" i="10"/>
  <c r="U36" i="10"/>
  <c r="O36" i="10"/>
  <c r="N36" i="10"/>
  <c r="M36" i="10"/>
  <c r="G35" i="10"/>
  <c r="G34" i="10"/>
  <c r="Y33" i="10"/>
  <c r="W33" i="10"/>
  <c r="U33" i="10"/>
  <c r="H33" i="10"/>
  <c r="G33" i="10"/>
  <c r="Y32" i="10"/>
  <c r="W32" i="10"/>
  <c r="U32" i="10"/>
  <c r="G32" i="10"/>
  <c r="Y31" i="10"/>
  <c r="W31" i="10"/>
  <c r="U31" i="10"/>
  <c r="G31" i="10"/>
  <c r="O30" i="10"/>
  <c r="N30" i="10"/>
  <c r="M30" i="10"/>
  <c r="M29" i="10" s="1"/>
  <c r="G30" i="10"/>
  <c r="Y28" i="10"/>
  <c r="W28" i="10"/>
  <c r="U28" i="10"/>
  <c r="Y27" i="10"/>
  <c r="W27" i="10"/>
  <c r="U27" i="10"/>
  <c r="N27" i="10"/>
  <c r="M27" i="10"/>
  <c r="G27" i="10"/>
  <c r="O26" i="10"/>
  <c r="N26" i="10"/>
  <c r="M26" i="10"/>
  <c r="G25" i="10"/>
  <c r="N44" i="10" s="1"/>
  <c r="Y24" i="10"/>
  <c r="W24" i="10"/>
  <c r="U24" i="10"/>
  <c r="H24" i="10"/>
  <c r="G24" i="10"/>
  <c r="Y23" i="10"/>
  <c r="W23" i="10"/>
  <c r="U23" i="10"/>
  <c r="G23" i="10"/>
  <c r="Y22" i="10"/>
  <c r="W22" i="10"/>
  <c r="U22" i="10"/>
  <c r="G21" i="10"/>
  <c r="O20" i="10"/>
  <c r="G20" i="10"/>
  <c r="Y19" i="10"/>
  <c r="W19" i="10"/>
  <c r="U19" i="10"/>
  <c r="G19" i="10"/>
  <c r="Y18" i="10"/>
  <c r="W18" i="10"/>
  <c r="U18" i="10"/>
  <c r="O18" i="10"/>
  <c r="G18" i="10"/>
  <c r="Y17" i="10"/>
  <c r="W17" i="10"/>
  <c r="U17" i="10"/>
  <c r="P17" i="10"/>
  <c r="O17" i="10"/>
  <c r="O16" i="10"/>
  <c r="Y14" i="10"/>
  <c r="W14" i="10"/>
  <c r="U14" i="10"/>
  <c r="G14" i="10"/>
  <c r="Y13" i="10"/>
  <c r="W13" i="10"/>
  <c r="U13" i="10"/>
  <c r="G13" i="10"/>
  <c r="Y12" i="10"/>
  <c r="W12" i="10"/>
  <c r="U12" i="10"/>
  <c r="O12" i="10"/>
  <c r="N12" i="10"/>
  <c r="G12" i="10"/>
  <c r="O10" i="10"/>
  <c r="N10" i="10"/>
  <c r="G10" i="10"/>
  <c r="N43" i="10" s="1"/>
  <c r="Z9" i="10"/>
  <c r="Y9" i="10"/>
  <c r="X9" i="10"/>
  <c r="W9" i="10"/>
  <c r="V9" i="10"/>
  <c r="U9" i="10"/>
  <c r="N9" i="10"/>
  <c r="Y8" i="10"/>
  <c r="W8" i="10"/>
  <c r="U8" i="10"/>
  <c r="O8" i="10"/>
  <c r="N8" i="10"/>
  <c r="Y7" i="10"/>
  <c r="W7" i="10"/>
  <c r="U7" i="10"/>
  <c r="O7" i="10"/>
  <c r="N7" i="10"/>
  <c r="G7" i="10"/>
  <c r="G8" i="10" s="1"/>
  <c r="Y6" i="10"/>
  <c r="W6" i="10"/>
  <c r="U6" i="10"/>
  <c r="X1" i="10"/>
  <c r="U1" i="10"/>
  <c r="H1" i="10"/>
  <c r="E1" i="10"/>
  <c r="Y45" i="9"/>
  <c r="W45" i="9"/>
  <c r="U45" i="9"/>
  <c r="G45" i="9"/>
  <c r="Y44" i="9"/>
  <c r="W44" i="9"/>
  <c r="U44" i="9"/>
  <c r="G44" i="9"/>
  <c r="Y43" i="9"/>
  <c r="W43" i="9"/>
  <c r="U43" i="9"/>
  <c r="G43" i="9"/>
  <c r="Y42" i="9"/>
  <c r="W42" i="9"/>
  <c r="U42" i="9"/>
  <c r="G42" i="9"/>
  <c r="Y39" i="9"/>
  <c r="W39" i="9"/>
  <c r="U39" i="9"/>
  <c r="G39" i="9"/>
  <c r="G38" i="9"/>
  <c r="O37" i="9"/>
  <c r="N37" i="9"/>
  <c r="M37" i="9"/>
  <c r="G37" i="9"/>
  <c r="Z36" i="9"/>
  <c r="Y36" i="9"/>
  <c r="X36" i="9"/>
  <c r="W36" i="9"/>
  <c r="V36" i="9"/>
  <c r="U36" i="9"/>
  <c r="O36" i="9"/>
  <c r="N36" i="9"/>
  <c r="M36" i="9"/>
  <c r="G35" i="9"/>
  <c r="G34" i="9"/>
  <c r="Y33" i="9"/>
  <c r="W33" i="9"/>
  <c r="U33" i="9"/>
  <c r="H33" i="9"/>
  <c r="G33" i="9"/>
  <c r="Y32" i="9"/>
  <c r="W32" i="9"/>
  <c r="U32" i="9"/>
  <c r="G32" i="9"/>
  <c r="Y31" i="9"/>
  <c r="W31" i="9"/>
  <c r="U31" i="9"/>
  <c r="G31" i="9"/>
  <c r="O30" i="9"/>
  <c r="N30" i="9"/>
  <c r="M30" i="9"/>
  <c r="G30" i="9"/>
  <c r="Y28" i="9"/>
  <c r="W28" i="9"/>
  <c r="U28" i="9"/>
  <c r="Y27" i="9"/>
  <c r="W27" i="9"/>
  <c r="U27" i="9"/>
  <c r="N27" i="9"/>
  <c r="M27" i="9"/>
  <c r="G27" i="9"/>
  <c r="O26" i="9"/>
  <c r="N26" i="9"/>
  <c r="M26" i="9"/>
  <c r="G25" i="9"/>
  <c r="Y24" i="9"/>
  <c r="W24" i="9"/>
  <c r="U24" i="9"/>
  <c r="H24" i="9"/>
  <c r="G24" i="9"/>
  <c r="Y23" i="9"/>
  <c r="W23" i="9"/>
  <c r="U23" i="9"/>
  <c r="G23" i="9"/>
  <c r="Y22" i="9"/>
  <c r="W22" i="9"/>
  <c r="U22" i="9"/>
  <c r="G21" i="9"/>
  <c r="O20" i="9"/>
  <c r="G20" i="9"/>
  <c r="Y19" i="9"/>
  <c r="W19" i="9"/>
  <c r="U19" i="9"/>
  <c r="G19" i="9"/>
  <c r="Y18" i="9"/>
  <c r="W18" i="9"/>
  <c r="U18" i="9"/>
  <c r="O18" i="9"/>
  <c r="G18" i="9"/>
  <c r="Y17" i="9"/>
  <c r="W17" i="9"/>
  <c r="U17" i="9"/>
  <c r="P17" i="9"/>
  <c r="O17" i="9"/>
  <c r="O16" i="9"/>
  <c r="Y14" i="9"/>
  <c r="W14" i="9"/>
  <c r="U14" i="9"/>
  <c r="G14" i="9"/>
  <c r="Y13" i="9"/>
  <c r="W13" i="9"/>
  <c r="U13" i="9"/>
  <c r="G13" i="9"/>
  <c r="Y12" i="9"/>
  <c r="W12" i="9"/>
  <c r="U12" i="9"/>
  <c r="O12" i="9"/>
  <c r="N12" i="9"/>
  <c r="G12" i="9"/>
  <c r="O10" i="9"/>
  <c r="N10" i="9"/>
  <c r="G10" i="9"/>
  <c r="G11" i="9" s="1"/>
  <c r="Z9" i="9"/>
  <c r="Y9" i="9"/>
  <c r="X9" i="9"/>
  <c r="W9" i="9"/>
  <c r="V9" i="9"/>
  <c r="U9" i="9"/>
  <c r="N9" i="9"/>
  <c r="Y8" i="9"/>
  <c r="W8" i="9"/>
  <c r="U8" i="9"/>
  <c r="O8" i="9"/>
  <c r="N8" i="9"/>
  <c r="Y7" i="9"/>
  <c r="W7" i="9"/>
  <c r="U7" i="9"/>
  <c r="O7" i="9"/>
  <c r="N7" i="9"/>
  <c r="G7" i="9"/>
  <c r="G8" i="9" s="1"/>
  <c r="Y6" i="9"/>
  <c r="W6" i="9"/>
  <c r="U6" i="9"/>
  <c r="X1" i="9"/>
  <c r="U1" i="9"/>
  <c r="H1" i="9"/>
  <c r="E1" i="9"/>
  <c r="Y45" i="8"/>
  <c r="W45" i="8"/>
  <c r="U45" i="8"/>
  <c r="G45" i="8"/>
  <c r="Y44" i="8"/>
  <c r="W44" i="8"/>
  <c r="U44" i="8"/>
  <c r="G44" i="8"/>
  <c r="Y43" i="8"/>
  <c r="W43" i="8"/>
  <c r="U43" i="8"/>
  <c r="G43" i="8"/>
  <c r="Y42" i="8"/>
  <c r="W42" i="8"/>
  <c r="U42" i="8"/>
  <c r="G42" i="8"/>
  <c r="Y39" i="8"/>
  <c r="W39" i="8"/>
  <c r="U39" i="8"/>
  <c r="G39" i="8"/>
  <c r="G38" i="8"/>
  <c r="O37" i="8"/>
  <c r="N37" i="8"/>
  <c r="M37" i="8"/>
  <c r="G37" i="8"/>
  <c r="Z36" i="8"/>
  <c r="Y36" i="8"/>
  <c r="X36" i="8"/>
  <c r="W36" i="8"/>
  <c r="V36" i="8"/>
  <c r="U36" i="8"/>
  <c r="O36" i="8"/>
  <c r="N36" i="8"/>
  <c r="M36" i="8"/>
  <c r="G35" i="8"/>
  <c r="G34" i="8"/>
  <c r="Y33" i="8"/>
  <c r="W33" i="8"/>
  <c r="U33" i="8"/>
  <c r="H33" i="8"/>
  <c r="G33" i="8"/>
  <c r="Y32" i="8"/>
  <c r="W32" i="8"/>
  <c r="U32" i="8"/>
  <c r="G32" i="8"/>
  <c r="Y31" i="8"/>
  <c r="W31" i="8"/>
  <c r="U31" i="8"/>
  <c r="G31" i="8"/>
  <c r="O30" i="8"/>
  <c r="N30" i="8"/>
  <c r="M30" i="8"/>
  <c r="G30" i="8"/>
  <c r="Y28" i="8"/>
  <c r="W28" i="8"/>
  <c r="U28" i="8"/>
  <c r="Y27" i="8"/>
  <c r="W27" i="8"/>
  <c r="U27" i="8"/>
  <c r="N27" i="8"/>
  <c r="M27" i="8"/>
  <c r="G27" i="8"/>
  <c r="O26" i="8"/>
  <c r="N26" i="8"/>
  <c r="M26" i="8"/>
  <c r="G25" i="8"/>
  <c r="N44" i="8" s="1"/>
  <c r="Y24" i="8"/>
  <c r="W24" i="8"/>
  <c r="U24" i="8"/>
  <c r="H24" i="8"/>
  <c r="G24" i="8"/>
  <c r="Y23" i="8"/>
  <c r="W23" i="8"/>
  <c r="U23" i="8"/>
  <c r="G23" i="8"/>
  <c r="Y22" i="8"/>
  <c r="W22" i="8"/>
  <c r="U22" i="8"/>
  <c r="G21" i="8"/>
  <c r="O20" i="8"/>
  <c r="G20" i="8"/>
  <c r="Y19" i="8"/>
  <c r="W19" i="8"/>
  <c r="U19" i="8"/>
  <c r="G19" i="8"/>
  <c r="Y18" i="8"/>
  <c r="W18" i="8"/>
  <c r="U18" i="8"/>
  <c r="O18" i="8"/>
  <c r="G18" i="8"/>
  <c r="Y17" i="8"/>
  <c r="W17" i="8"/>
  <c r="U17" i="8"/>
  <c r="P17" i="8"/>
  <c r="O17" i="8"/>
  <c r="O16" i="8"/>
  <c r="Y14" i="8"/>
  <c r="W14" i="8"/>
  <c r="U14" i="8"/>
  <c r="G14" i="8"/>
  <c r="Y13" i="8"/>
  <c r="W13" i="8"/>
  <c r="U13" i="8"/>
  <c r="G13" i="8"/>
  <c r="Y12" i="8"/>
  <c r="W12" i="8"/>
  <c r="U12" i="8"/>
  <c r="O12" i="8"/>
  <c r="N12" i="8"/>
  <c r="G12" i="8"/>
  <c r="O10" i="8"/>
  <c r="N10" i="8"/>
  <c r="G10" i="8"/>
  <c r="N43" i="8" s="1"/>
  <c r="Z9" i="8"/>
  <c r="Y9" i="8"/>
  <c r="X9" i="8"/>
  <c r="W9" i="8"/>
  <c r="V9" i="8"/>
  <c r="U9" i="8"/>
  <c r="N9" i="8"/>
  <c r="Y8" i="8"/>
  <c r="W8" i="8"/>
  <c r="U8" i="8"/>
  <c r="O8" i="8"/>
  <c r="N8" i="8"/>
  <c r="Y7" i="8"/>
  <c r="W7" i="8"/>
  <c r="U7" i="8"/>
  <c r="O7" i="8"/>
  <c r="N7" i="8"/>
  <c r="G7" i="8"/>
  <c r="G8" i="8" s="1"/>
  <c r="Y6" i="8"/>
  <c r="W6" i="8"/>
  <c r="U6" i="8"/>
  <c r="X1" i="8"/>
  <c r="U1" i="8"/>
  <c r="H1" i="8"/>
  <c r="E1" i="8"/>
  <c r="G17" i="22" l="1"/>
  <c r="G26" i="9"/>
  <c r="O29" i="8"/>
  <c r="N29" i="8"/>
  <c r="M29" i="9"/>
  <c r="G16" i="22"/>
  <c r="G17" i="23"/>
  <c r="O11" i="10"/>
  <c r="N11" i="10"/>
  <c r="N45" i="10"/>
  <c r="G26" i="10"/>
  <c r="N29" i="11"/>
  <c r="M28" i="11"/>
  <c r="G11" i="12"/>
  <c r="G17" i="21"/>
  <c r="H16" i="23"/>
  <c r="G17" i="24"/>
  <c r="O29" i="10"/>
  <c r="O11" i="11"/>
  <c r="N44" i="11"/>
  <c r="N45" i="11" s="1"/>
  <c r="O11" i="8"/>
  <c r="N29" i="12"/>
  <c r="G17" i="20"/>
  <c r="N45" i="8"/>
  <c r="G9" i="8"/>
  <c r="N11" i="8"/>
  <c r="N28" i="8"/>
  <c r="O28" i="8"/>
  <c r="O29" i="9"/>
  <c r="N29" i="10"/>
  <c r="N28" i="10"/>
  <c r="G26" i="11"/>
  <c r="O11" i="12"/>
  <c r="N11" i="12"/>
  <c r="N44" i="12"/>
  <c r="N45" i="12" s="1"/>
  <c r="M28" i="12"/>
  <c r="H16" i="20"/>
  <c r="H17" i="21"/>
  <c r="O11" i="9"/>
  <c r="N11" i="9"/>
  <c r="G15" i="9"/>
  <c r="N44" i="9"/>
  <c r="M28" i="9"/>
  <c r="G11" i="10"/>
  <c r="N28" i="11"/>
  <c r="M29" i="11"/>
  <c r="G26" i="12"/>
  <c r="H17" i="20"/>
  <c r="H17" i="23"/>
  <c r="I16" i="24"/>
  <c r="H17" i="24"/>
  <c r="N28" i="12"/>
  <c r="G26" i="8"/>
  <c r="M29" i="8"/>
  <c r="N29" i="9"/>
  <c r="N28" i="9"/>
  <c r="M28" i="10"/>
  <c r="N11" i="11"/>
  <c r="O29" i="12"/>
  <c r="G16" i="20"/>
  <c r="G16" i="21"/>
  <c r="G16" i="23"/>
  <c r="G16" i="24"/>
  <c r="H16" i="24"/>
  <c r="I17" i="24"/>
  <c r="I16" i="23"/>
  <c r="H16" i="22"/>
  <c r="I17" i="22"/>
  <c r="I16" i="22"/>
  <c r="H16" i="21"/>
  <c r="I17" i="21"/>
  <c r="I16" i="21"/>
  <c r="I16" i="20"/>
  <c r="G9" i="12"/>
  <c r="G15" i="12"/>
  <c r="O28" i="12"/>
  <c r="G9" i="11"/>
  <c r="G15" i="11"/>
  <c r="O28" i="11"/>
  <c r="G15" i="10"/>
  <c r="O28" i="10"/>
  <c r="G9" i="10"/>
  <c r="G9" i="9"/>
  <c r="N43" i="9"/>
  <c r="O28" i="9"/>
  <c r="M28" i="8"/>
  <c r="G11" i="8"/>
  <c r="G15" i="8" s="1"/>
  <c r="R36" i="6"/>
  <c r="X35" i="6"/>
  <c r="X34" i="6"/>
  <c r="R34" i="6"/>
  <c r="L34" i="6"/>
  <c r="F34" i="6"/>
  <c r="R33" i="6"/>
  <c r="F33" i="6"/>
  <c r="X32" i="6"/>
  <c r="L32" i="6"/>
  <c r="X30" i="6"/>
  <c r="X29" i="6"/>
  <c r="L29" i="6"/>
  <c r="F29" i="6"/>
  <c r="R28" i="6"/>
  <c r="L28" i="6"/>
  <c r="F28" i="6"/>
  <c r="X26" i="6"/>
  <c r="R26" i="6"/>
  <c r="L26" i="6"/>
  <c r="X25" i="6"/>
  <c r="R25" i="6"/>
  <c r="L25" i="6"/>
  <c r="X24" i="6"/>
  <c r="R24" i="6"/>
  <c r="F24" i="6"/>
  <c r="X23" i="6"/>
  <c r="L23" i="6"/>
  <c r="F23" i="6"/>
  <c r="X22" i="6"/>
  <c r="L22" i="6"/>
  <c r="F22" i="6"/>
  <c r="L21" i="6"/>
  <c r="F21" i="6"/>
  <c r="L20" i="6"/>
  <c r="F20" i="6"/>
  <c r="R19" i="6"/>
  <c r="L19" i="6"/>
  <c r="F19" i="6"/>
  <c r="X18" i="6"/>
  <c r="R18" i="6"/>
  <c r="L18" i="6"/>
  <c r="F18" i="6"/>
  <c r="X17" i="6"/>
  <c r="R17" i="6"/>
  <c r="L17" i="6"/>
  <c r="F17" i="6"/>
  <c r="X16" i="6"/>
  <c r="X19" i="6" s="1"/>
  <c r="R16" i="6"/>
  <c r="L16" i="6"/>
  <c r="F16" i="6"/>
  <c r="R15" i="6"/>
  <c r="L15" i="6"/>
  <c r="F15" i="6"/>
  <c r="L14" i="6"/>
  <c r="F14" i="6"/>
  <c r="L13" i="6"/>
  <c r="F13" i="6"/>
  <c r="X12" i="6"/>
  <c r="L12" i="6"/>
  <c r="F12" i="6"/>
  <c r="X11" i="6"/>
  <c r="R11" i="6"/>
  <c r="L11" i="6"/>
  <c r="F11" i="6"/>
  <c r="X10" i="6"/>
  <c r="R10" i="6"/>
  <c r="L10" i="6"/>
  <c r="F10" i="6"/>
  <c r="X9" i="6"/>
  <c r="R9" i="6"/>
  <c r="R12" i="6" s="1"/>
  <c r="F9" i="6"/>
  <c r="L8" i="6"/>
  <c r="F8" i="6"/>
  <c r="X1" i="6"/>
  <c r="V1" i="6"/>
  <c r="I1" i="6"/>
  <c r="E1" i="6"/>
  <c r="R36" i="5"/>
  <c r="X35" i="5"/>
  <c r="X34" i="5"/>
  <c r="R34" i="5"/>
  <c r="L34" i="5"/>
  <c r="F34" i="5"/>
  <c r="R33" i="5"/>
  <c r="F33" i="5"/>
  <c r="X32" i="5"/>
  <c r="L32" i="5"/>
  <c r="X30" i="5"/>
  <c r="X29" i="5"/>
  <c r="L29" i="5"/>
  <c r="F29" i="5"/>
  <c r="R28" i="5"/>
  <c r="L28" i="5"/>
  <c r="F28" i="5"/>
  <c r="X26" i="5"/>
  <c r="R26" i="5"/>
  <c r="L26" i="5"/>
  <c r="X25" i="5"/>
  <c r="R25" i="5"/>
  <c r="L25" i="5"/>
  <c r="X24" i="5"/>
  <c r="R24" i="5"/>
  <c r="F24" i="5"/>
  <c r="X23" i="5"/>
  <c r="L23" i="5"/>
  <c r="F23" i="5"/>
  <c r="X22" i="5"/>
  <c r="L22" i="5"/>
  <c r="F22" i="5"/>
  <c r="L21" i="5"/>
  <c r="F21" i="5"/>
  <c r="L20" i="5"/>
  <c r="F20" i="5"/>
  <c r="R19" i="5"/>
  <c r="L19" i="5"/>
  <c r="F19" i="5"/>
  <c r="X18" i="5"/>
  <c r="R18" i="5"/>
  <c r="L18" i="5"/>
  <c r="F18" i="5"/>
  <c r="X17" i="5"/>
  <c r="R17" i="5"/>
  <c r="L17" i="5"/>
  <c r="F17" i="5"/>
  <c r="X16" i="5"/>
  <c r="R16" i="5"/>
  <c r="L16" i="5"/>
  <c r="F16" i="5"/>
  <c r="R15" i="5"/>
  <c r="L15" i="5"/>
  <c r="F15" i="5"/>
  <c r="L14" i="5"/>
  <c r="F14" i="5"/>
  <c r="L13" i="5"/>
  <c r="F13" i="5"/>
  <c r="X12" i="5"/>
  <c r="L12" i="5"/>
  <c r="F12" i="5"/>
  <c r="X11" i="5"/>
  <c r="R11" i="5"/>
  <c r="L11" i="5"/>
  <c r="F11" i="5"/>
  <c r="X10" i="5"/>
  <c r="R10" i="5"/>
  <c r="L10" i="5"/>
  <c r="F10" i="5"/>
  <c r="X9" i="5"/>
  <c r="R9" i="5"/>
  <c r="R12" i="5" s="1"/>
  <c r="F9" i="5"/>
  <c r="L8" i="5"/>
  <c r="F8" i="5"/>
  <c r="X1" i="5"/>
  <c r="V1" i="5"/>
  <c r="I1" i="5"/>
  <c r="E1" i="5"/>
  <c r="R36" i="4"/>
  <c r="X35" i="4"/>
  <c r="X34" i="4"/>
  <c r="R34" i="4"/>
  <c r="L34" i="4"/>
  <c r="F34" i="4"/>
  <c r="R33" i="4"/>
  <c r="F33" i="4"/>
  <c r="X32" i="4"/>
  <c r="L32" i="4"/>
  <c r="X30" i="4"/>
  <c r="X29" i="4"/>
  <c r="L29" i="4"/>
  <c r="F29" i="4"/>
  <c r="R28" i="4"/>
  <c r="L28" i="4"/>
  <c r="F28" i="4"/>
  <c r="X26" i="4"/>
  <c r="R26" i="4"/>
  <c r="L26" i="4"/>
  <c r="X25" i="4"/>
  <c r="R25" i="4"/>
  <c r="L25" i="4"/>
  <c r="X24" i="4"/>
  <c r="R24" i="4"/>
  <c r="F24" i="4"/>
  <c r="X23" i="4"/>
  <c r="L23" i="4"/>
  <c r="F23" i="4"/>
  <c r="X22" i="4"/>
  <c r="L22" i="4"/>
  <c r="F22" i="4"/>
  <c r="L21" i="4"/>
  <c r="F21" i="4"/>
  <c r="L20" i="4"/>
  <c r="F20" i="4"/>
  <c r="R19" i="4"/>
  <c r="L19" i="4"/>
  <c r="F19" i="4"/>
  <c r="X18" i="4"/>
  <c r="R18" i="4"/>
  <c r="L18" i="4"/>
  <c r="F18" i="4"/>
  <c r="X17" i="4"/>
  <c r="R17" i="4"/>
  <c r="L17" i="4"/>
  <c r="F17" i="4"/>
  <c r="X16" i="4"/>
  <c r="X19" i="4" s="1"/>
  <c r="R16" i="4"/>
  <c r="L16" i="4"/>
  <c r="F16" i="4"/>
  <c r="R15" i="4"/>
  <c r="L15" i="4"/>
  <c r="F15" i="4"/>
  <c r="L14" i="4"/>
  <c r="F14" i="4"/>
  <c r="L13" i="4"/>
  <c r="F13" i="4"/>
  <c r="X12" i="4"/>
  <c r="L12" i="4"/>
  <c r="F12" i="4"/>
  <c r="X11" i="4"/>
  <c r="R11" i="4"/>
  <c r="L11" i="4"/>
  <c r="F11" i="4"/>
  <c r="X10" i="4"/>
  <c r="R10" i="4"/>
  <c r="L10" i="4"/>
  <c r="F10" i="4"/>
  <c r="X9" i="4"/>
  <c r="R9" i="4"/>
  <c r="R12" i="4" s="1"/>
  <c r="F9" i="4"/>
  <c r="L8" i="4"/>
  <c r="F8" i="4"/>
  <c r="X1" i="4"/>
  <c r="V1" i="4"/>
  <c r="I1" i="4"/>
  <c r="E1" i="4"/>
  <c r="E1" i="3"/>
  <c r="I1" i="3"/>
  <c r="V1" i="3"/>
  <c r="X1" i="3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R12" i="3"/>
  <c r="X12" i="3"/>
  <c r="F13" i="3"/>
  <c r="L13" i="3"/>
  <c r="F14" i="3"/>
  <c r="L14" i="3"/>
  <c r="F15" i="3"/>
  <c r="L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X30" i="3"/>
  <c r="L32" i="3"/>
  <c r="X32" i="3"/>
  <c r="F33" i="3"/>
  <c r="R33" i="3"/>
  <c r="F34" i="3"/>
  <c r="L34" i="3"/>
  <c r="R34" i="3"/>
  <c r="X34" i="3"/>
  <c r="X35" i="3"/>
  <c r="R36" i="3"/>
  <c r="E33" i="1"/>
  <c r="E32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" i="2"/>
  <c r="I1" i="2"/>
  <c r="V1" i="2"/>
  <c r="X1" i="2"/>
  <c r="F8" i="2"/>
  <c r="L8" i="2"/>
  <c r="F9" i="2"/>
  <c r="R9" i="2"/>
  <c r="X9" i="2"/>
  <c r="F10" i="2"/>
  <c r="L10" i="2"/>
  <c r="R10" i="2"/>
  <c r="X10" i="2"/>
  <c r="F11" i="2"/>
  <c r="L11" i="2"/>
  <c r="R11" i="2"/>
  <c r="X11" i="2"/>
  <c r="F12" i="2"/>
  <c r="L12" i="2"/>
  <c r="X12" i="2"/>
  <c r="F13" i="2"/>
  <c r="L13" i="2"/>
  <c r="F14" i="2"/>
  <c r="L14" i="2"/>
  <c r="F15" i="2"/>
  <c r="L15" i="2"/>
  <c r="R15" i="2"/>
  <c r="F16" i="2"/>
  <c r="L16" i="2"/>
  <c r="R16" i="2"/>
  <c r="X16" i="2"/>
  <c r="F17" i="2"/>
  <c r="L17" i="2"/>
  <c r="R17" i="2"/>
  <c r="X17" i="2"/>
  <c r="F18" i="2"/>
  <c r="L18" i="2"/>
  <c r="R18" i="2"/>
  <c r="X18" i="2"/>
  <c r="F19" i="2"/>
  <c r="L19" i="2"/>
  <c r="R19" i="2"/>
  <c r="X19" i="2"/>
  <c r="F20" i="2"/>
  <c r="L20" i="2"/>
  <c r="F21" i="2"/>
  <c r="L21" i="2"/>
  <c r="F22" i="2"/>
  <c r="L22" i="2"/>
  <c r="X22" i="2"/>
  <c r="F23" i="2"/>
  <c r="L23" i="2"/>
  <c r="X23" i="2"/>
  <c r="F24" i="2"/>
  <c r="R24" i="2"/>
  <c r="X24" i="2"/>
  <c r="L25" i="2"/>
  <c r="R25" i="2"/>
  <c r="X25" i="2"/>
  <c r="L26" i="2"/>
  <c r="R26" i="2"/>
  <c r="X26" i="2"/>
  <c r="F28" i="2"/>
  <c r="L28" i="2"/>
  <c r="R28" i="2"/>
  <c r="F29" i="2"/>
  <c r="L29" i="2"/>
  <c r="X29" i="2"/>
  <c r="X30" i="2"/>
  <c r="L32" i="2"/>
  <c r="X32" i="2"/>
  <c r="F33" i="2"/>
  <c r="R33" i="2"/>
  <c r="F34" i="2"/>
  <c r="L34" i="2"/>
  <c r="R34" i="2"/>
  <c r="X34" i="2"/>
  <c r="X35" i="2"/>
  <c r="R36" i="2"/>
  <c r="R35" i="2" s="1"/>
  <c r="R20" i="2" l="1"/>
  <c r="L30" i="2"/>
  <c r="L33" i="3"/>
  <c r="L35" i="3" s="1"/>
  <c r="R27" i="3"/>
  <c r="X31" i="4"/>
  <c r="L33" i="4"/>
  <c r="L30" i="5"/>
  <c r="X31" i="6"/>
  <c r="L33" i="6"/>
  <c r="L35" i="6" s="1"/>
  <c r="N45" i="9"/>
  <c r="L30" i="3"/>
  <c r="X13" i="2"/>
  <c r="R20" i="4"/>
  <c r="R21" i="4" s="1"/>
  <c r="R30" i="4" s="1"/>
  <c r="X13" i="5"/>
  <c r="R27" i="5"/>
  <c r="L30" i="4"/>
  <c r="L30" i="6"/>
  <c r="X27" i="3"/>
  <c r="L24" i="3"/>
  <c r="L27" i="3" s="1"/>
  <c r="F27" i="3" s="1"/>
  <c r="X13" i="4"/>
  <c r="X27" i="4"/>
  <c r="X13" i="6"/>
  <c r="X31" i="2"/>
  <c r="L24" i="2"/>
  <c r="L27" i="2" s="1"/>
  <c r="F27" i="2" s="1"/>
  <c r="R12" i="2"/>
  <c r="R21" i="2" s="1"/>
  <c r="L33" i="2"/>
  <c r="L35" i="2" s="1"/>
  <c r="X27" i="2"/>
  <c r="R27" i="2"/>
  <c r="X31" i="3"/>
  <c r="R35" i="3"/>
  <c r="X13" i="3"/>
  <c r="R20" i="3"/>
  <c r="R21" i="3" s="1"/>
  <c r="R30" i="3" s="1"/>
  <c r="L35" i="4"/>
  <c r="R35" i="4"/>
  <c r="L24" i="4"/>
  <c r="L27" i="4" s="1"/>
  <c r="F27" i="4" s="1"/>
  <c r="R27" i="4"/>
  <c r="X31" i="5"/>
  <c r="L33" i="5"/>
  <c r="L35" i="5" s="1"/>
  <c r="L24" i="6"/>
  <c r="L27" i="6" s="1"/>
  <c r="F27" i="6" s="1"/>
  <c r="R27" i="6"/>
  <c r="R20" i="6"/>
  <c r="R21" i="6" s="1"/>
  <c r="R30" i="6" s="1"/>
  <c r="X27" i="6"/>
  <c r="R35" i="6"/>
  <c r="X27" i="5"/>
  <c r="R20" i="5"/>
  <c r="R21" i="5" s="1"/>
  <c r="X19" i="5"/>
  <c r="R35" i="5"/>
  <c r="L24" i="5"/>
  <c r="L27" i="5" s="1"/>
  <c r="F27" i="5" s="1"/>
  <c r="R30" i="5" l="1"/>
  <c r="R30" i="2"/>
  <c r="W112" i="19"/>
</calcChain>
</file>

<file path=xl/comments1.xml><?xml version="1.0" encoding="utf-8"?>
<comments xmlns="http://schemas.openxmlformats.org/spreadsheetml/2006/main">
  <authors>
    <author>Autor</author>
  </authors>
  <commentList>
    <comment ref="D2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2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3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4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</commentList>
</comments>
</file>

<file path=xl/sharedStrings.xml><?xml version="1.0" encoding="utf-8"?>
<sst xmlns="http://schemas.openxmlformats.org/spreadsheetml/2006/main" count="4741" uniqueCount="485">
  <si>
    <t xml:space="preserve"> </t>
  </si>
  <si>
    <t>World Copyright © 2018 -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</si>
  <si>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</si>
  <si>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Patrimonio neto</t>
  </si>
  <si>
    <t>Potencial Crédito Próx. Trim.</t>
  </si>
  <si>
    <t xml:space="preserve">  Reservas</t>
  </si>
  <si>
    <t>Reservas totales</t>
  </si>
  <si>
    <t>Lim. descubierto  Prox. Trim.</t>
  </si>
  <si>
    <t xml:space="preserve">  Prima de emisión</t>
  </si>
  <si>
    <t xml:space="preserve">  Reservas acumuladas</t>
  </si>
  <si>
    <t xml:space="preserve">  Franquicia</t>
  </si>
  <si>
    <t xml:space="preserve">  Capital social</t>
  </si>
  <si>
    <t xml:space="preserve">  Transferido a reservas</t>
  </si>
  <si>
    <t xml:space="preserve">  Seguros pedidos</t>
  </si>
  <si>
    <t>)</t>
  </si>
  <si>
    <t>(incluye inversiones por valor -</t>
  </si>
  <si>
    <t>Fondos propios</t>
  </si>
  <si>
    <t>Pago de dividendos</t>
  </si>
  <si>
    <t>Efectivo y equivalentes</t>
  </si>
  <si>
    <t>Flujo de caja anterior</t>
  </si>
  <si>
    <t>Activo neto</t>
  </si>
  <si>
    <t>Beneficio por acción (cents)</t>
  </si>
  <si>
    <t>Flujo de caja</t>
  </si>
  <si>
    <t>Resultado neto</t>
  </si>
  <si>
    <t>Beneficio/Pérdida impobnible</t>
  </si>
  <si>
    <t>Préstamos</t>
  </si>
  <si>
    <t xml:space="preserve">  Impuestos</t>
  </si>
  <si>
    <t xml:space="preserve">  Base Imponible acumulada</t>
  </si>
  <si>
    <t>Flujo de caja finanzas</t>
  </si>
  <si>
    <t>Pasivo exigible</t>
  </si>
  <si>
    <t>Beneficio antes de impuestos</t>
  </si>
  <si>
    <t xml:space="preserve">  Base imponible Ult. Trim</t>
  </si>
  <si>
    <t xml:space="preserve">  Intereses pagados </t>
  </si>
  <si>
    <t xml:space="preserve">  Descubierto bancario</t>
  </si>
  <si>
    <t>Gastos financieros</t>
  </si>
  <si>
    <t>Impuesto sociedades:</t>
  </si>
  <si>
    <t xml:space="preserve">  Préstamos adicionales</t>
  </si>
  <si>
    <t xml:space="preserve">  Acreedores</t>
  </si>
  <si>
    <t xml:space="preserve">  Ingresos financieros</t>
  </si>
  <si>
    <t xml:space="preserve">  Pago de dividendos</t>
  </si>
  <si>
    <t xml:space="preserve">  Impuestos a pagar</t>
  </si>
  <si>
    <t>EBIT</t>
  </si>
  <si>
    <t>TOTAL GASTOS GENERALES</t>
  </si>
  <si>
    <t xml:space="preserve">  Recompra de acciones</t>
  </si>
  <si>
    <t>Pasivo:</t>
  </si>
  <si>
    <t xml:space="preserve">  Amortización</t>
  </si>
  <si>
    <t xml:space="preserve">  Otros costes</t>
  </si>
  <si>
    <t xml:space="preserve">  Emisión de acciones</t>
  </si>
  <si>
    <t xml:space="preserve">  Seguros recibidos</t>
  </si>
  <si>
    <t xml:space="preserve">  Dirección</t>
  </si>
  <si>
    <t>Actividades Financieras:</t>
  </si>
  <si>
    <t>Activo Total</t>
  </si>
  <si>
    <t xml:space="preserve">  Gastos generales</t>
  </si>
  <si>
    <t xml:space="preserve">  Seguros</t>
  </si>
  <si>
    <t>Total activo circulante</t>
  </si>
  <si>
    <t>Beneficio Bruto</t>
  </si>
  <si>
    <t xml:space="preserve">  Control de Crédito</t>
  </si>
  <si>
    <t>Flujo de caja de inversión</t>
  </si>
  <si>
    <t xml:space="preserve">  Efectivo y equivalentes</t>
  </si>
  <si>
    <t>Coste de las ventas</t>
  </si>
  <si>
    <t xml:space="preserve">  Información</t>
  </si>
  <si>
    <t xml:space="preserve">  Inversiones inmovilizado</t>
  </si>
  <si>
    <t xml:space="preserve">  Deudores</t>
  </si>
  <si>
    <t xml:space="preserve">  Menos valor de stock final</t>
  </si>
  <si>
    <t xml:space="preserve">  Almacenes y Compras</t>
  </si>
  <si>
    <t xml:space="preserve">  Ventas inmovilizado</t>
  </si>
  <si>
    <t xml:space="preserve">  Inventario - Materia Prima</t>
  </si>
  <si>
    <t xml:space="preserve">  Transporte</t>
  </si>
  <si>
    <t xml:space="preserve">  Mantenimiento máquinas</t>
  </si>
  <si>
    <t xml:space="preserve">  Intereses recibidos</t>
  </si>
  <si>
    <t xml:space="preserve">  Inventario - Componentes</t>
  </si>
  <si>
    <t xml:space="preserve">  Control de calidad</t>
  </si>
  <si>
    <t xml:space="preserve">  Departamento Personal</t>
  </si>
  <si>
    <t>Actividades de Inversión:</t>
  </si>
  <si>
    <t xml:space="preserve">  Inventario - Productos</t>
  </si>
  <si>
    <t xml:space="preserve">  Salarios Montaje</t>
  </si>
  <si>
    <t xml:space="preserve">  Desarrollo Web Site</t>
  </si>
  <si>
    <t>Activo Circulante</t>
  </si>
  <si>
    <t xml:space="preserve">  Salarios mecanizado</t>
  </si>
  <si>
    <t xml:space="preserve">  Investigación y Desarrollo</t>
  </si>
  <si>
    <t>Flujo de caja de explotación</t>
  </si>
  <si>
    <t xml:space="preserve">  Funcionamiento máquinas</t>
  </si>
  <si>
    <t xml:space="preserve">  Servicio de Garantía</t>
  </si>
  <si>
    <t xml:space="preserve">  Impuestos pagados</t>
  </si>
  <si>
    <t>Total activo fijo</t>
  </si>
  <si>
    <t xml:space="preserve">  Adquisición de materias primas</t>
  </si>
  <si>
    <t xml:space="preserve">  Departamento Comercial</t>
  </si>
  <si>
    <t xml:space="preserve">  Gastos de explotación</t>
  </si>
  <si>
    <t xml:space="preserve">  Valor de las máquinas</t>
  </si>
  <si>
    <t xml:space="preserve">  Componentes comprados</t>
  </si>
  <si>
    <t xml:space="preserve">  Agentes &amp; Distribuidores</t>
  </si>
  <si>
    <t xml:space="preserve">  Bienes inmuebles</t>
  </si>
  <si>
    <t xml:space="preserve">  Valor Stock inicial</t>
  </si>
  <si>
    <t xml:space="preserve">  Servicio Proveedor Internet</t>
  </si>
  <si>
    <t xml:space="preserve">  Cobros</t>
  </si>
  <si>
    <t xml:space="preserve">  Terreno</t>
  </si>
  <si>
    <t xml:space="preserve">  Distribuidor Internet</t>
  </si>
  <si>
    <t>Actividades de explotación:</t>
  </si>
  <si>
    <t>Activo fijo</t>
  </si>
  <si>
    <t>Ingresos por ventas</t>
  </si>
  <si>
    <t xml:space="preserve">  Publicidad</t>
  </si>
  <si>
    <t>€</t>
  </si>
  <si>
    <t>FLUJO DE CAJA</t>
  </si>
  <si>
    <t>BALANCE</t>
  </si>
  <si>
    <t>CUENTA DE RESULTADOS</t>
  </si>
  <si>
    <t>GASTOS GENERALES</t>
  </si>
  <si>
    <t>ESTADOS FINANCIEROS</t>
  </si>
  <si>
    <t>Trm</t>
  </si>
  <si>
    <t>Año</t>
  </si>
  <si>
    <t>Estados Financieros</t>
  </si>
  <si>
    <t>Empresa</t>
  </si>
  <si>
    <t>Grupo</t>
  </si>
  <si>
    <t>H1</t>
  </si>
  <si>
    <t>H2</t>
  </si>
  <si>
    <t>H3</t>
  </si>
  <si>
    <t>H4</t>
  </si>
  <si>
    <t>H5</t>
  </si>
  <si>
    <t>(incluye inversiones por valor -)</t>
  </si>
  <si>
    <t>Recursos y Productos</t>
  </si>
  <si>
    <t>RECURSOS FÍSICOS:  Uso y disponibilidad</t>
  </si>
  <si>
    <t>RECURSOS HUMANOS:</t>
  </si>
  <si>
    <t>DATOS PRODUCCIÓN:</t>
  </si>
  <si>
    <t xml:space="preserve">  Prod. 1</t>
  </si>
  <si>
    <t xml:space="preserve">  Prod. 2</t>
  </si>
  <si>
    <t xml:space="preserve">  Prod. 3</t>
  </si>
  <si>
    <t>Cantidades:</t>
  </si>
  <si>
    <t>Espacio:</t>
  </si>
  <si>
    <t>Sq. m.</t>
  </si>
  <si>
    <t>Personal de producción:</t>
  </si>
  <si>
    <t>Montaje</t>
  </si>
  <si>
    <t>Mecaniz.</t>
  </si>
  <si>
    <t xml:space="preserve">  Solictados</t>
  </si>
  <si>
    <t xml:space="preserve">  Terrenos de la empresa</t>
  </si>
  <si>
    <t xml:space="preserve">  Al inicio del último trimestre</t>
  </si>
  <si>
    <t xml:space="preserve">  Producidos</t>
  </si>
  <si>
    <t xml:space="preserve">   Acceso/parking etc</t>
  </si>
  <si>
    <t xml:space="preserve">  Admitidos</t>
  </si>
  <si>
    <t xml:space="preserve">  Rechazados</t>
  </si>
  <si>
    <t xml:space="preserve">   Tierra disponible</t>
  </si>
  <si>
    <t xml:space="preserve">  Formados</t>
  </si>
  <si>
    <t xml:space="preserve">  Perdidos o destruidos</t>
  </si>
  <si>
    <t xml:space="preserve">  Tamaño de fábrica próximo trimestre</t>
  </si>
  <si>
    <t xml:space="preserve">  Despedidos</t>
  </si>
  <si>
    <t xml:space="preserve">   Circulación y acceso</t>
  </si>
  <si>
    <t xml:space="preserve">  Bajas naturales</t>
  </si>
  <si>
    <t>Entregas a:</t>
  </si>
  <si>
    <t xml:space="preserve">   Operacionez de mecanizado</t>
  </si>
  <si>
    <t xml:space="preserve">  Disponibles próximo trimestre</t>
  </si>
  <si>
    <t xml:space="preserve">  Agentes UE</t>
  </si>
  <si>
    <t xml:space="preserve">   Operaciones de montaje</t>
  </si>
  <si>
    <t xml:space="preserve">  Distribuidores Nafta</t>
  </si>
  <si>
    <t xml:space="preserve">   Material y stock de componentes</t>
  </si>
  <si>
    <t xml:space="preserve">   Espacio disponible (- alquilado)</t>
  </si>
  <si>
    <t>Personal de montaje:</t>
  </si>
  <si>
    <t xml:space="preserve">  Total horas disponibles último trimestre</t>
  </si>
  <si>
    <t>Pedidos desde:</t>
  </si>
  <si>
    <t>Máquinas</t>
  </si>
  <si>
    <t>Number</t>
  </si>
  <si>
    <t xml:space="preserve">  Horas Absentismo</t>
  </si>
  <si>
    <t xml:space="preserve">  UE</t>
  </si>
  <si>
    <t xml:space="preserve">  Retiradas</t>
  </si>
  <si>
    <t xml:space="preserve">  Total horas utilizadas último trimestre</t>
  </si>
  <si>
    <t xml:space="preserve">  Nafta</t>
  </si>
  <si>
    <t xml:space="preserve">  Utilizadas último trimestre</t>
  </si>
  <si>
    <t xml:space="preserve">  Internet</t>
  </si>
  <si>
    <t xml:space="preserve">  Instaladas en último trimestre</t>
  </si>
  <si>
    <t xml:space="preserve">   Anuncio semanas huelga próx. Trim.</t>
  </si>
  <si>
    <t>Vendidos:</t>
  </si>
  <si>
    <t xml:space="preserve">  Horas disponibles último trimestre</t>
  </si>
  <si>
    <t xml:space="preserve">  Horas de paralización</t>
  </si>
  <si>
    <t xml:space="preserve">  Horas utilizadas último trimestre</t>
  </si>
  <si>
    <t>Agentes y Distrib.:</t>
  </si>
  <si>
    <t>UE</t>
  </si>
  <si>
    <t>Nafta</t>
  </si>
  <si>
    <t>Internet</t>
  </si>
  <si>
    <t xml:space="preserve">  Horas de mantenimiento</t>
  </si>
  <si>
    <t xml:space="preserve">  Disp. Ult. Trim.</t>
  </si>
  <si>
    <t>Pedidos atrasados:</t>
  </si>
  <si>
    <t xml:space="preserve">  Rendimiento de las máquinas %</t>
  </si>
  <si>
    <t xml:space="preserve">  Bajas Ult. Trim.</t>
  </si>
  <si>
    <t xml:space="preserve">  Despidos Ult. Trim.</t>
  </si>
  <si>
    <t>Materias primas:</t>
  </si>
  <si>
    <t xml:space="preserve">  Altas Próx. Trim.</t>
  </si>
  <si>
    <t xml:space="preserve">  Stock Inicial</t>
  </si>
  <si>
    <t xml:space="preserve">  Disp. Próx. Trim.</t>
  </si>
  <si>
    <t>Stocks: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</si>
  <si>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</si>
  <si>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</si>
  <si>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</si>
  <si>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</si>
  <si>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</si>
  <si>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>Transporte:</t>
  </si>
  <si>
    <t xml:space="preserve">  Entregas Próximo Trimestre</t>
  </si>
  <si>
    <t xml:space="preserve">  Trayecto medio(km)</t>
  </si>
  <si>
    <t>Servicio de garantía</t>
  </si>
  <si>
    <t xml:space="preserve">     Compras Ultimo Trimestre</t>
  </si>
  <si>
    <t xml:space="preserve">  Nº de fletes</t>
  </si>
  <si>
    <t xml:space="preserve">     Compras Penúltimo Trimestre</t>
  </si>
  <si>
    <t xml:space="preserve">  Entregas Trimestre Siguiente al Próx.</t>
  </si>
  <si>
    <t>Mejoras de producto</t>
  </si>
  <si>
    <r>
      <t>Estadísticas Internet</t>
    </r>
    <r>
      <rPr>
        <b/>
        <sz val="9"/>
        <rFont val="Arial"/>
        <family val="2"/>
      </rPr>
      <t>:</t>
    </r>
  </si>
  <si>
    <t>Componentes:</t>
  </si>
  <si>
    <t xml:space="preserve">  Número de puertos servidor internet</t>
  </si>
  <si>
    <t>Huella de carbono (CO2e):</t>
  </si>
  <si>
    <t>Toneladas</t>
  </si>
  <si>
    <t xml:space="preserve">  Montados Ult. Trim.</t>
  </si>
  <si>
    <t xml:space="preserve">  Número de visitas internet con éxito</t>
  </si>
  <si>
    <t xml:space="preserve">  Luz y calefacción en fábrica</t>
  </si>
  <si>
    <t xml:space="preserve">  Pedidos Ult. Trim.</t>
  </si>
  <si>
    <t xml:space="preserve">  Estimación de visitas fallidas (%)</t>
  </si>
  <si>
    <t xml:space="preserve">  Energía utilizada en producción</t>
  </si>
  <si>
    <t xml:space="preserve">  Stock final</t>
  </si>
  <si>
    <t xml:space="preserve">  Reclamaciones servicio de internet</t>
  </si>
  <si>
    <t>Total CO2e</t>
  </si>
  <si>
    <t xml:space="preserve">  Disponible</t>
  </si>
  <si>
    <t>None</t>
  </si>
  <si>
    <t>Informe de Gestión</t>
  </si>
  <si>
    <t>Código:</t>
  </si>
  <si>
    <t xml:space="preserve">     Grupo</t>
  </si>
  <si>
    <t xml:space="preserve">        Empresa</t>
  </si>
  <si>
    <t>POR FAVOR, COMPRUEBA …</t>
  </si>
  <si>
    <t xml:space="preserve">      tus decisiones</t>
  </si>
  <si>
    <t>Corporat.</t>
  </si>
  <si>
    <t>Prod.</t>
  </si>
  <si>
    <t>Número</t>
  </si>
  <si>
    <t>Soporte</t>
  </si>
  <si>
    <t>Comisión</t>
  </si>
  <si>
    <t>Publicidad: (€'000)</t>
  </si>
  <si>
    <t>Agentes y Distribuidores:</t>
  </si>
  <si>
    <t>necesar.</t>
  </si>
  <si>
    <t xml:space="preserve"> (€'000)</t>
  </si>
  <si>
    <t>%</t>
  </si>
  <si>
    <t>Europa</t>
  </si>
  <si>
    <t>Agentes UE</t>
  </si>
  <si>
    <t>Distribuidores Nafta</t>
  </si>
  <si>
    <t>Distribuidor Internet</t>
  </si>
  <si>
    <t>Precios (€):</t>
  </si>
  <si>
    <t>Operaciones:</t>
  </si>
  <si>
    <t>Materia prima ('000)</t>
  </si>
  <si>
    <t>Actual</t>
  </si>
  <si>
    <t>3mes</t>
  </si>
  <si>
    <t>6mes</t>
  </si>
  <si>
    <t>Mantenimiento horas/máquina</t>
  </si>
  <si>
    <t>Turnos</t>
  </si>
  <si>
    <t>Número de puertos operador</t>
  </si>
  <si>
    <t xml:space="preserve">Desarrollo Web-site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</si>
  <si>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</si>
  <si>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Personal:</t>
  </si>
  <si>
    <t>Op. Esp. a Contratar</t>
  </si>
  <si>
    <t>A formar</t>
  </si>
  <si>
    <t>Salario hora Op.Esp (€.c)</t>
  </si>
  <si>
    <t>Gastos de Gestión (€'000)</t>
  </si>
  <si>
    <t>Formación Staff (días)</t>
  </si>
  <si>
    <t>Calidad:</t>
  </si>
  <si>
    <t>Finanzas:</t>
  </si>
  <si>
    <t>Introducción de Gran Mejora</t>
  </si>
  <si>
    <t>Acciones a Emitir/Recomprar</t>
  </si>
  <si>
    <t>Dividendo (cent./acción)</t>
  </si>
  <si>
    <t>Investigación y Desarrollo (€'000)</t>
  </si>
  <si>
    <t>Préstamos (€'000)</t>
  </si>
  <si>
    <t>Inversiones (€'000)</t>
  </si>
  <si>
    <t>Tiempos de montaje (minutos)</t>
  </si>
  <si>
    <t>Máquinas a comprar</t>
  </si>
  <si>
    <t>Máquinas a vender</t>
  </si>
  <si>
    <t>Materias primas Premium (%)</t>
  </si>
  <si>
    <t>Ampliación fábrica (m2)</t>
  </si>
  <si>
    <t>Plan de seguro</t>
  </si>
  <si>
    <t>Subcontratación:</t>
  </si>
  <si>
    <t>Information:</t>
  </si>
  <si>
    <t>Componentes a encargar (unid.)</t>
  </si>
  <si>
    <t>Cuotas de mercado</t>
  </si>
  <si>
    <t>Actividad empresas</t>
  </si>
  <si>
    <t>The Global Management Challenge is a business simulation designed by Edit Systems Ltd. (www.edit515.co.uk) and organised by SDG S.A.  (www.worldgmc.com)</t>
  </si>
  <si>
    <t xml:space="preserve">INFORME DE GESTIÓN -  </t>
  </si>
  <si>
    <t>Información  grupo Pg 1</t>
  </si>
  <si>
    <t>ECONOMÍA INTERNACIONAL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</si>
  <si>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</si>
  <si>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</si>
  <si>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</si>
  <si>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</si>
  <si>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>PREVISIONES PRÓXIMO CUARTO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</si>
  <si>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</si>
  <si>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</si>
  <si>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</si>
  <si>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 xml:space="preserve">  Coste de componentes (€ por ud)</t>
  </si>
  <si>
    <t>Prod. 1</t>
  </si>
  <si>
    <t>Prod. 2</t>
  </si>
  <si>
    <t>Prod. 3</t>
  </si>
  <si>
    <t xml:space="preserve">   de ( sin materias premium)</t>
  </si>
  <si>
    <t xml:space="preserve">   a (100% materias premium)</t>
  </si>
  <si>
    <t>3 Meses</t>
  </si>
  <si>
    <t>6 Meses</t>
  </si>
  <si>
    <t>Precio Materia Prima ($ por '000 ud)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</si>
  <si>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</si>
  <si>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</si>
  <si>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</si>
  <si>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</si>
  <si>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</si>
  <si>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</si>
  <si>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</si>
  <si>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>Situación del mercado:</t>
  </si>
  <si>
    <t xml:space="preserve"> Precios de productos (€)</t>
  </si>
  <si>
    <t xml:space="preserve">  Prod. 1:      UE      </t>
  </si>
  <si>
    <t xml:space="preserve">       </t>
  </si>
  <si>
    <t xml:space="preserve">  Nafta </t>
  </si>
  <si>
    <t xml:space="preserve">  Prod. 2:      UE      </t>
  </si>
  <si>
    <t xml:space="preserve">  Internet </t>
  </si>
  <si>
    <t xml:space="preserve">  Prod. 3:      UE      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</si>
  <si>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</si>
  <si>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</si>
  <si>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</si>
  <si>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</si>
  <si>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</si>
  <si>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 xml:space="preserve">MANAGEMENT REPORT -  </t>
  </si>
  <si>
    <t>Información  grupo Pg 2</t>
  </si>
  <si>
    <t>BALANCES DE EMPRESAS</t>
  </si>
  <si>
    <t>Empresa:</t>
  </si>
  <si>
    <t>Activos</t>
  </si>
  <si>
    <t xml:space="preserve"> Activo fijo</t>
  </si>
  <si>
    <t xml:space="preserve">  Inventarios</t>
  </si>
  <si>
    <t>Pasivo</t>
  </si>
  <si>
    <t>INFORMACIÓN COMPRADA</t>
  </si>
  <si>
    <t xml:space="preserve">Cuotas de nercado (% según ventas) </t>
  </si>
  <si>
    <t>Información actividad de las empresas</t>
  </si>
  <si>
    <t xml:space="preserve"> Publicidad (€)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</si>
  <si>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</si>
  <si>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</si>
  <si>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</si>
  <si>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</si>
  <si>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</si>
  <si>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</si>
  <si>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99.0</t>
  </si>
  <si>
    <t>100.0</t>
  </si>
  <si>
    <t xml:space="preserve"> 98.2</t>
  </si>
  <si>
    <t xml:space="preserve"> 96.7</t>
  </si>
  <si>
    <t xml:space="preserve"> 95.1</t>
  </si>
  <si>
    <t>Major</t>
  </si>
  <si>
    <t>Minor</t>
  </si>
  <si>
    <t>Calculos</t>
  </si>
  <si>
    <t>Porcentaje productos vendidos sobre entregados</t>
  </si>
  <si>
    <t>pr1</t>
  </si>
  <si>
    <t>pr2</t>
  </si>
  <si>
    <t>pr3</t>
  </si>
  <si>
    <t>nafta</t>
  </si>
  <si>
    <t>Diferencia pedidos/entregados</t>
  </si>
  <si>
    <r>
      <t>STOCKS (</t>
    </r>
    <r>
      <rPr>
        <b/>
        <i/>
        <sz val="11"/>
        <color theme="1"/>
        <rFont val="Calibri"/>
        <family val="2"/>
        <scheme val="minor"/>
      </rPr>
      <t>INCLUYE ATRASADOS)</t>
    </r>
  </si>
  <si>
    <t xml:space="preserve">Cantidades a entregar a: (Entrega incompleta con *) </t>
  </si>
  <si>
    <t>Ingresos estimados</t>
  </si>
  <si>
    <t>Producto 1</t>
  </si>
  <si>
    <t>Producto 2</t>
  </si>
  <si>
    <t>Producto3</t>
  </si>
  <si>
    <t>EU</t>
  </si>
  <si>
    <t>Total=</t>
  </si>
  <si>
    <t xml:space="preserve">Horas disponibles proxima semana </t>
  </si>
  <si>
    <t>Descontamos huelga</t>
  </si>
  <si>
    <t>Productos totales previstos</t>
  </si>
  <si>
    <t>Pr1</t>
  </si>
  <si>
    <t>Pr2</t>
  </si>
  <si>
    <t>Pr3</t>
  </si>
  <si>
    <t>Productos producidos previstos</t>
  </si>
  <si>
    <t>Con Rendimiento maqs</t>
  </si>
  <si>
    <t>si todo siguiera igual</t>
  </si>
  <si>
    <t>Personas montaje</t>
  </si>
  <si>
    <t>Personas fabricación</t>
  </si>
  <si>
    <t xml:space="preserve">Horas totales </t>
  </si>
  <si>
    <t>Rendimiento estimado</t>
  </si>
  <si>
    <t>Huelga (montaje 48h/cabronsemana)</t>
  </si>
  <si>
    <t>Prod1</t>
  </si>
  <si>
    <t>Prod2</t>
  </si>
  <si>
    <t>Prod3</t>
  </si>
  <si>
    <t>Tiempos fabricación</t>
  </si>
  <si>
    <t>Materias primas necesarias</t>
  </si>
  <si>
    <t>Materias premium</t>
  </si>
  <si>
    <t>Totales</t>
  </si>
  <si>
    <t>Fabricación</t>
  </si>
  <si>
    <t>Subcontratados disponibles para montar</t>
  </si>
  <si>
    <t>De los subcontratados</t>
  </si>
  <si>
    <t>De los fabricados</t>
  </si>
  <si>
    <t>Solicitados (-subcontratados)</t>
  </si>
  <si>
    <t>Montaje (horas)</t>
  </si>
  <si>
    <t>Costes por producto</t>
  </si>
  <si>
    <t>Cosas a tener en cuenta</t>
  </si>
  <si>
    <t>Intentar llenar los contenedores de nafta</t>
  </si>
  <si>
    <t>Horas trabajo (montaje 420 + extras (84 sabados) (72 domingos))</t>
  </si>
  <si>
    <t>Raw materials</t>
  </si>
  <si>
    <t>17С1</t>
  </si>
  <si>
    <t>A&amp;D support ^x</t>
  </si>
  <si>
    <t>Premium materials x1</t>
  </si>
  <si>
    <t>Premium materials elasticity</t>
  </si>
  <si>
    <t>Spot</t>
  </si>
  <si>
    <t>3 mth</t>
  </si>
  <si>
    <t>6 mth</t>
  </si>
  <si>
    <t>Exchange rate</t>
  </si>
  <si>
    <t>Dividends</t>
  </si>
  <si>
    <t>A&amp;D number ^x</t>
  </si>
  <si>
    <t>R&amp;D х1</t>
  </si>
  <si>
    <t>R&amp;D elasticity</t>
  </si>
  <si>
    <t>A&amp;D commission ^x</t>
  </si>
  <si>
    <t>Prices k/x</t>
  </si>
  <si>
    <t>Prices elasticity</t>
  </si>
  <si>
    <t>Web-site ^x</t>
  </si>
  <si>
    <t>Components</t>
  </si>
  <si>
    <t>Insurance</t>
  </si>
  <si>
    <t>Issue/repurchase shares</t>
  </si>
  <si>
    <t>Corporate x1</t>
  </si>
  <si>
    <t>Assembly k^x</t>
  </si>
  <si>
    <t>Assembly elasticity</t>
  </si>
  <si>
    <t>Training ^x</t>
  </si>
  <si>
    <t>Direct advertising x1</t>
  </si>
  <si>
    <t>Management budget ^x</t>
  </si>
  <si>
    <t>Market shares</t>
  </si>
  <si>
    <t>Product</t>
  </si>
  <si>
    <t>R&amp;D</t>
  </si>
  <si>
    <t>Backlog</t>
  </si>
  <si>
    <t>Seasonality</t>
  </si>
  <si>
    <t>P1</t>
  </si>
  <si>
    <t>P2</t>
  </si>
  <si>
    <t>P3</t>
  </si>
  <si>
    <t xml:space="preserve"> 92.9</t>
  </si>
  <si>
    <t>Cyber security attacks have increased and are causing serious concerns.</t>
  </si>
  <si>
    <t>Public and private companies are being attacked and these cause both</t>
  </si>
  <si>
    <t>social and economic disturbances and high costs.</t>
  </si>
  <si>
    <t>GH5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</si>
  <si>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</si>
  <si>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</si>
  <si>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</si>
  <si>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</si>
  <si>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</si>
  <si>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</si>
  <si>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</si>
  <si>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</si>
  <si>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>Not requested</t>
  </si>
  <si>
    <t xml:space="preserve">   **</t>
  </si>
  <si>
    <t xml:space="preserve">  ***</t>
  </si>
  <si>
    <t xml:space="preserve">    *</t>
  </si>
  <si>
    <t>Valor de cotización de una empresa = Nº de acciones * valor de una acción</t>
  </si>
  <si>
    <t>Nº de acciones=</t>
  </si>
  <si>
    <t>Rentabilidad=EBIT/Activo total</t>
  </si>
  <si>
    <t>Cuota de mercado total</t>
  </si>
  <si>
    <t>P1UE</t>
  </si>
  <si>
    <t>P2UE</t>
  </si>
  <si>
    <t>P1Nafta</t>
  </si>
  <si>
    <t>P1Internet</t>
  </si>
  <si>
    <t>P2Nafta</t>
  </si>
  <si>
    <t>P2Internet</t>
  </si>
  <si>
    <t>P3UE</t>
  </si>
  <si>
    <t>P3Nafta</t>
  </si>
  <si>
    <t>P3Internet</t>
  </si>
  <si>
    <t>NOTA: CONTROL+B para cambiar puntos por comas</t>
  </si>
  <si>
    <t>Diferencia con MARKET SHARE</t>
  </si>
  <si>
    <t>Productos para conseguir esa cuota de mercado (basandonos en lo que vendemos)</t>
  </si>
  <si>
    <t>Ingresos</t>
  </si>
  <si>
    <t>TOTAL</t>
  </si>
  <si>
    <t>Horas trabajo fabricación (mínimas 360, base 420 + sábados 42 + domingos 72) (Suplementos: 1/3 para dos turnos, 2/3 para tres turnos)</t>
  </si>
  <si>
    <t>Horas max/maq (2 turnos - 1068 horas - 8 operarios no especializados por máquina || 3 turnos - 1602 horas - 12 operarios no especializados)</t>
  </si>
  <si>
    <t xml:space="preserve">Precio medio </t>
  </si>
  <si>
    <t>Diferencia con nuestro producto</t>
  </si>
  <si>
    <t>Tenemos 5540</t>
  </si>
  <si>
    <t>Materias primas</t>
  </si>
  <si>
    <t>Tenemos</t>
  </si>
  <si>
    <t>Nos llega</t>
  </si>
  <si>
    <t>Necesitamos para fabricar</t>
  </si>
  <si>
    <t>Necesitamos compra</t>
  </si>
  <si>
    <t>Compramos</t>
  </si>
  <si>
    <t>ahora</t>
  </si>
  <si>
    <t>3 meses</t>
  </si>
  <si>
    <t>6 meses</t>
  </si>
  <si>
    <t xml:space="preserve"> 93.7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</si>
  <si>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</si>
  <si>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</si>
  <si>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</si>
  <si>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</si>
  <si>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****</t>
  </si>
  <si>
    <t>Lo único que cambiaría es el precio del producto 3 en internet porque está alto y aunque hayamos tenido mucha demanda si la gente quiere nos la puede quitar</t>
  </si>
  <si>
    <t>cantidades</t>
  </si>
  <si>
    <t>tiempo (horas)</t>
  </si>
  <si>
    <t>total</t>
  </si>
  <si>
    <t>100 p3</t>
  </si>
  <si>
    <t>200p2</t>
  </si>
  <si>
    <t>280p1</t>
  </si>
  <si>
    <t>27000 h de 47 -12600 h para montar lo fabricado = 14400</t>
  </si>
  <si>
    <t>a</t>
  </si>
  <si>
    <t>Relación entre productos</t>
  </si>
  <si>
    <t>Para vender total</t>
  </si>
  <si>
    <t>Costes subcontratación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</si>
</sst>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\ _€_-;\-* #,##0\ _€_-;_-* &quot;-&quot;\ _€_-;_-@_-"/>
    <numFmt numFmtId="164" formatCode="0;\-0;;@"/>
    <numFmt numFmtId="165" formatCode="0.0"/>
    <numFmt numFmtId="166" formatCode="#"/>
    <numFmt numFmtId="167" formatCode="0;\-;;@"/>
    <numFmt numFmtId="168" formatCode="0.000"/>
    <numFmt numFmtId="169" formatCode="0.0000"/>
    <numFmt numFmtId="170" formatCode="#,##0.00000"/>
    <numFmt numFmtId="171" formatCode="#,##0.0000"/>
    <numFmt numFmtId="172" formatCode="0.00000"/>
    <numFmt numFmtId="173" formatCode="0.0%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11"/>
      <color rgb="FF008080"/>
      <name val="Arial"/>
      <family val="2"/>
    </font>
    <font>
      <b/>
      <sz val="12"/>
      <color indexed="21"/>
      <name val="Arial"/>
      <family val="2"/>
    </font>
    <font>
      <b/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b/>
      <sz val="26"/>
      <color indexed="21"/>
      <name val="Arial"/>
      <family val="2"/>
    </font>
    <font>
      <b/>
      <sz val="26"/>
      <color rgb="FF008080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20"/>
      <color indexed="21"/>
      <name val="Arial"/>
      <family val="2"/>
    </font>
    <font>
      <sz val="10"/>
      <name val="Arial"/>
      <family val="2"/>
    </font>
    <font>
      <b/>
      <sz val="9"/>
      <color indexed="21"/>
      <name val="Arial"/>
      <family val="2"/>
    </font>
    <font>
      <sz val="7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sz val="9"/>
      <color indexed="81"/>
      <name val="Tahoma"/>
      <family val="2"/>
      <charset val="204"/>
    </font>
    <font>
      <b/>
      <i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0" fillId="0" borderId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966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1" xfId="1" applyFont="1" applyBorder="1"/>
    <xf numFmtId="0" fontId="2" fillId="0" borderId="0" xfId="1" applyFont="1" applyBorder="1" applyAlignment="1">
      <alignment horizontal="right"/>
    </xf>
    <xf numFmtId="0" fontId="2" fillId="0" borderId="0" xfId="1" applyNumberFormat="1" applyFont="1"/>
    <xf numFmtId="0" fontId="3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/>
    </xf>
    <xf numFmtId="49" fontId="4" fillId="0" borderId="0" xfId="1" applyNumberFormat="1" applyFont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1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2" fillId="0" borderId="4" xfId="1" applyFont="1" applyBorder="1" applyAlignment="1"/>
    <xf numFmtId="0" fontId="5" fillId="0" borderId="0" xfId="1" applyFont="1"/>
    <xf numFmtId="0" fontId="2" fillId="0" borderId="1" xfId="1" applyNumberFormat="1" applyFont="1" applyBorder="1"/>
    <xf numFmtId="2" fontId="2" fillId="0" borderId="0" xfId="1" applyNumberFormat="1" applyFont="1"/>
    <xf numFmtId="0" fontId="6" fillId="0" borderId="0" xfId="1" applyNumberFormat="1" applyFont="1"/>
    <xf numFmtId="0" fontId="5" fillId="0" borderId="0" xfId="1" applyFont="1" applyFill="1" applyBorder="1"/>
    <xf numFmtId="0" fontId="4" fillId="0" borderId="0" xfId="1" applyFont="1" applyBorder="1"/>
    <xf numFmtId="0" fontId="6" fillId="0" borderId="0" xfId="1" applyFont="1" applyBorder="1" applyAlignment="1">
      <alignment horizontal="right"/>
    </xf>
    <xf numFmtId="0" fontId="5" fillId="0" borderId="0" xfId="1" applyFont="1" applyBorder="1"/>
    <xf numFmtId="0" fontId="2" fillId="0" borderId="6" xfId="1" applyFont="1" applyBorder="1"/>
    <xf numFmtId="0" fontId="2" fillId="0" borderId="6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5" fillId="0" borderId="4" xfId="1" applyFont="1" applyBorder="1"/>
    <xf numFmtId="0" fontId="2" fillId="0" borderId="4" xfId="1" applyFont="1" applyBorder="1" applyAlignment="1">
      <alignment horizontal="left"/>
    </xf>
    <xf numFmtId="0" fontId="2" fillId="0" borderId="7" xfId="1" applyFont="1" applyBorder="1"/>
    <xf numFmtId="0" fontId="2" fillId="0" borderId="8" xfId="1" applyFont="1" applyBorder="1"/>
    <xf numFmtId="0" fontId="2" fillId="0" borderId="8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8" xfId="1" applyFont="1" applyBorder="1"/>
    <xf numFmtId="0" fontId="5" fillId="0" borderId="7" xfId="1" applyFont="1" applyBorder="1"/>
    <xf numFmtId="0" fontId="5" fillId="0" borderId="9" xfId="1" applyFont="1" applyBorder="1"/>
    <xf numFmtId="0" fontId="7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10" xfId="1" applyFont="1" applyBorder="1"/>
    <xf numFmtId="0" fontId="5" fillId="0" borderId="11" xfId="1" applyFont="1" applyBorder="1"/>
    <xf numFmtId="0" fontId="5" fillId="0" borderId="11" xfId="1" applyFont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Border="1"/>
    <xf numFmtId="0" fontId="0" fillId="0" borderId="0" xfId="0" applyBorder="1"/>
    <xf numFmtId="0" fontId="0" fillId="0" borderId="14" xfId="0" applyBorder="1"/>
    <xf numFmtId="0" fontId="2" fillId="0" borderId="13" xfId="1" applyFont="1" applyBorder="1"/>
    <xf numFmtId="0" fontId="5" fillId="0" borderId="14" xfId="1" applyFont="1" applyBorder="1" applyAlignment="1">
      <alignment horizontal="center"/>
    </xf>
    <xf numFmtId="0" fontId="4" fillId="0" borderId="13" xfId="1" applyFont="1" applyBorder="1"/>
    <xf numFmtId="0" fontId="5" fillId="0" borderId="13" xfId="1" applyFont="1" applyFill="1" applyBorder="1"/>
    <xf numFmtId="0" fontId="2" fillId="0" borderId="13" xfId="1" applyFont="1" applyFill="1" applyBorder="1"/>
    <xf numFmtId="0" fontId="2" fillId="0" borderId="14" xfId="1" applyNumberFormat="1" applyFont="1" applyBorder="1"/>
    <xf numFmtId="0" fontId="2" fillId="0" borderId="14" xfId="1" applyFont="1" applyBorder="1"/>
    <xf numFmtId="0" fontId="0" fillId="0" borderId="13" xfId="0" applyBorder="1"/>
    <xf numFmtId="0" fontId="2" fillId="0" borderId="13" xfId="1" applyFont="1" applyBorder="1" applyAlignment="1">
      <alignment horizontal="left"/>
    </xf>
    <xf numFmtId="0" fontId="2" fillId="0" borderId="17" xfId="1" applyFont="1" applyBorder="1"/>
    <xf numFmtId="0" fontId="2" fillId="0" borderId="18" xfId="1" applyFont="1" applyBorder="1"/>
    <xf numFmtId="0" fontId="5" fillId="0" borderId="12" xfId="1" applyFont="1" applyBorder="1"/>
    <xf numFmtId="0" fontId="5" fillId="0" borderId="14" xfId="1" applyFont="1" applyBorder="1"/>
    <xf numFmtId="0" fontId="2" fillId="0" borderId="19" xfId="1" applyFont="1" applyBorder="1"/>
    <xf numFmtId="0" fontId="2" fillId="0" borderId="10" xfId="1" applyFont="1" applyBorder="1"/>
    <xf numFmtId="0" fontId="2" fillId="0" borderId="12" xfId="1" applyFont="1" applyBorder="1"/>
    <xf numFmtId="0" fontId="5" fillId="0" borderId="12" xfId="1" applyFont="1" applyBorder="1" applyAlignment="1">
      <alignment horizontal="center"/>
    </xf>
    <xf numFmtId="0" fontId="2" fillId="0" borderId="11" xfId="1" applyFont="1" applyBorder="1"/>
    <xf numFmtId="38" fontId="2" fillId="0" borderId="0" xfId="1" applyNumberFormat="1" applyFont="1" applyBorder="1" applyAlignment="1">
      <alignment horizontal="right"/>
    </xf>
    <xf numFmtId="38" fontId="2" fillId="0" borderId="14" xfId="1" applyNumberFormat="1" applyFont="1" applyBorder="1" applyAlignment="1">
      <alignment horizontal="right"/>
    </xf>
    <xf numFmtId="38" fontId="2" fillId="0" borderId="1" xfId="1" applyNumberFormat="1" applyFont="1" applyBorder="1" applyAlignment="1">
      <alignment horizontal="right"/>
    </xf>
    <xf numFmtId="38" fontId="2" fillId="0" borderId="15" xfId="1" applyNumberFormat="1" applyFont="1" applyBorder="1" applyAlignment="1">
      <alignment horizontal="right"/>
    </xf>
    <xf numFmtId="0" fontId="5" fillId="0" borderId="1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38" fontId="2" fillId="0" borderId="13" xfId="1" applyNumberFormat="1" applyFont="1" applyBorder="1" applyAlignment="1">
      <alignment horizontal="right"/>
    </xf>
    <xf numFmtId="38" fontId="2" fillId="0" borderId="20" xfId="1" applyNumberFormat="1" applyFont="1" applyBorder="1" applyAlignment="1">
      <alignment horizontal="right"/>
    </xf>
    <xf numFmtId="0" fontId="6" fillId="0" borderId="13" xfId="1" applyFont="1" applyBorder="1" applyAlignment="1">
      <alignment horizontal="right"/>
    </xf>
    <xf numFmtId="0" fontId="2" fillId="0" borderId="13" xfId="1" applyFont="1" applyBorder="1" applyAlignment="1">
      <alignment horizontal="right"/>
    </xf>
    <xf numFmtId="38" fontId="2" fillId="0" borderId="17" xfId="1" applyNumberFormat="1" applyFont="1" applyBorder="1" applyAlignment="1">
      <alignment horizontal="right"/>
    </xf>
    <xf numFmtId="38" fontId="2" fillId="0" borderId="18" xfId="1" applyNumberFormat="1" applyFont="1" applyBorder="1" applyAlignment="1">
      <alignment horizontal="right"/>
    </xf>
    <xf numFmtId="38" fontId="2" fillId="0" borderId="19" xfId="1" applyNumberFormat="1" applyFont="1" applyBorder="1" applyAlignment="1">
      <alignment horizontal="right"/>
    </xf>
    <xf numFmtId="38" fontId="2" fillId="0" borderId="6" xfId="1" applyNumberFormat="1" applyFont="1" applyBorder="1" applyAlignment="1">
      <alignment horizontal="right"/>
    </xf>
    <xf numFmtId="38" fontId="2" fillId="0" borderId="16" xfId="1" applyNumberFormat="1" applyFont="1" applyBorder="1" applyAlignment="1">
      <alignment horizontal="right"/>
    </xf>
    <xf numFmtId="38" fontId="2" fillId="0" borderId="1" xfId="1" applyNumberFormat="1" applyFont="1" applyBorder="1"/>
    <xf numFmtId="38" fontId="2" fillId="0" borderId="15" xfId="1" applyNumberFormat="1" applyFont="1" applyBorder="1"/>
    <xf numFmtId="38" fontId="2" fillId="0" borderId="0" xfId="1" applyNumberFormat="1" applyFont="1" applyBorder="1"/>
    <xf numFmtId="38" fontId="2" fillId="0" borderId="14" xfId="1" applyNumberFormat="1" applyFont="1" applyBorder="1"/>
    <xf numFmtId="38" fontId="2" fillId="0" borderId="18" xfId="1" applyNumberFormat="1" applyFont="1" applyBorder="1"/>
    <xf numFmtId="38" fontId="2" fillId="0" borderId="19" xfId="1" applyNumberFormat="1" applyFont="1" applyBorder="1"/>
    <xf numFmtId="38" fontId="0" fillId="0" borderId="0" xfId="0" applyNumberFormat="1" applyBorder="1"/>
    <xf numFmtId="38" fontId="0" fillId="0" borderId="14" xfId="0" applyNumberFormat="1" applyBorder="1"/>
    <xf numFmtId="38" fontId="5" fillId="0" borderId="11" xfId="1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14" xfId="1" applyNumberFormat="1" applyFont="1" applyBorder="1" applyAlignment="1">
      <alignment horizontal="center"/>
    </xf>
    <xf numFmtId="38" fontId="2" fillId="0" borderId="6" xfId="1" applyNumberFormat="1" applyFont="1" applyBorder="1"/>
    <xf numFmtId="38" fontId="2" fillId="0" borderId="16" xfId="1" applyNumberFormat="1" applyFont="1" applyBorder="1"/>
    <xf numFmtId="38" fontId="6" fillId="0" borderId="0" xfId="1" applyNumberFormat="1" applyFont="1" applyBorder="1"/>
    <xf numFmtId="38" fontId="6" fillId="0" borderId="14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7" fillId="0" borderId="0" xfId="1" applyFont="1" applyAlignment="1">
      <alignment horizontal="right"/>
    </xf>
    <xf numFmtId="0" fontId="3" fillId="0" borderId="1" xfId="1" applyFont="1" applyBorder="1"/>
    <xf numFmtId="0" fontId="3" fillId="0" borderId="0" xfId="1" applyFont="1" applyBorder="1"/>
    <xf numFmtId="0" fontId="3" fillId="0" borderId="9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5" xfId="1" applyFont="1" applyBorder="1"/>
    <xf numFmtId="0" fontId="10" fillId="0" borderId="0" xfId="1" applyFont="1" applyBorder="1" applyAlignment="1">
      <alignment horizontal="left"/>
    </xf>
    <xf numFmtId="0" fontId="3" fillId="0" borderId="4" xfId="1" applyFont="1" applyBorder="1"/>
    <xf numFmtId="0" fontId="10" fillId="0" borderId="0" xfId="1" applyFont="1"/>
    <xf numFmtId="0" fontId="3" fillId="0" borderId="3" xfId="1" applyFont="1" applyBorder="1"/>
    <xf numFmtId="0" fontId="10" fillId="0" borderId="1" xfId="1" applyFont="1" applyBorder="1"/>
    <xf numFmtId="0" fontId="3" fillId="0" borderId="3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2" xfId="1" applyFont="1" applyBorder="1"/>
    <xf numFmtId="0" fontId="10" fillId="0" borderId="0" xfId="1" applyFont="1" applyBorder="1"/>
    <xf numFmtId="0" fontId="3" fillId="0" borderId="0" xfId="1" applyFont="1" applyBorder="1" applyAlignment="1">
      <alignment horizontal="left"/>
    </xf>
    <xf numFmtId="0" fontId="10" fillId="0" borderId="8" xfId="1" applyFont="1" applyBorder="1"/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3" fillId="0" borderId="21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4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0" xfId="1" applyNumberFormat="1" applyFont="1"/>
    <xf numFmtId="0" fontId="3" fillId="0" borderId="22" xfId="1" applyFont="1" applyBorder="1" applyAlignment="1">
      <alignment horizontal="right"/>
    </xf>
    <xf numFmtId="164" fontId="3" fillId="0" borderId="4" xfId="1" applyNumberFormat="1" applyFont="1" applyBorder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3" xfId="1" applyFont="1" applyBorder="1" applyAlignment="1">
      <alignment horizontal="right"/>
    </xf>
    <xf numFmtId="0" fontId="11" fillId="0" borderId="0" xfId="1" applyFont="1" applyBorder="1" applyAlignment="1">
      <alignment horizontal="left"/>
    </xf>
    <xf numFmtId="1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/>
    <xf numFmtId="0" fontId="10" fillId="0" borderId="0" xfId="1" applyFont="1" applyAlignment="1">
      <alignment horizontal="right"/>
    </xf>
    <xf numFmtId="0" fontId="11" fillId="0" borderId="0" xfId="1" applyFont="1" applyBorder="1"/>
    <xf numFmtId="164" fontId="3" fillId="0" borderId="4" xfId="1" applyNumberFormat="1" applyFont="1" applyBorder="1" applyAlignment="1">
      <alignment horizontal="right"/>
    </xf>
    <xf numFmtId="166" fontId="3" fillId="0" borderId="4" xfId="1" applyNumberFormat="1" applyFont="1" applyBorder="1"/>
    <xf numFmtId="0" fontId="3" fillId="0" borderId="6" xfId="1" applyFont="1" applyBorder="1"/>
    <xf numFmtId="0" fontId="10" fillId="0" borderId="24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3" fillId="0" borderId="22" xfId="1" applyFont="1" applyBorder="1"/>
    <xf numFmtId="165" fontId="3" fillId="0" borderId="0" xfId="1" applyNumberFormat="1" applyFont="1"/>
    <xf numFmtId="0" fontId="3" fillId="0" borderId="3" xfId="1" applyFont="1" applyBorder="1" applyAlignment="1">
      <alignment horizontal="right"/>
    </xf>
    <xf numFmtId="167" fontId="3" fillId="0" borderId="4" xfId="1" applyNumberFormat="1" applyFont="1" applyBorder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4" xfId="1" applyFont="1" applyBorder="1"/>
    <xf numFmtId="0" fontId="10" fillId="0" borderId="8" xfId="1" applyFont="1" applyBorder="1" applyAlignment="1">
      <alignment horizontal="left"/>
    </xf>
    <xf numFmtId="164" fontId="3" fillId="0" borderId="5" xfId="1" applyNumberFormat="1" applyFont="1" applyBorder="1" applyAlignment="1">
      <alignment horizontal="right"/>
    </xf>
    <xf numFmtId="0" fontId="10" fillId="0" borderId="2" xfId="1" applyFont="1" applyBorder="1"/>
    <xf numFmtId="0" fontId="12" fillId="0" borderId="0" xfId="1" applyFont="1" applyBorder="1"/>
    <xf numFmtId="0" fontId="10" fillId="0" borderId="0" xfId="1" applyFont="1" applyFill="1" applyBorder="1"/>
    <xf numFmtId="0" fontId="3" fillId="0" borderId="0" xfId="1" applyFont="1" applyFill="1" applyBorder="1"/>
    <xf numFmtId="1" fontId="3" fillId="0" borderId="0" xfId="1" applyNumberFormat="1" applyFont="1" applyBorder="1" applyAlignment="1">
      <alignment horizontal="right"/>
    </xf>
    <xf numFmtId="2" fontId="3" fillId="0" borderId="0" xfId="1" applyNumberFormat="1" applyFont="1"/>
    <xf numFmtId="2" fontId="3" fillId="0" borderId="1" xfId="1" applyNumberFormat="1" applyFont="1" applyBorder="1"/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Border="1" applyAlignment="1">
      <alignment horizontal="right"/>
    </xf>
    <xf numFmtId="0" fontId="1" fillId="0" borderId="0" xfId="1"/>
    <xf numFmtId="49" fontId="13" fillId="0" borderId="0" xfId="1" applyNumberFormat="1" applyFont="1"/>
    <xf numFmtId="49" fontId="14" fillId="0" borderId="0" xfId="1" applyNumberFormat="1" applyFont="1"/>
    <xf numFmtId="0" fontId="15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horizontal="left"/>
    </xf>
    <xf numFmtId="0" fontId="7" fillId="0" borderId="0" xfId="1" applyFont="1"/>
    <xf numFmtId="0" fontId="1" fillId="0" borderId="9" xfId="1" applyBorder="1" applyAlignment="1">
      <alignment horizontal="left"/>
    </xf>
    <xf numFmtId="0" fontId="1" fillId="0" borderId="8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5" xfId="1" applyBorder="1"/>
    <xf numFmtId="0" fontId="1" fillId="0" borderId="0" xfId="1" applyBorder="1"/>
    <xf numFmtId="0" fontId="7" fillId="0" borderId="0" xfId="1" applyFont="1" applyBorder="1"/>
    <xf numFmtId="0" fontId="18" fillId="0" borderId="0" xfId="1" applyFont="1" applyBorder="1"/>
    <xf numFmtId="0" fontId="1" fillId="0" borderId="4" xfId="1" applyBorder="1"/>
    <xf numFmtId="0" fontId="17" fillId="0" borderId="0" xfId="1" applyFont="1" applyAlignment="1">
      <alignment horizontal="right"/>
    </xf>
    <xf numFmtId="0" fontId="19" fillId="0" borderId="0" xfId="1" applyFont="1"/>
    <xf numFmtId="0" fontId="20" fillId="0" borderId="0" xfId="1" applyFont="1" applyBorder="1"/>
    <xf numFmtId="0" fontId="10" fillId="0" borderId="0" xfId="1" applyFont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6" xfId="1" applyFont="1" applyBorder="1" applyAlignment="1">
      <alignment horizontal="right"/>
    </xf>
    <xf numFmtId="0" fontId="3" fillId="0" borderId="27" xfId="1" applyFont="1" applyBorder="1"/>
    <xf numFmtId="0" fontId="3" fillId="0" borderId="9" xfId="1" applyFont="1" applyBorder="1" applyAlignment="1">
      <alignment horizontal="left"/>
    </xf>
    <xf numFmtId="0" fontId="3" fillId="0" borderId="9" xfId="1" applyFont="1" applyBorder="1" applyAlignment="1"/>
    <xf numFmtId="164" fontId="3" fillId="0" borderId="7" xfId="1" applyNumberFormat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left"/>
    </xf>
    <xf numFmtId="0" fontId="3" fillId="0" borderId="24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164" fontId="3" fillId="0" borderId="7" xfId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164" fontId="3" fillId="0" borderId="7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4" xfId="1" applyFont="1" applyBorder="1" applyAlignment="1">
      <alignment horizontal="right"/>
    </xf>
    <xf numFmtId="164" fontId="3" fillId="0" borderId="4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right"/>
    </xf>
    <xf numFmtId="0" fontId="3" fillId="0" borderId="23" xfId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4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28" xfId="1" applyFont="1" applyBorder="1" applyAlignment="1">
      <alignment horizontal="right"/>
    </xf>
    <xf numFmtId="0" fontId="3" fillId="0" borderId="27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8" xfId="1" applyFont="1" applyBorder="1"/>
    <xf numFmtId="0" fontId="3" fillId="0" borderId="0" xfId="1" applyFont="1" applyAlignment="1">
      <alignment horizontal="center"/>
    </xf>
    <xf numFmtId="164" fontId="3" fillId="0" borderId="27" xfId="1" applyNumberFormat="1" applyFont="1" applyBorder="1" applyAlignment="1">
      <alignment horizontal="center"/>
    </xf>
    <xf numFmtId="0" fontId="3" fillId="0" borderId="0" xfId="1" applyFont="1" applyBorder="1" applyAlignment="1"/>
    <xf numFmtId="0" fontId="3" fillId="0" borderId="0" xfId="1" applyFont="1" applyAlignment="1"/>
    <xf numFmtId="0" fontId="3" fillId="0" borderId="4" xfId="1" applyFont="1" applyBorder="1" applyAlignment="1"/>
    <xf numFmtId="164" fontId="3" fillId="0" borderId="0" xfId="1" applyNumberFormat="1" applyFont="1" applyBorder="1" applyAlignment="1"/>
    <xf numFmtId="0" fontId="3" fillId="0" borderId="2" xfId="1" applyFont="1" applyBorder="1" applyAlignment="1">
      <alignment horizontal="center"/>
    </xf>
    <xf numFmtId="2" fontId="3" fillId="0" borderId="5" xfId="1" applyNumberFormat="1" applyFont="1" applyBorder="1" applyAlignment="1">
      <alignment horizontal="right"/>
    </xf>
    <xf numFmtId="2" fontId="3" fillId="0" borderId="0" xfId="1" applyNumberFormat="1" applyFont="1" applyBorder="1" applyAlignment="1">
      <alignment horizontal="right"/>
    </xf>
    <xf numFmtId="164" fontId="3" fillId="0" borderId="27" xfId="1" applyNumberFormat="1" applyFont="1" applyBorder="1" applyAlignment="1">
      <alignment horizontal="right"/>
    </xf>
    <xf numFmtId="164" fontId="3" fillId="0" borderId="0" xfId="1" applyNumberFormat="1" applyFont="1" applyBorder="1"/>
    <xf numFmtId="0" fontId="10" fillId="0" borderId="0" xfId="1" applyFont="1" applyFill="1" applyBorder="1" applyAlignment="1">
      <alignment horizontal="left"/>
    </xf>
    <xf numFmtId="164" fontId="3" fillId="0" borderId="2" xfId="1" applyNumberFormat="1" applyFont="1" applyBorder="1"/>
    <xf numFmtId="0" fontId="3" fillId="0" borderId="27" xfId="1" applyFont="1" applyBorder="1" applyAlignment="1">
      <alignment horizontal="left"/>
    </xf>
    <xf numFmtId="0" fontId="1" fillId="0" borderId="3" xfId="1" applyBorder="1"/>
    <xf numFmtId="164" fontId="3" fillId="0" borderId="1" xfId="1" applyNumberFormat="1" applyFont="1" applyBorder="1" applyAlignment="1">
      <alignment horizontal="left"/>
    </xf>
    <xf numFmtId="164" fontId="1" fillId="0" borderId="0" xfId="1" applyNumberFormat="1" applyBorder="1"/>
    <xf numFmtId="0" fontId="1" fillId="0" borderId="0" xfId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22" fillId="0" borderId="0" xfId="1" applyFont="1"/>
    <xf numFmtId="0" fontId="23" fillId="0" borderId="0" xfId="1" applyFont="1"/>
    <xf numFmtId="0" fontId="7" fillId="0" borderId="0" xfId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24" fillId="0" borderId="0" xfId="1" applyFont="1" applyBorder="1"/>
    <xf numFmtId="3" fontId="3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64" fontId="3" fillId="0" borderId="3" xfId="1" applyNumberFormat="1" applyFont="1" applyBorder="1"/>
    <xf numFmtId="164" fontId="3" fillId="0" borderId="1" xfId="1" applyNumberFormat="1" applyFont="1" applyBorder="1"/>
    <xf numFmtId="164" fontId="3" fillId="0" borderId="8" xfId="1" applyNumberFormat="1" applyFont="1" applyBorder="1" applyAlignment="1">
      <alignment horizontal="left"/>
    </xf>
    <xf numFmtId="164" fontId="3" fillId="0" borderId="8" xfId="1" applyNumberFormat="1" applyFont="1" applyBorder="1"/>
    <xf numFmtId="164" fontId="10" fillId="0" borderId="0" xfId="1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 applyBorder="1"/>
    <xf numFmtId="0" fontId="3" fillId="0" borderId="1" xfId="1" applyNumberFormat="1" applyFont="1" applyBorder="1"/>
    <xf numFmtId="0" fontId="3" fillId="0" borderId="1" xfId="1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3" fillId="0" borderId="8" xfId="1" applyNumberFormat="1" applyFont="1" applyBorder="1"/>
    <xf numFmtId="0" fontId="3" fillId="0" borderId="8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right"/>
    </xf>
    <xf numFmtId="0" fontId="25" fillId="0" borderId="0" xfId="1" applyNumberFormat="1" applyFont="1" applyBorder="1" applyAlignment="1">
      <alignment horizontal="right"/>
    </xf>
    <xf numFmtId="0" fontId="26" fillId="0" borderId="0" xfId="1" applyFont="1" applyBorder="1"/>
    <xf numFmtId="0" fontId="3" fillId="0" borderId="0" xfId="1" applyFont="1" applyAlignment="1">
      <alignment horizontal="right"/>
    </xf>
    <xf numFmtId="164" fontId="25" fillId="0" borderId="0" xfId="1" applyNumberFormat="1" applyFont="1" applyBorder="1" applyAlignment="1">
      <alignment horizontal="right"/>
    </xf>
    <xf numFmtId="0" fontId="27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3" xfId="1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0" fillId="0" borderId="13" xfId="1" applyFont="1" applyBorder="1"/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12" fillId="0" borderId="13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right"/>
    </xf>
    <xf numFmtId="0" fontId="10" fillId="0" borderId="14" xfId="1" applyFont="1" applyBorder="1"/>
    <xf numFmtId="0" fontId="3" fillId="0" borderId="19" xfId="1" applyFont="1" applyBorder="1"/>
    <xf numFmtId="0" fontId="10" fillId="0" borderId="29" xfId="1" applyFont="1" applyBorder="1" applyAlignment="1">
      <alignment horizontal="left"/>
    </xf>
    <xf numFmtId="0" fontId="3" fillId="0" borderId="30" xfId="1" applyFont="1" applyBorder="1"/>
    <xf numFmtId="0" fontId="3" fillId="0" borderId="31" xfId="1" applyFont="1" applyBorder="1"/>
    <xf numFmtId="0" fontId="0" fillId="0" borderId="30" xfId="0" applyBorder="1"/>
    <xf numFmtId="0" fontId="0" fillId="0" borderId="31" xfId="0" applyBorder="1"/>
    <xf numFmtId="0" fontId="0" fillId="0" borderId="13" xfId="0" applyBorder="1" applyAlignment="1">
      <alignment horizontal="center"/>
    </xf>
    <xf numFmtId="0" fontId="3" fillId="0" borderId="11" xfId="1" applyFont="1" applyBorder="1"/>
    <xf numFmtId="0" fontId="3" fillId="0" borderId="12" xfId="1" applyFont="1" applyBorder="1"/>
    <xf numFmtId="0" fontId="0" fillId="0" borderId="11" xfId="0" applyBorder="1"/>
    <xf numFmtId="0" fontId="0" fillId="0" borderId="12" xfId="0" applyBorder="1"/>
    <xf numFmtId="0" fontId="10" fillId="0" borderId="29" xfId="1" applyFont="1" applyBorder="1"/>
    <xf numFmtId="0" fontId="3" fillId="0" borderId="10" xfId="1" applyFont="1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0" borderId="17" xfId="1" applyFont="1" applyFill="1" applyBorder="1" applyAlignment="1">
      <alignment horizontal="left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10" fillId="0" borderId="36" xfId="1" applyFont="1" applyBorder="1"/>
    <xf numFmtId="0" fontId="3" fillId="0" borderId="20" xfId="1" applyFont="1" applyBorder="1"/>
    <xf numFmtId="0" fontId="11" fillId="0" borderId="13" xfId="1" applyFont="1" applyBorder="1" applyAlignment="1">
      <alignment horizontal="left"/>
    </xf>
    <xf numFmtId="0" fontId="10" fillId="0" borderId="36" xfId="1" applyFont="1" applyBorder="1" applyAlignment="1">
      <alignment horizontal="left"/>
    </xf>
    <xf numFmtId="0" fontId="10" fillId="0" borderId="13" xfId="1" applyFont="1" applyFill="1" applyBorder="1"/>
    <xf numFmtId="0" fontId="3" fillId="0" borderId="13" xfId="1" applyFont="1" applyFill="1" applyBorder="1"/>
    <xf numFmtId="0" fontId="3" fillId="0" borderId="38" xfId="1" applyFont="1" applyBorder="1"/>
    <xf numFmtId="0" fontId="10" fillId="0" borderId="41" xfId="1" applyFont="1" applyBorder="1" applyAlignment="1">
      <alignment horizontal="center"/>
    </xf>
    <xf numFmtId="0" fontId="10" fillId="0" borderId="42" xfId="1" applyFont="1" applyBorder="1" applyAlignment="1">
      <alignment horizontal="center"/>
    </xf>
    <xf numFmtId="0" fontId="10" fillId="0" borderId="45" xfId="1" applyFont="1" applyBorder="1" applyAlignment="1">
      <alignment horizontal="center"/>
    </xf>
    <xf numFmtId="0" fontId="10" fillId="0" borderId="48" xfId="1" applyFont="1" applyBorder="1" applyAlignment="1">
      <alignment horizontal="center"/>
    </xf>
    <xf numFmtId="0" fontId="10" fillId="0" borderId="49" xfId="1" applyFont="1" applyBorder="1" applyAlignment="1">
      <alignment horizontal="center"/>
    </xf>
    <xf numFmtId="0" fontId="3" fillId="0" borderId="33" xfId="1" applyFont="1" applyBorder="1" applyAlignment="1">
      <alignment horizontal="left"/>
    </xf>
    <xf numFmtId="0" fontId="3" fillId="0" borderId="50" xfId="1" applyFont="1" applyBorder="1" applyAlignment="1">
      <alignment horizontal="left"/>
    </xf>
    <xf numFmtId="0" fontId="3" fillId="0" borderId="51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43" xfId="1" applyNumberFormat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3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52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46" xfId="1" applyFont="1" applyBorder="1" applyAlignment="1">
      <alignment horizontal="center"/>
    </xf>
    <xf numFmtId="0" fontId="3" fillId="0" borderId="47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2" fontId="3" fillId="0" borderId="20" xfId="1" applyNumberFormat="1" applyFont="1" applyBorder="1" applyAlignment="1">
      <alignment horizontal="center"/>
    </xf>
    <xf numFmtId="2" fontId="3" fillId="0" borderId="17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0" fillId="0" borderId="14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14" xfId="1" applyNumberFormat="1" applyFont="1" applyBorder="1" applyAlignment="1">
      <alignment horizontal="center"/>
    </xf>
    <xf numFmtId="1" fontId="3" fillId="0" borderId="13" xfId="1" applyNumberFormat="1" applyFont="1" applyBorder="1" applyAlignment="1">
      <alignment horizontal="center"/>
    </xf>
    <xf numFmtId="1" fontId="3" fillId="0" borderId="14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0" fontId="30" fillId="0" borderId="0" xfId="2"/>
    <xf numFmtId="49" fontId="13" fillId="0" borderId="0" xfId="2" applyNumberFormat="1" applyFont="1"/>
    <xf numFmtId="49" fontId="14" fillId="0" borderId="0" xfId="2" applyNumberFormat="1" applyFont="1"/>
    <xf numFmtId="0" fontId="15" fillId="0" borderId="0" xfId="2" applyFont="1" applyAlignment="1">
      <alignment horizontal="center"/>
    </xf>
    <xf numFmtId="0" fontId="15" fillId="0" borderId="0" xfId="2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left"/>
    </xf>
    <xf numFmtId="0" fontId="7" fillId="0" borderId="0" xfId="2" applyFont="1"/>
    <xf numFmtId="0" fontId="7" fillId="0" borderId="0" xfId="2" applyFont="1" applyAlignment="1">
      <alignment horizontal="right"/>
    </xf>
    <xf numFmtId="0" fontId="30" fillId="0" borderId="9" xfId="2" applyBorder="1" applyAlignment="1">
      <alignment horizontal="left"/>
    </xf>
    <xf numFmtId="0" fontId="30" fillId="0" borderId="8" xfId="2" applyBorder="1" applyAlignment="1">
      <alignment horizontal="left"/>
    </xf>
    <xf numFmtId="0" fontId="30" fillId="0" borderId="7" xfId="2" applyBorder="1" applyAlignment="1">
      <alignment horizontal="left"/>
    </xf>
    <xf numFmtId="0" fontId="30" fillId="0" borderId="5" xfId="2" applyBorder="1"/>
    <xf numFmtId="0" fontId="30" fillId="0" borderId="0" xfId="2" applyBorder="1"/>
    <xf numFmtId="0" fontId="7" fillId="0" borderId="0" xfId="2" applyFont="1" applyBorder="1"/>
    <xf numFmtId="0" fontId="18" fillId="0" borderId="0" xfId="2" applyFont="1" applyBorder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right"/>
    </xf>
    <xf numFmtId="0" fontId="30" fillId="0" borderId="4" xfId="2" applyBorder="1"/>
    <xf numFmtId="0" fontId="17" fillId="0" borderId="0" xfId="2" applyFont="1" applyAlignment="1">
      <alignment horizontal="right"/>
    </xf>
    <xf numFmtId="0" fontId="1" fillId="0" borderId="0" xfId="2" applyFont="1"/>
    <xf numFmtId="0" fontId="3" fillId="0" borderId="0" xfId="2" applyFont="1"/>
    <xf numFmtId="0" fontId="3" fillId="0" borderId="0" xfId="2" applyFont="1" applyBorder="1"/>
    <xf numFmtId="0" fontId="20" fillId="0" borderId="0" xfId="2" applyFont="1" applyBorder="1"/>
    <xf numFmtId="0" fontId="10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left"/>
    </xf>
    <xf numFmtId="0" fontId="3" fillId="0" borderId="4" xfId="2" applyFont="1" applyBorder="1"/>
    <xf numFmtId="0" fontId="3" fillId="0" borderId="21" xfId="2" applyFont="1" applyBorder="1" applyAlignment="1">
      <alignment horizontal="center"/>
    </xf>
    <xf numFmtId="0" fontId="3" fillId="0" borderId="6" xfId="2" applyFont="1" applyBorder="1" applyAlignment="1">
      <alignment horizontal="right"/>
    </xf>
    <xf numFmtId="0" fontId="3" fillId="0" borderId="27" xfId="2" applyFont="1" applyBorder="1"/>
    <xf numFmtId="0" fontId="3" fillId="0" borderId="0" xfId="2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164" fontId="3" fillId="0" borderId="0" xfId="2" applyNumberFormat="1" applyFont="1" applyBorder="1" applyAlignment="1">
      <alignment horizontal="left"/>
    </xf>
    <xf numFmtId="0" fontId="3" fillId="0" borderId="9" xfId="2" applyFont="1" applyBorder="1" applyAlignment="1"/>
    <xf numFmtId="164" fontId="3" fillId="0" borderId="7" xfId="2" applyNumberFormat="1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6" xfId="2" applyFont="1" applyBorder="1"/>
    <xf numFmtId="0" fontId="3" fillId="0" borderId="3" xfId="2" applyFont="1" applyBorder="1" applyAlignment="1">
      <alignment horizontal="left"/>
    </xf>
    <xf numFmtId="164" fontId="3" fillId="0" borderId="2" xfId="2" applyNumberFormat="1" applyFont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0" fontId="3" fillId="0" borderId="3" xfId="2" applyFont="1" applyBorder="1" applyAlignment="1">
      <alignment horizontal="right"/>
    </xf>
    <xf numFmtId="0" fontId="3" fillId="0" borderId="2" xfId="2" applyFont="1" applyBorder="1" applyAlignment="1">
      <alignment horizontal="left"/>
    </xf>
    <xf numFmtId="0" fontId="3" fillId="0" borderId="24" xfId="2" applyFont="1" applyBorder="1" applyAlignment="1">
      <alignment horizontal="center"/>
    </xf>
    <xf numFmtId="0" fontId="3" fillId="0" borderId="0" xfId="2" applyFont="1" applyBorder="1" applyAlignment="1">
      <alignment horizontal="right"/>
    </xf>
    <xf numFmtId="0" fontId="3" fillId="0" borderId="7" xfId="2" applyFont="1" applyBorder="1" applyAlignment="1">
      <alignment horizontal="right"/>
    </xf>
    <xf numFmtId="164" fontId="3" fillId="0" borderId="7" xfId="2" applyNumberFormat="1" applyFont="1" applyBorder="1" applyAlignment="1">
      <alignment horizontal="right"/>
    </xf>
    <xf numFmtId="0" fontId="3" fillId="0" borderId="9" xfId="2" applyFont="1" applyBorder="1" applyAlignment="1">
      <alignment horizontal="right"/>
    </xf>
    <xf numFmtId="164" fontId="3" fillId="0" borderId="7" xfId="2" applyNumberFormat="1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4" xfId="2" applyFont="1" applyBorder="1" applyAlignment="1">
      <alignment horizontal="right"/>
    </xf>
    <xf numFmtId="164" fontId="3" fillId="0" borderId="4" xfId="2" applyNumberFormat="1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164" fontId="3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right"/>
    </xf>
    <xf numFmtId="0" fontId="3" fillId="0" borderId="23" xfId="2" applyFont="1" applyBorder="1" applyAlignment="1">
      <alignment horizontal="center"/>
    </xf>
    <xf numFmtId="0" fontId="3" fillId="0" borderId="1" xfId="2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center"/>
    </xf>
    <xf numFmtId="1" fontId="3" fillId="0" borderId="3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3" fillId="0" borderId="1" xfId="2" applyFont="1" applyBorder="1"/>
    <xf numFmtId="0" fontId="3" fillId="0" borderId="8" xfId="2" applyFont="1" applyBorder="1" applyAlignment="1">
      <alignment horizontal="right"/>
    </xf>
    <xf numFmtId="0" fontId="3" fillId="0" borderId="28" xfId="2" applyFont="1" applyBorder="1" applyAlignment="1">
      <alignment horizontal="right"/>
    </xf>
    <xf numFmtId="0" fontId="3" fillId="0" borderId="27" xfId="2" applyFont="1" applyBorder="1" applyAlignment="1">
      <alignment horizontal="center"/>
    </xf>
    <xf numFmtId="0" fontId="3" fillId="0" borderId="0" xfId="2" applyFont="1" applyAlignment="1">
      <alignment horizontal="left"/>
    </xf>
    <xf numFmtId="0" fontId="3" fillId="0" borderId="28" xfId="2" applyFont="1" applyBorder="1"/>
    <xf numFmtId="0" fontId="3" fillId="0" borderId="0" xfId="2" applyFont="1" applyAlignment="1">
      <alignment horizontal="center"/>
    </xf>
    <xf numFmtId="164" fontId="3" fillId="0" borderId="27" xfId="2" applyNumberFormat="1" applyFont="1" applyBorder="1" applyAlignment="1">
      <alignment horizontal="center"/>
    </xf>
    <xf numFmtId="0" fontId="3" fillId="0" borderId="0" xfId="2" applyFont="1" applyBorder="1" applyAlignment="1"/>
    <xf numFmtId="0" fontId="3" fillId="0" borderId="0" xfId="2" applyFont="1" applyAlignment="1"/>
    <xf numFmtId="0" fontId="3" fillId="0" borderId="4" xfId="2" applyFont="1" applyBorder="1" applyAlignment="1"/>
    <xf numFmtId="164" fontId="3" fillId="0" borderId="0" xfId="2" applyNumberFormat="1" applyFont="1" applyBorder="1" applyAlignment="1"/>
    <xf numFmtId="0" fontId="3" fillId="0" borderId="8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/>
    <xf numFmtId="2" fontId="3" fillId="0" borderId="5" xfId="2" applyNumberFormat="1" applyFont="1" applyBorder="1" applyAlignment="1">
      <alignment horizontal="right"/>
    </xf>
    <xf numFmtId="2" fontId="3" fillId="0" borderId="0" xfId="2" applyNumberFormat="1" applyFont="1" applyBorder="1" applyAlignment="1">
      <alignment horizontal="right"/>
    </xf>
    <xf numFmtId="164" fontId="3" fillId="0" borderId="27" xfId="2" applyNumberFormat="1" applyFont="1" applyBorder="1" applyAlignment="1">
      <alignment horizontal="right"/>
    </xf>
    <xf numFmtId="164" fontId="3" fillId="0" borderId="0" xfId="2" applyNumberFormat="1" applyFont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7" xfId="2" applyFont="1" applyBorder="1"/>
    <xf numFmtId="0" fontId="3" fillId="0" borderId="0" xfId="2" applyFont="1" applyFill="1" applyBorder="1"/>
    <xf numFmtId="0" fontId="3" fillId="0" borderId="0" xfId="2" applyFont="1" applyFill="1" applyBorder="1" applyAlignment="1">
      <alignment horizontal="left"/>
    </xf>
    <xf numFmtId="164" fontId="3" fillId="0" borderId="2" xfId="2" applyNumberFormat="1" applyFont="1" applyBorder="1"/>
    <xf numFmtId="0" fontId="3" fillId="0" borderId="27" xfId="2" applyFont="1" applyBorder="1" applyAlignment="1">
      <alignment horizontal="left"/>
    </xf>
    <xf numFmtId="0" fontId="30" fillId="0" borderId="3" xfId="2" applyBorder="1"/>
    <xf numFmtId="164" fontId="3" fillId="0" borderId="1" xfId="2" applyNumberFormat="1" applyFont="1" applyBorder="1" applyAlignment="1">
      <alignment horizontal="left"/>
    </xf>
    <xf numFmtId="0" fontId="2" fillId="0" borderId="0" xfId="2" applyFont="1"/>
    <xf numFmtId="0" fontId="2" fillId="0" borderId="0" xfId="2" applyFont="1" applyAlignment="1">
      <alignment horizontal="center"/>
    </xf>
    <xf numFmtId="164" fontId="30" fillId="0" borderId="0" xfId="2" applyNumberFormat="1" applyBorder="1"/>
    <xf numFmtId="0" fontId="30" fillId="0" borderId="0" xfId="2" applyBorder="1" applyAlignment="1">
      <alignment horizontal="right"/>
    </xf>
    <xf numFmtId="164" fontId="30" fillId="0" borderId="0" xfId="2" applyNumberFormat="1" applyBorder="1" applyAlignment="1">
      <alignment horizontal="right"/>
    </xf>
    <xf numFmtId="1" fontId="3" fillId="0" borderId="0" xfId="2" applyNumberFormat="1" applyFont="1" applyBorder="1" applyAlignment="1">
      <alignment horizontal="right"/>
    </xf>
    <xf numFmtId="0" fontId="3" fillId="2" borderId="28" xfId="2" applyFont="1" applyFill="1" applyBorder="1" applyAlignment="1">
      <alignment horizontal="right"/>
    </xf>
    <xf numFmtId="0" fontId="3" fillId="2" borderId="3" xfId="2" applyFont="1" applyFill="1" applyBorder="1" applyAlignment="1">
      <alignment horizontal="right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3" fillId="0" borderId="9" xfId="2" applyFont="1" applyBorder="1"/>
    <xf numFmtId="0" fontId="3" fillId="0" borderId="5" xfId="2" applyFont="1" applyBorder="1"/>
    <xf numFmtId="0" fontId="3" fillId="0" borderId="3" xfId="2" applyFont="1" applyBorder="1"/>
    <xf numFmtId="0" fontId="10" fillId="0" borderId="1" xfId="2" applyFont="1" applyBorder="1"/>
    <xf numFmtId="0" fontId="10" fillId="0" borderId="0" xfId="2" applyFont="1" applyBorder="1"/>
    <xf numFmtId="0" fontId="10" fillId="0" borderId="8" xfId="2" applyFont="1" applyBorder="1"/>
    <xf numFmtId="0" fontId="3" fillId="0" borderId="8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3" fillId="0" borderId="21" xfId="2" applyFont="1" applyBorder="1" applyAlignment="1">
      <alignment horizontal="right"/>
    </xf>
    <xf numFmtId="0" fontId="3" fillId="0" borderId="4" xfId="2" applyFont="1" applyBorder="1" applyAlignment="1">
      <alignment horizontal="left"/>
    </xf>
    <xf numFmtId="0" fontId="3" fillId="0" borderId="0" xfId="2" applyNumberFormat="1" applyFont="1"/>
    <xf numFmtId="0" fontId="3" fillId="0" borderId="22" xfId="2" applyFont="1" applyBorder="1" applyAlignment="1">
      <alignment horizontal="right"/>
    </xf>
    <xf numFmtId="164" fontId="3" fillId="0" borderId="4" xfId="2" applyNumberFormat="1" applyFont="1" applyBorder="1" applyAlignment="1">
      <alignment horizontal="left"/>
    </xf>
    <xf numFmtId="0" fontId="3" fillId="0" borderId="23" xfId="2" applyFont="1" applyBorder="1" applyAlignment="1">
      <alignment horizontal="right"/>
    </xf>
    <xf numFmtId="0" fontId="11" fillId="0" borderId="0" xfId="2" applyFont="1" applyBorder="1" applyAlignment="1">
      <alignment horizontal="left"/>
    </xf>
    <xf numFmtId="1" fontId="3" fillId="0" borderId="0" xfId="2" applyNumberFormat="1" applyFont="1"/>
    <xf numFmtId="1" fontId="3" fillId="0" borderId="0" xfId="2" applyNumberFormat="1" applyFont="1" applyBorder="1"/>
    <xf numFmtId="0" fontId="11" fillId="0" borderId="0" xfId="2" applyFont="1" applyBorder="1"/>
    <xf numFmtId="166" fontId="3" fillId="0" borderId="4" xfId="2" applyNumberFormat="1" applyFont="1" applyBorder="1"/>
    <xf numFmtId="0" fontId="10" fillId="0" borderId="24" xfId="2" applyFont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3" fillId="0" borderId="22" xfId="2" applyFont="1" applyBorder="1"/>
    <xf numFmtId="165" fontId="3" fillId="0" borderId="0" xfId="2" applyNumberFormat="1" applyFont="1"/>
    <xf numFmtId="167" fontId="3" fillId="0" borderId="4" xfId="2" applyNumberFormat="1" applyFont="1" applyBorder="1" applyAlignment="1">
      <alignment horizontal="right"/>
    </xf>
    <xf numFmtId="0" fontId="10" fillId="0" borderId="0" xfId="2" applyFont="1" applyBorder="1" applyAlignment="1">
      <alignment horizontal="center"/>
    </xf>
    <xf numFmtId="0" fontId="10" fillId="0" borderId="4" xfId="2" applyFont="1" applyBorder="1"/>
    <xf numFmtId="0" fontId="10" fillId="0" borderId="8" xfId="2" applyFont="1" applyBorder="1" applyAlignment="1">
      <alignment horizontal="left"/>
    </xf>
    <xf numFmtId="164" fontId="3" fillId="0" borderId="5" xfId="2" applyNumberFormat="1" applyFont="1" applyBorder="1" applyAlignment="1">
      <alignment horizontal="right"/>
    </xf>
    <xf numFmtId="0" fontId="10" fillId="0" borderId="2" xfId="2" applyFont="1" applyBorder="1"/>
    <xf numFmtId="0" fontId="12" fillId="0" borderId="0" xfId="2" applyFont="1" applyBorder="1"/>
    <xf numFmtId="2" fontId="3" fillId="0" borderId="0" xfId="2" applyNumberFormat="1" applyFont="1"/>
    <xf numFmtId="2" fontId="3" fillId="0" borderId="1" xfId="2" applyNumberFormat="1" applyFont="1" applyBorder="1"/>
    <xf numFmtId="49" fontId="4" fillId="0" borderId="0" xfId="2" applyNumberFormat="1" applyFont="1"/>
    <xf numFmtId="0" fontId="2" fillId="0" borderId="0" xfId="2" applyFont="1" applyBorder="1"/>
    <xf numFmtId="0" fontId="5" fillId="0" borderId="9" xfId="2" applyFont="1" applyBorder="1"/>
    <xf numFmtId="0" fontId="5" fillId="0" borderId="8" xfId="2" applyFont="1" applyBorder="1"/>
    <xf numFmtId="0" fontId="5" fillId="0" borderId="7" xfId="2" applyFont="1" applyBorder="1"/>
    <xf numFmtId="0" fontId="2" fillId="0" borderId="8" xfId="2" applyFont="1" applyBorder="1"/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2" fillId="0" borderId="5" xfId="2" applyFont="1" applyBorder="1"/>
    <xf numFmtId="0" fontId="5" fillId="0" borderId="0" xfId="2" applyFont="1" applyBorder="1"/>
    <xf numFmtId="0" fontId="5" fillId="0" borderId="4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left"/>
    </xf>
    <xf numFmtId="0" fontId="2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5" fillId="0" borderId="0" xfId="2" applyFont="1"/>
    <xf numFmtId="0" fontId="2" fillId="0" borderId="0" xfId="2" applyNumberFormat="1" applyFont="1"/>
    <xf numFmtId="0" fontId="2" fillId="0" borderId="0" xfId="2" applyFont="1" applyFill="1" applyBorder="1"/>
    <xf numFmtId="0" fontId="2" fillId="0" borderId="1" xfId="2" applyNumberFormat="1" applyFont="1" applyBorder="1"/>
    <xf numFmtId="0" fontId="2" fillId="0" borderId="1" xfId="2" applyFont="1" applyBorder="1" applyAlignment="1">
      <alignment horizontal="right"/>
    </xf>
    <xf numFmtId="0" fontId="4" fillId="0" borderId="0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/>
    <xf numFmtId="0" fontId="6" fillId="0" borderId="0" xfId="2" applyFont="1" applyBorder="1" applyAlignment="1">
      <alignment horizontal="right"/>
    </xf>
    <xf numFmtId="0" fontId="5" fillId="0" borderId="0" xfId="2" applyFont="1" applyFill="1" applyBorder="1"/>
    <xf numFmtId="0" fontId="6" fillId="0" borderId="0" xfId="2" applyNumberFormat="1" applyFont="1"/>
    <xf numFmtId="2" fontId="2" fillId="0" borderId="0" xfId="2" applyNumberFormat="1" applyFont="1"/>
    <xf numFmtId="0" fontId="2" fillId="0" borderId="4" xfId="2" applyFont="1" applyBorder="1" applyAlignment="1"/>
    <xf numFmtId="0" fontId="2" fillId="0" borderId="3" xfId="2" applyFont="1" applyBorder="1"/>
    <xf numFmtId="0" fontId="2" fillId="0" borderId="1" xfId="2" applyFont="1" applyBorder="1"/>
    <xf numFmtId="0" fontId="2" fillId="0" borderId="2" xfId="2" applyFont="1" applyBorder="1"/>
    <xf numFmtId="0" fontId="22" fillId="0" borderId="0" xfId="2" applyFont="1"/>
    <xf numFmtId="0" fontId="23" fillId="0" borderId="0" xfId="2" applyFont="1"/>
    <xf numFmtId="0" fontId="7" fillId="0" borderId="0" xfId="2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24" fillId="0" borderId="0" xfId="2" applyFont="1" applyBorder="1"/>
    <xf numFmtId="3" fontId="3" fillId="0" borderId="0" xfId="2" applyNumberFormat="1" applyFont="1" applyBorder="1" applyAlignment="1">
      <alignment horizontal="center"/>
    </xf>
    <xf numFmtId="1" fontId="3" fillId="0" borderId="0" xfId="2" applyNumberFormat="1" applyFont="1" applyBorder="1" applyAlignment="1">
      <alignment horizontal="center"/>
    </xf>
    <xf numFmtId="164" fontId="3" fillId="0" borderId="3" xfId="2" applyNumberFormat="1" applyFont="1" applyBorder="1"/>
    <xf numFmtId="164" fontId="3" fillId="0" borderId="1" xfId="2" applyNumberFormat="1" applyFont="1" applyBorder="1"/>
    <xf numFmtId="164" fontId="3" fillId="0" borderId="8" xfId="2" applyNumberFormat="1" applyFont="1" applyBorder="1" applyAlignment="1">
      <alignment horizontal="left"/>
    </xf>
    <xf numFmtId="164" fontId="3" fillId="0" borderId="8" xfId="2" applyNumberFormat="1" applyFont="1" applyBorder="1"/>
    <xf numFmtId="164" fontId="10" fillId="0" borderId="0" xfId="2" applyNumberFormat="1" applyFont="1" applyBorder="1" applyAlignment="1">
      <alignment horizontal="right"/>
    </xf>
    <xf numFmtId="0" fontId="3" fillId="0" borderId="0" xfId="2" applyNumberFormat="1" applyFont="1" applyBorder="1" applyAlignment="1">
      <alignment horizontal="right"/>
    </xf>
    <xf numFmtId="0" fontId="3" fillId="0" borderId="0" xfId="2" applyNumberFormat="1" applyFont="1" applyAlignment="1">
      <alignment horizontal="right"/>
    </xf>
    <xf numFmtId="0" fontId="3" fillId="0" borderId="0" xfId="2" applyNumberFormat="1" applyFont="1" applyBorder="1"/>
    <xf numFmtId="0" fontId="3" fillId="0" borderId="1" xfId="2" applyNumberFormat="1" applyFont="1" applyBorder="1"/>
    <xf numFmtId="0" fontId="3" fillId="0" borderId="1" xfId="2" applyNumberFormat="1" applyFont="1" applyBorder="1" applyAlignment="1">
      <alignment horizontal="right"/>
    </xf>
    <xf numFmtId="0" fontId="3" fillId="0" borderId="1" xfId="2" applyNumberFormat="1" applyFont="1" applyBorder="1" applyAlignment="1">
      <alignment horizontal="left"/>
    </xf>
    <xf numFmtId="0" fontId="3" fillId="0" borderId="0" xfId="2" applyNumberFormat="1" applyFont="1" applyBorder="1" applyAlignment="1">
      <alignment horizontal="left"/>
    </xf>
    <xf numFmtId="0" fontId="3" fillId="0" borderId="8" xfId="2" applyNumberFormat="1" applyFont="1" applyBorder="1"/>
    <xf numFmtId="0" fontId="3" fillId="0" borderId="8" xfId="2" applyNumberFormat="1" applyFont="1" applyBorder="1" applyAlignment="1">
      <alignment horizontal="left"/>
    </xf>
    <xf numFmtId="0" fontId="10" fillId="0" borderId="0" xfId="2" applyNumberFormat="1" applyFont="1" applyBorder="1" applyAlignment="1">
      <alignment horizontal="right"/>
    </xf>
    <xf numFmtId="0" fontId="25" fillId="0" borderId="0" xfId="2" applyNumberFormat="1" applyFont="1" applyBorder="1" applyAlignment="1">
      <alignment horizontal="right"/>
    </xf>
    <xf numFmtId="0" fontId="26" fillId="0" borderId="0" xfId="2" applyFont="1" applyBorder="1"/>
    <xf numFmtId="0" fontId="3" fillId="0" borderId="0" xfId="2" applyFont="1" applyAlignment="1">
      <alignment horizontal="right"/>
    </xf>
    <xf numFmtId="164" fontId="25" fillId="0" borderId="0" xfId="2" applyNumberFormat="1" applyFont="1" applyBorder="1" applyAlignment="1">
      <alignment horizontal="right"/>
    </xf>
    <xf numFmtId="0" fontId="3" fillId="2" borderId="9" xfId="2" applyFont="1" applyFill="1" applyBorder="1" applyAlignment="1">
      <alignment horizontal="right"/>
    </xf>
    <xf numFmtId="0" fontId="3" fillId="2" borderId="5" xfId="2" applyFont="1" applyFill="1" applyBorder="1" applyAlignment="1">
      <alignment horizontal="right"/>
    </xf>
    <xf numFmtId="0" fontId="3" fillId="2" borderId="8" xfId="2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5" fillId="0" borderId="10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38" fontId="2" fillId="0" borderId="55" xfId="1" applyNumberFormat="1" applyFont="1" applyBorder="1" applyAlignment="1">
      <alignment horizontal="right"/>
    </xf>
    <xf numFmtId="38" fontId="2" fillId="0" borderId="20" xfId="1" applyNumberFormat="1" applyFont="1" applyBorder="1"/>
    <xf numFmtId="38" fontId="2" fillId="0" borderId="13" xfId="1" applyNumberFormat="1" applyFont="1" applyBorder="1"/>
    <xf numFmtId="38" fontId="2" fillId="0" borderId="17" xfId="1" applyNumberFormat="1" applyFont="1" applyBorder="1"/>
    <xf numFmtId="38" fontId="0" fillId="0" borderId="0" xfId="0" applyNumberFormat="1"/>
    <xf numFmtId="0" fontId="2" fillId="0" borderId="13" xfId="2" applyFont="1" applyBorder="1"/>
    <xf numFmtId="38" fontId="2" fillId="0" borderId="13" xfId="2" applyNumberFormat="1" applyFont="1" applyBorder="1"/>
    <xf numFmtId="38" fontId="2" fillId="0" borderId="20" xfId="2" applyNumberFormat="1" applyFont="1" applyBorder="1"/>
    <xf numFmtId="38" fontId="2" fillId="0" borderId="13" xfId="2" applyNumberFormat="1" applyFont="1" applyBorder="1" applyAlignment="1">
      <alignment horizontal="right"/>
    </xf>
    <xf numFmtId="38" fontId="2" fillId="0" borderId="20" xfId="2" applyNumberFormat="1" applyFont="1" applyBorder="1" applyAlignment="1">
      <alignment horizontal="right"/>
    </xf>
    <xf numFmtId="38" fontId="2" fillId="0" borderId="55" xfId="2" applyNumberFormat="1" applyFont="1" applyBorder="1"/>
    <xf numFmtId="38" fontId="2" fillId="0" borderId="17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3" fillId="3" borderId="5" xfId="2" applyFont="1" applyFill="1" applyBorder="1" applyAlignment="1">
      <alignment horizontal="right"/>
    </xf>
    <xf numFmtId="0" fontId="3" fillId="3" borderId="4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right"/>
    </xf>
    <xf numFmtId="164" fontId="3" fillId="3" borderId="2" xfId="2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right"/>
    </xf>
    <xf numFmtId="0" fontId="3" fillId="3" borderId="9" xfId="2" applyFont="1" applyFill="1" applyBorder="1" applyAlignment="1">
      <alignment horizontal="right"/>
    </xf>
    <xf numFmtId="164" fontId="3" fillId="3" borderId="7" xfId="2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3" fillId="3" borderId="0" xfId="2" applyFont="1" applyFill="1" applyBorder="1" applyAlignment="1">
      <alignment horizontal="right"/>
    </xf>
    <xf numFmtId="0" fontId="0" fillId="6" borderId="0" xfId="0" applyFill="1"/>
    <xf numFmtId="168" fontId="32" fillId="3" borderId="58" xfId="4" applyNumberFormat="1" applyFont="1" applyFill="1" applyBorder="1" applyAlignment="1">
      <alignment horizontal="center" vertical="center"/>
    </xf>
    <xf numFmtId="0" fontId="33" fillId="0" borderId="0" xfId="0" applyFont="1"/>
    <xf numFmtId="0" fontId="32" fillId="8" borderId="56" xfId="0" applyFont="1" applyFill="1" applyBorder="1" applyAlignment="1">
      <alignment vertical="center"/>
    </xf>
    <xf numFmtId="0" fontId="32" fillId="8" borderId="58" xfId="0" applyFont="1" applyFill="1" applyBorder="1" applyAlignment="1">
      <alignment vertical="center"/>
    </xf>
    <xf numFmtId="0" fontId="32" fillId="8" borderId="59" xfId="0" applyFont="1" applyFill="1" applyBorder="1" applyAlignment="1">
      <alignment vertical="center"/>
    </xf>
    <xf numFmtId="0" fontId="32" fillId="8" borderId="60" xfId="0" applyFont="1" applyFill="1" applyBorder="1" applyAlignment="1">
      <alignment vertical="center"/>
    </xf>
    <xf numFmtId="0" fontId="32" fillId="8" borderId="61" xfId="0" applyFont="1" applyFill="1" applyBorder="1" applyAlignment="1">
      <alignment vertical="center"/>
    </xf>
    <xf numFmtId="0" fontId="32" fillId="7" borderId="62" xfId="0" applyFont="1" applyFill="1" applyBorder="1" applyAlignment="1">
      <alignment horizontal="center" vertical="center" wrapText="1"/>
    </xf>
    <xf numFmtId="0" fontId="32" fillId="7" borderId="53" xfId="0" applyFont="1" applyFill="1" applyBorder="1" applyAlignment="1">
      <alignment horizontal="center" vertical="center" wrapText="1"/>
    </xf>
    <xf numFmtId="0" fontId="32" fillId="7" borderId="63" xfId="0" applyFont="1" applyFill="1" applyBorder="1" applyAlignment="1">
      <alignment vertical="center" wrapText="1"/>
    </xf>
    <xf numFmtId="169" fontId="34" fillId="5" borderId="64" xfId="4" applyNumberFormat="1" applyFont="1" applyFill="1" applyBorder="1" applyAlignment="1">
      <alignment horizontal="center" vertical="center"/>
    </xf>
    <xf numFmtId="2" fontId="34" fillId="5" borderId="65" xfId="4" applyNumberFormat="1" applyFont="1" applyFill="1" applyBorder="1" applyAlignment="1">
      <alignment horizontal="center" vertical="center"/>
    </xf>
    <xf numFmtId="169" fontId="35" fillId="5" borderId="62" xfId="4" applyNumberFormat="1" applyFont="1" applyFill="1" applyBorder="1" applyAlignment="1">
      <alignment horizontal="center" vertical="center"/>
    </xf>
    <xf numFmtId="169" fontId="35" fillId="5" borderId="53" xfId="4" applyNumberFormat="1" applyFont="1" applyFill="1" applyBorder="1" applyAlignment="1">
      <alignment horizontal="center" vertical="center"/>
    </xf>
    <xf numFmtId="169" fontId="35" fillId="5" borderId="63" xfId="4" applyNumberFormat="1" applyFont="1" applyFill="1" applyBorder="1" applyAlignment="1">
      <alignment horizontal="center" vertical="center"/>
    </xf>
    <xf numFmtId="170" fontId="32" fillId="0" borderId="66" xfId="4" applyNumberFormat="1" applyFont="1" applyFill="1" applyBorder="1" applyAlignment="1">
      <alignment horizontal="center" vertical="center"/>
    </xf>
    <xf numFmtId="170" fontId="32" fillId="0" borderId="53" xfId="4" applyNumberFormat="1" applyFont="1" applyFill="1" applyBorder="1" applyAlignment="1">
      <alignment horizontal="center" vertical="center"/>
    </xf>
    <xf numFmtId="170" fontId="33" fillId="9" borderId="63" xfId="0" applyNumberFormat="1" applyFont="1" applyFill="1" applyBorder="1" applyAlignment="1">
      <alignment horizontal="center" vertical="center"/>
    </xf>
    <xf numFmtId="3" fontId="32" fillId="0" borderId="62" xfId="0" applyNumberFormat="1" applyFont="1" applyBorder="1" applyAlignment="1">
      <alignment vertical="center"/>
    </xf>
    <xf numFmtId="3" fontId="32" fillId="0" borderId="53" xfId="0" applyNumberFormat="1" applyFont="1" applyBorder="1" applyAlignment="1">
      <alignment vertical="center"/>
    </xf>
    <xf numFmtId="4" fontId="32" fillId="0" borderId="53" xfId="0" applyNumberFormat="1" applyFont="1" applyBorder="1" applyAlignment="1">
      <alignment vertical="center"/>
    </xf>
    <xf numFmtId="9" fontId="32" fillId="0" borderId="63" xfId="4" applyFont="1" applyBorder="1" applyAlignment="1">
      <alignment vertical="center"/>
    </xf>
    <xf numFmtId="170" fontId="32" fillId="0" borderId="63" xfId="4" applyNumberFormat="1" applyFont="1" applyFill="1" applyBorder="1" applyAlignment="1">
      <alignment horizontal="center" vertical="center"/>
    </xf>
    <xf numFmtId="169" fontId="35" fillId="5" borderId="64" xfId="4" applyNumberFormat="1" applyFont="1" applyFill="1" applyBorder="1" applyAlignment="1">
      <alignment horizontal="center" vertical="center"/>
    </xf>
    <xf numFmtId="169" fontId="35" fillId="5" borderId="67" xfId="4" applyNumberFormat="1" applyFont="1" applyFill="1" applyBorder="1" applyAlignment="1">
      <alignment horizontal="center" vertical="center"/>
    </xf>
    <xf numFmtId="169" fontId="35" fillId="5" borderId="65" xfId="4" applyNumberFormat="1" applyFont="1" applyFill="1" applyBorder="1" applyAlignment="1">
      <alignment horizontal="center" vertical="center"/>
    </xf>
    <xf numFmtId="170" fontId="32" fillId="0" borderId="68" xfId="4" applyNumberFormat="1" applyFont="1" applyFill="1" applyBorder="1" applyAlignment="1">
      <alignment horizontal="center" vertical="center"/>
    </xf>
    <xf numFmtId="170" fontId="32" fillId="0" borderId="67" xfId="4" applyNumberFormat="1" applyFont="1" applyFill="1" applyBorder="1" applyAlignment="1">
      <alignment horizontal="center" vertical="center"/>
    </xf>
    <xf numFmtId="170" fontId="32" fillId="0" borderId="65" xfId="4" applyNumberFormat="1" applyFont="1" applyFill="1" applyBorder="1" applyAlignment="1">
      <alignment horizontal="center" vertical="center"/>
    </xf>
    <xf numFmtId="169" fontId="32" fillId="9" borderId="62" xfId="4" applyNumberFormat="1" applyFont="1" applyFill="1" applyBorder="1" applyAlignment="1">
      <alignment horizontal="center" vertical="center"/>
    </xf>
    <xf numFmtId="2" fontId="32" fillId="9" borderId="63" xfId="4" applyNumberFormat="1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171" fontId="33" fillId="0" borderId="64" xfId="0" applyNumberFormat="1" applyFont="1" applyFill="1" applyBorder="1" applyAlignment="1">
      <alignment horizontal="center" vertical="center"/>
    </xf>
    <xf numFmtId="4" fontId="33" fillId="0" borderId="65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170" fontId="32" fillId="9" borderId="63" xfId="0" applyNumberFormat="1" applyFont="1" applyFill="1" applyBorder="1" applyAlignment="1">
      <alignment horizontal="center" vertical="center"/>
    </xf>
    <xf numFmtId="9" fontId="34" fillId="5" borderId="63" xfId="4" applyFont="1" applyFill="1" applyBorder="1" applyAlignment="1">
      <alignment horizontal="right" vertical="center"/>
    </xf>
    <xf numFmtId="171" fontId="33" fillId="10" borderId="62" xfId="0" applyNumberFormat="1" applyFont="1" applyFill="1" applyBorder="1" applyAlignment="1">
      <alignment horizontal="center" vertical="center"/>
    </xf>
    <xf numFmtId="171" fontId="33" fillId="0" borderId="62" xfId="0" applyNumberFormat="1" applyFont="1" applyFill="1" applyBorder="1" applyAlignment="1">
      <alignment horizontal="center" vertical="center"/>
    </xf>
    <xf numFmtId="4" fontId="33" fillId="0" borderId="63" xfId="0" applyNumberFormat="1" applyFont="1" applyFill="1" applyBorder="1" applyAlignment="1">
      <alignment horizontal="center" vertical="center"/>
    </xf>
    <xf numFmtId="3" fontId="32" fillId="0" borderId="64" xfId="0" applyNumberFormat="1" applyFont="1" applyBorder="1" applyAlignment="1">
      <alignment vertical="center"/>
    </xf>
    <xf numFmtId="3" fontId="32" fillId="0" borderId="67" xfId="0" applyNumberFormat="1" applyFont="1" applyBorder="1" applyAlignment="1">
      <alignment vertical="center"/>
    </xf>
    <xf numFmtId="4" fontId="32" fillId="0" borderId="67" xfId="0" applyNumberFormat="1" applyFont="1" applyBorder="1" applyAlignment="1">
      <alignment vertical="center"/>
    </xf>
    <xf numFmtId="9" fontId="34" fillId="5" borderId="65" xfId="4" applyFont="1" applyFill="1" applyBorder="1" applyAlignment="1">
      <alignment horizontal="right" vertical="center"/>
    </xf>
    <xf numFmtId="1" fontId="34" fillId="5" borderId="62" xfId="4" applyNumberFormat="1" applyFont="1" applyFill="1" applyBorder="1" applyAlignment="1">
      <alignment horizontal="center" vertical="center"/>
    </xf>
    <xf numFmtId="1" fontId="34" fillId="5" borderId="53" xfId="4" applyNumberFormat="1" applyFont="1" applyFill="1" applyBorder="1" applyAlignment="1">
      <alignment horizontal="center" vertical="center"/>
    </xf>
    <xf numFmtId="1" fontId="34" fillId="5" borderId="63" xfId="4" applyNumberFormat="1" applyFont="1" applyFill="1" applyBorder="1" applyAlignment="1">
      <alignment horizontal="center" vertical="center"/>
    </xf>
    <xf numFmtId="165" fontId="35" fillId="5" borderId="62" xfId="4" applyNumberFormat="1" applyFont="1" applyFill="1" applyBorder="1" applyAlignment="1">
      <alignment horizontal="center" vertical="center"/>
    </xf>
    <xf numFmtId="165" fontId="35" fillId="5" borderId="53" xfId="4" applyNumberFormat="1" applyFont="1" applyFill="1" applyBorder="1" applyAlignment="1">
      <alignment horizontal="center" vertical="center"/>
    </xf>
    <xf numFmtId="165" fontId="35" fillId="5" borderId="63" xfId="4" applyNumberFormat="1" applyFont="1" applyFill="1" applyBorder="1" applyAlignment="1">
      <alignment horizontal="center" vertical="center"/>
    </xf>
    <xf numFmtId="1" fontId="34" fillId="5" borderId="64" xfId="4" applyNumberFormat="1" applyFont="1" applyFill="1" applyBorder="1" applyAlignment="1">
      <alignment horizontal="center" vertical="center"/>
    </xf>
    <xf numFmtId="1" fontId="34" fillId="5" borderId="67" xfId="4" applyNumberFormat="1" applyFont="1" applyFill="1" applyBorder="1" applyAlignment="1">
      <alignment horizontal="center" vertical="center"/>
    </xf>
    <xf numFmtId="1" fontId="34" fillId="5" borderId="65" xfId="4" applyNumberFormat="1" applyFont="1" applyFill="1" applyBorder="1" applyAlignment="1">
      <alignment horizontal="center" vertical="center"/>
    </xf>
    <xf numFmtId="165" fontId="35" fillId="5" borderId="64" xfId="4" applyNumberFormat="1" applyFont="1" applyFill="1" applyBorder="1" applyAlignment="1">
      <alignment horizontal="center" vertical="center"/>
    </xf>
    <xf numFmtId="165" fontId="35" fillId="5" borderId="67" xfId="4" applyNumberFormat="1" applyFont="1" applyFill="1" applyBorder="1" applyAlignment="1">
      <alignment horizontal="center" vertical="center"/>
    </xf>
    <xf numFmtId="165" fontId="35" fillId="5" borderId="65" xfId="4" applyNumberFormat="1" applyFont="1" applyFill="1" applyBorder="1" applyAlignment="1">
      <alignment horizontal="center" vertical="center"/>
    </xf>
    <xf numFmtId="0" fontId="32" fillId="7" borderId="62" xfId="0" applyFont="1" applyFill="1" applyBorder="1" applyAlignment="1">
      <alignment horizontal="center" vertical="center"/>
    </xf>
    <xf numFmtId="0" fontId="32" fillId="7" borderId="53" xfId="0" applyFont="1" applyFill="1" applyBorder="1" applyAlignment="1">
      <alignment horizontal="center" vertical="center"/>
    </xf>
    <xf numFmtId="0" fontId="32" fillId="0" borderId="0" xfId="0" applyNumberFormat="1" applyFont="1" applyAlignment="1">
      <alignment vertical="center"/>
    </xf>
    <xf numFmtId="171" fontId="33" fillId="9" borderId="62" xfId="0" applyNumberFormat="1" applyFont="1" applyFill="1" applyBorder="1" applyAlignment="1">
      <alignment horizontal="center" vertical="center"/>
    </xf>
    <xf numFmtId="169" fontId="32" fillId="0" borderId="53" xfId="4" applyNumberFormat="1" applyFont="1" applyFill="1" applyBorder="1" applyAlignment="1">
      <alignment horizontal="center" vertical="center"/>
    </xf>
    <xf numFmtId="169" fontId="32" fillId="0" borderId="63" xfId="4" applyNumberFormat="1" applyFont="1" applyFill="1" applyBorder="1" applyAlignment="1">
      <alignment horizontal="center" vertical="center"/>
    </xf>
    <xf numFmtId="172" fontId="35" fillId="5" borderId="62" xfId="4" applyNumberFormat="1" applyFont="1" applyFill="1" applyBorder="1" applyAlignment="1">
      <alignment horizontal="center" vertical="center"/>
    </xf>
    <xf numFmtId="172" fontId="35" fillId="5" borderId="53" xfId="4" applyNumberFormat="1" applyFont="1" applyFill="1" applyBorder="1" applyAlignment="1">
      <alignment horizontal="center" vertical="center"/>
    </xf>
    <xf numFmtId="172" fontId="35" fillId="5" borderId="63" xfId="4" applyNumberFormat="1" applyFont="1" applyFill="1" applyBorder="1" applyAlignment="1">
      <alignment horizontal="center" vertical="center"/>
    </xf>
    <xf numFmtId="169" fontId="32" fillId="9" borderId="64" xfId="4" applyNumberFormat="1" applyFont="1" applyFill="1" applyBorder="1" applyAlignment="1">
      <alignment horizontal="center" vertical="center"/>
    </xf>
    <xf numFmtId="169" fontId="32" fillId="0" borderId="67" xfId="4" applyNumberFormat="1" applyFont="1" applyFill="1" applyBorder="1" applyAlignment="1">
      <alignment horizontal="center" vertical="center"/>
    </xf>
    <xf numFmtId="169" fontId="32" fillId="0" borderId="65" xfId="4" applyNumberFormat="1" applyFont="1" applyFill="1" applyBorder="1" applyAlignment="1">
      <alignment horizontal="center" vertical="center"/>
    </xf>
    <xf numFmtId="172" fontId="35" fillId="5" borderId="64" xfId="4" applyNumberFormat="1" applyFont="1" applyFill="1" applyBorder="1" applyAlignment="1">
      <alignment horizontal="center" vertical="center"/>
    </xf>
    <xf numFmtId="172" fontId="35" fillId="5" borderId="67" xfId="4" applyNumberFormat="1" applyFont="1" applyFill="1" applyBorder="1" applyAlignment="1">
      <alignment horizontal="center" vertical="center"/>
    </xf>
    <xf numFmtId="172" fontId="35" fillId="5" borderId="65" xfId="4" applyNumberFormat="1" applyFont="1" applyFill="1" applyBorder="1" applyAlignment="1">
      <alignment horizontal="center" vertical="center"/>
    </xf>
    <xf numFmtId="3" fontId="34" fillId="5" borderId="53" xfId="0" applyNumberFormat="1" applyFont="1" applyFill="1" applyBorder="1" applyAlignment="1">
      <alignment horizontal="right" vertical="center"/>
    </xf>
    <xf numFmtId="0" fontId="32" fillId="8" borderId="10" xfId="0" applyFont="1" applyFill="1" applyBorder="1" applyAlignment="1">
      <alignment vertical="center"/>
    </xf>
    <xf numFmtId="0" fontId="32" fillId="8" borderId="11" xfId="0" applyFont="1" applyFill="1" applyBorder="1" applyAlignment="1">
      <alignment vertical="center"/>
    </xf>
    <xf numFmtId="0" fontId="32" fillId="8" borderId="12" xfId="0" applyFont="1" applyFill="1" applyBorder="1" applyAlignment="1">
      <alignment vertical="center"/>
    </xf>
    <xf numFmtId="2" fontId="32" fillId="9" borderId="65" xfId="4" applyNumberFormat="1" applyFont="1" applyFill="1" applyBorder="1" applyAlignment="1">
      <alignment horizontal="center" vertical="center"/>
    </xf>
    <xf numFmtId="171" fontId="32" fillId="0" borderId="62" xfId="4" applyNumberFormat="1" applyFont="1" applyFill="1" applyBorder="1" applyAlignment="1">
      <alignment horizontal="center" vertical="center"/>
    </xf>
    <xf numFmtId="171" fontId="32" fillId="0" borderId="53" xfId="4" applyNumberFormat="1" applyFont="1" applyFill="1" applyBorder="1" applyAlignment="1">
      <alignment horizontal="center" vertical="center"/>
    </xf>
    <xf numFmtId="169" fontId="32" fillId="9" borderId="71" xfId="4" applyNumberFormat="1" applyFont="1" applyFill="1" applyBorder="1" applyAlignment="1">
      <alignment horizontal="center" vertical="center"/>
    </xf>
    <xf numFmtId="171" fontId="32" fillId="0" borderId="64" xfId="4" applyNumberFormat="1" applyFont="1" applyFill="1" applyBorder="1" applyAlignment="1">
      <alignment horizontal="center" vertical="center"/>
    </xf>
    <xf numFmtId="171" fontId="32" fillId="0" borderId="67" xfId="4" applyNumberFormat="1" applyFont="1" applyFill="1" applyBorder="1" applyAlignment="1">
      <alignment horizontal="center" vertical="center"/>
    </xf>
    <xf numFmtId="3" fontId="34" fillId="5" borderId="67" xfId="0" applyNumberFormat="1" applyFont="1" applyFill="1" applyBorder="1" applyAlignment="1">
      <alignment horizontal="right" vertical="center"/>
    </xf>
    <xf numFmtId="169" fontId="32" fillId="0" borderId="64" xfId="4" applyNumberFormat="1" applyFont="1" applyFill="1" applyBorder="1" applyAlignment="1">
      <alignment horizontal="center" vertical="center"/>
    </xf>
    <xf numFmtId="2" fontId="32" fillId="0" borderId="65" xfId="4" applyNumberFormat="1" applyFont="1" applyFill="1" applyBorder="1" applyAlignment="1">
      <alignment horizontal="center" vertical="center"/>
    </xf>
    <xf numFmtId="0" fontId="32" fillId="7" borderId="59" xfId="0" applyFont="1" applyFill="1" applyBorder="1" applyAlignment="1">
      <alignment horizontal="center" vertical="center" wrapText="1"/>
    </xf>
    <xf numFmtId="0" fontId="32" fillId="8" borderId="73" xfId="0" applyFont="1" applyFill="1" applyBorder="1" applyAlignment="1">
      <alignment vertical="center"/>
    </xf>
    <xf numFmtId="9" fontId="34" fillId="5" borderId="74" xfId="3" applyFont="1" applyFill="1" applyBorder="1" applyAlignment="1">
      <alignment horizontal="center" vertical="center"/>
    </xf>
    <xf numFmtId="165" fontId="35" fillId="5" borderId="56" xfId="4" applyNumberFormat="1" applyFont="1" applyFill="1" applyBorder="1" applyAlignment="1">
      <alignment horizontal="center" vertical="center"/>
    </xf>
    <xf numFmtId="165" fontId="35" fillId="5" borderId="57" xfId="4" applyNumberFormat="1" applyFont="1" applyFill="1" applyBorder="1" applyAlignment="1">
      <alignment horizontal="center" vertical="center"/>
    </xf>
    <xf numFmtId="165" fontId="35" fillId="5" borderId="58" xfId="4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4" fillId="5" borderId="75" xfId="0" applyFont="1" applyFill="1" applyBorder="1" applyAlignment="1">
      <alignment horizontal="center" vertical="center"/>
    </xf>
    <xf numFmtId="0" fontId="34" fillId="5" borderId="76" xfId="0" applyFont="1" applyFill="1" applyBorder="1" applyAlignment="1">
      <alignment horizontal="center" vertical="center"/>
    </xf>
    <xf numFmtId="0" fontId="34" fillId="5" borderId="54" xfId="0" applyFont="1" applyFill="1" applyBorder="1" applyAlignment="1">
      <alignment horizontal="center" vertical="center"/>
    </xf>
    <xf numFmtId="0" fontId="34" fillId="5" borderId="14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73" fontId="32" fillId="9" borderId="62" xfId="4" applyNumberFormat="1" applyFont="1" applyFill="1" applyBorder="1" applyAlignment="1">
      <alignment horizontal="right" vertical="center"/>
    </xf>
    <xf numFmtId="173" fontId="32" fillId="0" borderId="53" xfId="4" applyNumberFormat="1" applyFont="1" applyFill="1" applyBorder="1" applyAlignment="1">
      <alignment horizontal="right" vertical="center"/>
    </xf>
    <xf numFmtId="173" fontId="32" fillId="0" borderId="63" xfId="3" applyNumberFormat="1" applyFont="1" applyFill="1" applyBorder="1" applyAlignment="1">
      <alignment horizontal="right" vertical="center"/>
    </xf>
    <xf numFmtId="2" fontId="35" fillId="0" borderId="0" xfId="0" applyNumberFormat="1" applyFont="1" applyAlignment="1">
      <alignment vertical="center"/>
    </xf>
    <xf numFmtId="173" fontId="32" fillId="9" borderId="77" xfId="4" applyNumberFormat="1" applyFont="1" applyFill="1" applyBorder="1" applyAlignment="1">
      <alignment horizontal="right" vertical="center"/>
    </xf>
    <xf numFmtId="173" fontId="32" fillId="0" borderId="75" xfId="4" applyNumberFormat="1" applyFont="1" applyFill="1" applyBorder="1" applyAlignment="1">
      <alignment horizontal="right" vertical="center"/>
    </xf>
    <xf numFmtId="173" fontId="32" fillId="0" borderId="78" xfId="3" applyNumberFormat="1" applyFont="1" applyFill="1" applyBorder="1" applyAlignment="1">
      <alignment horizontal="right" vertical="center"/>
    </xf>
    <xf numFmtId="0" fontId="33" fillId="0" borderId="79" xfId="0" applyFont="1" applyBorder="1" applyAlignment="1">
      <alignment horizontal="center" vertical="center"/>
    </xf>
    <xf numFmtId="173" fontId="32" fillId="9" borderId="56" xfId="4" applyNumberFormat="1" applyFont="1" applyFill="1" applyBorder="1" applyAlignment="1">
      <alignment horizontal="right" vertical="center"/>
    </xf>
    <xf numFmtId="173" fontId="32" fillId="0" borderId="57" xfId="4" applyNumberFormat="1" applyFont="1" applyFill="1" applyBorder="1" applyAlignment="1">
      <alignment horizontal="right" vertical="center"/>
    </xf>
    <xf numFmtId="173" fontId="32" fillId="0" borderId="58" xfId="3" applyNumberFormat="1" applyFont="1" applyFill="1" applyBorder="1" applyAlignment="1">
      <alignment horizontal="right" vertical="center"/>
    </xf>
    <xf numFmtId="165" fontId="35" fillId="5" borderId="80" xfId="4" applyNumberFormat="1" applyFont="1" applyFill="1" applyBorder="1" applyAlignment="1">
      <alignment horizontal="center" vertical="center"/>
    </xf>
    <xf numFmtId="165" fontId="35" fillId="5" borderId="81" xfId="4" applyNumberFormat="1" applyFont="1" applyFill="1" applyBorder="1" applyAlignment="1">
      <alignment horizontal="center" vertical="center"/>
    </xf>
    <xf numFmtId="165" fontId="35" fillId="5" borderId="70" xfId="4" applyNumberFormat="1" applyFont="1" applyFill="1" applyBorder="1" applyAlignment="1">
      <alignment horizontal="center" vertical="center"/>
    </xf>
    <xf numFmtId="165" fontId="33" fillId="0" borderId="0" xfId="0" applyNumberFormat="1" applyFont="1" applyAlignment="1">
      <alignment vertical="center"/>
    </xf>
    <xf numFmtId="173" fontId="32" fillId="9" borderId="64" xfId="4" applyNumberFormat="1" applyFont="1" applyFill="1" applyBorder="1" applyAlignment="1">
      <alignment horizontal="right" vertical="center"/>
    </xf>
    <xf numFmtId="173" fontId="32" fillId="0" borderId="67" xfId="4" applyNumberFormat="1" applyFont="1" applyFill="1" applyBorder="1" applyAlignment="1">
      <alignment horizontal="right" vertical="center"/>
    </xf>
    <xf numFmtId="173" fontId="32" fillId="0" borderId="65" xfId="3" applyNumberFormat="1" applyFont="1" applyFill="1" applyBorder="1" applyAlignment="1">
      <alignment horizontal="right" vertical="center"/>
    </xf>
    <xf numFmtId="165" fontId="35" fillId="5" borderId="77" xfId="4" applyNumberFormat="1" applyFont="1" applyFill="1" applyBorder="1" applyAlignment="1">
      <alignment horizontal="center" vertical="center"/>
    </xf>
    <xf numFmtId="165" fontId="35" fillId="5" borderId="75" xfId="4" applyNumberFormat="1" applyFont="1" applyFill="1" applyBorder="1" applyAlignment="1">
      <alignment horizontal="center" vertical="center"/>
    </xf>
    <xf numFmtId="165" fontId="35" fillId="5" borderId="78" xfId="4" applyNumberFormat="1" applyFont="1" applyFill="1" applyBorder="1" applyAlignment="1">
      <alignment horizontal="center" vertical="center"/>
    </xf>
    <xf numFmtId="173" fontId="32" fillId="9" borderId="80" xfId="4" applyNumberFormat="1" applyFont="1" applyFill="1" applyBorder="1" applyAlignment="1">
      <alignment horizontal="right" vertical="center"/>
    </xf>
    <xf numFmtId="173" fontId="32" fillId="0" borderId="81" xfId="4" applyNumberFormat="1" applyFont="1" applyFill="1" applyBorder="1" applyAlignment="1">
      <alignment horizontal="right" vertical="center"/>
    </xf>
    <xf numFmtId="173" fontId="32" fillId="0" borderId="70" xfId="3" applyNumberFormat="1" applyFont="1" applyFill="1" applyBorder="1" applyAlignment="1">
      <alignment horizontal="right" vertical="center"/>
    </xf>
    <xf numFmtId="172" fontId="33" fillId="0" borderId="0" xfId="0" applyNumberFormat="1" applyFont="1" applyAlignment="1">
      <alignment vertical="center"/>
    </xf>
    <xf numFmtId="0" fontId="33" fillId="0" borderId="82" xfId="0" applyFont="1" applyBorder="1" applyAlignment="1">
      <alignment horizontal="center" vertical="center"/>
    </xf>
    <xf numFmtId="0" fontId="34" fillId="5" borderId="81" xfId="0" applyFont="1" applyFill="1" applyBorder="1" applyAlignment="1">
      <alignment horizontal="center" vertical="center"/>
    </xf>
    <xf numFmtId="0" fontId="34" fillId="5" borderId="64" xfId="0" applyFont="1" applyFill="1" applyBorder="1" applyAlignment="1">
      <alignment horizontal="center" vertical="center"/>
    </xf>
    <xf numFmtId="0" fontId="34" fillId="5" borderId="67" xfId="0" applyFont="1" applyFill="1" applyBorder="1" applyAlignment="1">
      <alignment horizontal="center" vertical="center"/>
    </xf>
    <xf numFmtId="0" fontId="34" fillId="5" borderId="65" xfId="0" applyFont="1" applyFill="1" applyBorder="1" applyAlignment="1">
      <alignment horizontal="center" vertical="center"/>
    </xf>
    <xf numFmtId="164" fontId="3" fillId="2" borderId="7" xfId="2" applyNumberFormat="1" applyFont="1" applyFill="1" applyBorder="1" applyAlignment="1">
      <alignment horizontal="right"/>
    </xf>
    <xf numFmtId="0" fontId="0" fillId="11" borderId="0" xfId="0" applyFill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38" fontId="2" fillId="0" borderId="83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1" fillId="0" borderId="13" xfId="1" applyFont="1" applyBorder="1"/>
    <xf numFmtId="164" fontId="3" fillId="0" borderId="13" xfId="1" applyNumberFormat="1" applyFont="1" applyBorder="1"/>
    <xf numFmtId="164" fontId="3" fillId="0" borderId="17" xfId="1" applyNumberFormat="1" applyFont="1" applyBorder="1"/>
    <xf numFmtId="164" fontId="3" fillId="0" borderId="18" xfId="1" applyNumberFormat="1" applyFont="1" applyBorder="1"/>
    <xf numFmtId="0" fontId="10" fillId="0" borderId="10" xfId="1" applyFont="1" applyBorder="1"/>
    <xf numFmtId="0" fontId="10" fillId="0" borderId="11" xfId="1" applyFont="1" applyBorder="1"/>
    <xf numFmtId="0" fontId="3" fillId="0" borderId="11" xfId="2" applyFont="1" applyBorder="1" applyAlignment="1">
      <alignment horizontal="center"/>
    </xf>
    <xf numFmtId="0" fontId="24" fillId="0" borderId="14" xfId="1" applyFont="1" applyBorder="1"/>
    <xf numFmtId="164" fontId="3" fillId="0" borderId="14" xfId="1" applyNumberFormat="1" applyFont="1" applyBorder="1"/>
    <xf numFmtId="164" fontId="3" fillId="0" borderId="19" xfId="1" applyNumberFormat="1" applyFont="1" applyBorder="1"/>
    <xf numFmtId="0" fontId="3" fillId="0" borderId="10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2" fontId="3" fillId="0" borderId="14" xfId="1" applyNumberFormat="1" applyFont="1" applyBorder="1" applyAlignment="1">
      <alignment horizontal="center"/>
    </xf>
    <xf numFmtId="3" fontId="3" fillId="0" borderId="13" xfId="1" applyNumberFormat="1" applyFont="1" applyBorder="1" applyAlignment="1">
      <alignment horizontal="center"/>
    </xf>
    <xf numFmtId="3" fontId="3" fillId="0" borderId="14" xfId="1" applyNumberFormat="1" applyFont="1" applyBorder="1" applyAlignment="1">
      <alignment horizontal="center"/>
    </xf>
    <xf numFmtId="0" fontId="3" fillId="0" borderId="13" xfId="1" applyFont="1" applyBorder="1" applyAlignment="1"/>
    <xf numFmtId="164" fontId="3" fillId="0" borderId="14" xfId="1" applyNumberFormat="1" applyFont="1" applyBorder="1" applyAlignment="1">
      <alignment horizontal="left"/>
    </xf>
    <xf numFmtId="164" fontId="3" fillId="0" borderId="19" xfId="1" applyNumberFormat="1" applyFont="1" applyBorder="1" applyAlignment="1">
      <alignment horizontal="left"/>
    </xf>
    <xf numFmtId="0" fontId="3" fillId="0" borderId="10" xfId="2" applyFont="1" applyBorder="1" applyAlignment="1">
      <alignment horizontal="center"/>
    </xf>
    <xf numFmtId="0" fontId="3" fillId="0" borderId="12" xfId="2" applyFont="1" applyBorder="1" applyAlignment="1">
      <alignment horizontal="left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0" fontId="3" fillId="0" borderId="13" xfId="2" applyFont="1" applyBorder="1"/>
    <xf numFmtId="0" fontId="3" fillId="0" borderId="14" xfId="2" applyFont="1" applyBorder="1" applyAlignment="1">
      <alignment horizontal="left"/>
    </xf>
    <xf numFmtId="2" fontId="3" fillId="0" borderId="14" xfId="2" applyNumberFormat="1" applyFont="1" applyBorder="1" applyAlignment="1">
      <alignment horizontal="center"/>
    </xf>
    <xf numFmtId="0" fontId="3" fillId="0" borderId="13" xfId="2" applyFont="1" applyBorder="1" applyAlignment="1">
      <alignment horizontal="left"/>
    </xf>
    <xf numFmtId="3" fontId="3" fillId="0" borderId="13" xfId="2" applyNumberFormat="1" applyFont="1" applyBorder="1" applyAlignment="1">
      <alignment horizontal="center"/>
    </xf>
    <xf numFmtId="3" fontId="3" fillId="0" borderId="14" xfId="2" applyNumberFormat="1" applyFont="1" applyBorder="1" applyAlignment="1">
      <alignment horizontal="center"/>
    </xf>
    <xf numFmtId="0" fontId="3" fillId="0" borderId="13" xfId="2" applyFont="1" applyBorder="1" applyAlignment="1"/>
    <xf numFmtId="1" fontId="3" fillId="0" borderId="13" xfId="2" applyNumberFormat="1" applyFont="1" applyBorder="1" applyAlignment="1">
      <alignment horizontal="center"/>
    </xf>
    <xf numFmtId="1" fontId="3" fillId="0" borderId="14" xfId="2" applyNumberFormat="1" applyFont="1" applyBorder="1" applyAlignment="1">
      <alignment horizontal="center"/>
    </xf>
    <xf numFmtId="164" fontId="3" fillId="0" borderId="13" xfId="2" applyNumberFormat="1" applyFont="1" applyBorder="1"/>
    <xf numFmtId="164" fontId="3" fillId="0" borderId="14" xfId="2" applyNumberFormat="1" applyFont="1" applyBorder="1" applyAlignment="1">
      <alignment horizontal="left"/>
    </xf>
    <xf numFmtId="0" fontId="0" fillId="0" borderId="10" xfId="0" applyBorder="1"/>
    <xf numFmtId="0" fontId="26" fillId="0" borderId="13" xfId="1" applyFont="1" applyBorder="1"/>
    <xf numFmtId="0" fontId="10" fillId="0" borderId="17" xfId="1" applyFont="1" applyBorder="1"/>
    <xf numFmtId="0" fontId="3" fillId="0" borderId="36" xfId="1" applyFont="1" applyBorder="1"/>
    <xf numFmtId="0" fontId="3" fillId="0" borderId="15" xfId="1" applyFont="1" applyBorder="1"/>
    <xf numFmtId="164" fontId="3" fillId="12" borderId="0" xfId="1" applyNumberFormat="1" applyFont="1" applyFill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12" borderId="0" xfId="2" applyNumberFormat="1" applyFont="1" applyFill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64" fontId="3" fillId="0" borderId="14" xfId="2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10" fillId="12" borderId="0" xfId="1" applyNumberFormat="1" applyFont="1" applyFill="1" applyBorder="1" applyAlignment="1">
      <alignment horizontal="center"/>
    </xf>
    <xf numFmtId="164" fontId="10" fillId="0" borderId="14" xfId="1" applyNumberFormat="1" applyFont="1" applyBorder="1" applyAlignment="1">
      <alignment horizontal="center"/>
    </xf>
    <xf numFmtId="164" fontId="10" fillId="0" borderId="13" xfId="2" applyNumberFormat="1" applyFont="1" applyBorder="1" applyAlignment="1">
      <alignment horizontal="center"/>
    </xf>
    <xf numFmtId="164" fontId="10" fillId="12" borderId="0" xfId="2" applyNumberFormat="1" applyFont="1" applyFill="1" applyBorder="1" applyAlignment="1">
      <alignment horizontal="center"/>
    </xf>
    <xf numFmtId="164" fontId="10" fillId="0" borderId="0" xfId="2" applyNumberFormat="1" applyFont="1" applyBorder="1" applyAlignment="1">
      <alignment horizontal="center"/>
    </xf>
    <xf numFmtId="164" fontId="10" fillId="0" borderId="14" xfId="2" applyNumberFormat="1" applyFont="1" applyBorder="1" applyAlignment="1">
      <alignment horizontal="center"/>
    </xf>
    <xf numFmtId="0" fontId="3" fillId="12" borderId="0" xfId="1" applyFont="1" applyFill="1" applyBorder="1" applyAlignment="1">
      <alignment horizontal="center"/>
    </xf>
    <xf numFmtId="0" fontId="3" fillId="12" borderId="0" xfId="2" applyFont="1" applyFill="1" applyBorder="1" applyAlignment="1">
      <alignment horizontal="center"/>
    </xf>
    <xf numFmtId="0" fontId="3" fillId="12" borderId="0" xfId="1" applyNumberFormat="1" applyFont="1" applyFill="1" applyBorder="1" applyAlignment="1">
      <alignment horizontal="center"/>
    </xf>
    <xf numFmtId="0" fontId="3" fillId="0" borderId="13" xfId="2" applyNumberFormat="1" applyFont="1" applyBorder="1" applyAlignment="1">
      <alignment horizontal="center"/>
    </xf>
    <xf numFmtId="0" fontId="3" fillId="12" borderId="0" xfId="2" applyNumberFormat="1" applyFont="1" applyFill="1" applyBorder="1" applyAlignment="1">
      <alignment horizontal="center"/>
    </xf>
    <xf numFmtId="0" fontId="3" fillId="0" borderId="0" xfId="2" applyNumberFormat="1" applyFont="1" applyBorder="1" applyAlignment="1">
      <alignment horizontal="center"/>
    </xf>
    <xf numFmtId="0" fontId="3" fillId="0" borderId="14" xfId="2" applyNumberFormat="1" applyFont="1" applyBorder="1" applyAlignment="1">
      <alignment horizontal="center"/>
    </xf>
    <xf numFmtId="0" fontId="3" fillId="0" borderId="18" xfId="1" applyNumberFormat="1" applyFont="1" applyBorder="1" applyAlignment="1">
      <alignment horizontal="center"/>
    </xf>
    <xf numFmtId="0" fontId="3" fillId="12" borderId="18" xfId="1" applyNumberFormat="1" applyFont="1" applyFill="1" applyBorder="1" applyAlignment="1">
      <alignment horizontal="center"/>
    </xf>
    <xf numFmtId="0" fontId="3" fillId="0" borderId="19" xfId="1" applyNumberFormat="1" applyFont="1" applyBorder="1" applyAlignment="1">
      <alignment horizontal="center"/>
    </xf>
    <xf numFmtId="0" fontId="3" fillId="0" borderId="17" xfId="2" applyNumberFormat="1" applyFont="1" applyBorder="1" applyAlignment="1">
      <alignment horizontal="center"/>
    </xf>
    <xf numFmtId="0" fontId="3" fillId="12" borderId="18" xfId="2" applyNumberFormat="1" applyFont="1" applyFill="1" applyBorder="1" applyAlignment="1">
      <alignment horizontal="center"/>
    </xf>
    <xf numFmtId="0" fontId="3" fillId="0" borderId="18" xfId="2" applyNumberFormat="1" applyFont="1" applyBorder="1" applyAlignment="1">
      <alignment horizontal="center"/>
    </xf>
    <xf numFmtId="0" fontId="3" fillId="0" borderId="19" xfId="2" applyNumberFormat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0" fillId="0" borderId="13" xfId="2" applyNumberFormat="1" applyFont="1" applyBorder="1" applyAlignment="1">
      <alignment horizontal="center"/>
    </xf>
    <xf numFmtId="0" fontId="10" fillId="0" borderId="0" xfId="2" applyNumberFormat="1" applyFont="1" applyBorder="1" applyAlignment="1">
      <alignment horizontal="center"/>
    </xf>
    <xf numFmtId="0" fontId="10" fillId="0" borderId="14" xfId="2" applyNumberFormat="1" applyFont="1" applyBorder="1" applyAlignment="1">
      <alignment horizontal="center"/>
    </xf>
    <xf numFmtId="0" fontId="25" fillId="0" borderId="0" xfId="1" applyNumberFormat="1" applyFont="1" applyBorder="1" applyAlignment="1">
      <alignment horizontal="center"/>
    </xf>
    <xf numFmtId="0" fontId="25" fillId="0" borderId="13" xfId="2" applyNumberFormat="1" applyFont="1" applyBorder="1" applyAlignment="1">
      <alignment horizontal="center"/>
    </xf>
    <xf numFmtId="0" fontId="25" fillId="0" borderId="0" xfId="2" applyNumberFormat="1" applyFont="1" applyBorder="1" applyAlignment="1">
      <alignment horizontal="center"/>
    </xf>
    <xf numFmtId="0" fontId="25" fillId="0" borderId="14" xfId="2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165" fontId="3" fillId="0" borderId="14" xfId="2" applyNumberFormat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164" fontId="25" fillId="0" borderId="0" xfId="1" applyNumberFormat="1" applyFont="1" applyBorder="1" applyAlignment="1">
      <alignment horizontal="center"/>
    </xf>
    <xf numFmtId="164" fontId="25" fillId="0" borderId="14" xfId="1" applyNumberFormat="1" applyFont="1" applyBorder="1" applyAlignment="1">
      <alignment horizontal="center"/>
    </xf>
    <xf numFmtId="164" fontId="25" fillId="0" borderId="13" xfId="2" applyNumberFormat="1" applyFont="1" applyBorder="1" applyAlignment="1">
      <alignment horizontal="center"/>
    </xf>
    <xf numFmtId="164" fontId="25" fillId="0" borderId="0" xfId="2" applyNumberFormat="1" applyFont="1" applyBorder="1" applyAlignment="1">
      <alignment horizontal="center"/>
    </xf>
    <xf numFmtId="164" fontId="25" fillId="0" borderId="14" xfId="2" applyNumberFormat="1" applyFont="1" applyBorder="1" applyAlignment="1">
      <alignment horizontal="center"/>
    </xf>
    <xf numFmtId="164" fontId="25" fillId="0" borderId="18" xfId="1" applyNumberFormat="1" applyFont="1" applyBorder="1" applyAlignment="1">
      <alignment horizontal="center"/>
    </xf>
    <xf numFmtId="164" fontId="25" fillId="0" borderId="19" xfId="1" applyNumberFormat="1" applyFont="1" applyBorder="1" applyAlignment="1">
      <alignment horizontal="center"/>
    </xf>
    <xf numFmtId="164" fontId="25" fillId="0" borderId="17" xfId="2" applyNumberFormat="1" applyFont="1" applyBorder="1" applyAlignment="1">
      <alignment horizontal="center"/>
    </xf>
    <xf numFmtId="164" fontId="25" fillId="0" borderId="18" xfId="2" applyNumberFormat="1" applyFont="1" applyBorder="1" applyAlignment="1">
      <alignment horizontal="center"/>
    </xf>
    <xf numFmtId="164" fontId="25" fillId="0" borderId="19" xfId="2" applyNumberFormat="1" applyFont="1" applyBorder="1" applyAlignment="1">
      <alignment horizontal="center"/>
    </xf>
    <xf numFmtId="0" fontId="3" fillId="13" borderId="13" xfId="1" applyFont="1" applyFill="1" applyBorder="1"/>
    <xf numFmtId="0" fontId="3" fillId="13" borderId="0" xfId="1" applyFont="1" applyFill="1" applyBorder="1"/>
    <xf numFmtId="0" fontId="3" fillId="13" borderId="14" xfId="1" applyFont="1" applyFill="1" applyBorder="1"/>
    <xf numFmtId="165" fontId="3" fillId="13" borderId="0" xfId="1" applyNumberFormat="1" applyFont="1" applyFill="1" applyBorder="1" applyAlignment="1">
      <alignment horizontal="center"/>
    </xf>
    <xf numFmtId="165" fontId="3" fillId="13" borderId="14" xfId="1" applyNumberFormat="1" applyFont="1" applyFill="1" applyBorder="1" applyAlignment="1">
      <alignment horizontal="center"/>
    </xf>
    <xf numFmtId="165" fontId="3" fillId="13" borderId="13" xfId="2" applyNumberFormat="1" applyFont="1" applyFill="1" applyBorder="1" applyAlignment="1">
      <alignment horizontal="center"/>
    </xf>
    <xf numFmtId="165" fontId="3" fillId="13" borderId="0" xfId="2" applyNumberFormat="1" applyFont="1" applyFill="1" applyBorder="1" applyAlignment="1">
      <alignment horizontal="center"/>
    </xf>
    <xf numFmtId="165" fontId="3" fillId="13" borderId="14" xfId="2" applyNumberFormat="1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left" vertical="center"/>
    </xf>
    <xf numFmtId="164" fontId="25" fillId="0" borderId="0" xfId="1" applyNumberFormat="1" applyFont="1" applyFill="1" applyBorder="1" applyAlignment="1">
      <alignment horizontal="left"/>
    </xf>
    <xf numFmtId="164" fontId="25" fillId="0" borderId="0" xfId="2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5" xfId="2" applyFont="1" applyFill="1" applyBorder="1" applyAlignment="1">
      <alignment horizontal="right"/>
    </xf>
    <xf numFmtId="164" fontId="3" fillId="0" borderId="4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3" fillId="0" borderId="28" xfId="2" applyFont="1" applyFill="1" applyBorder="1"/>
    <xf numFmtId="164" fontId="3" fillId="0" borderId="2" xfId="2" applyNumberFormat="1" applyFont="1" applyFill="1" applyBorder="1"/>
    <xf numFmtId="0" fontId="3" fillId="0" borderId="6" xfId="2" applyFont="1" applyFill="1" applyBorder="1"/>
    <xf numFmtId="0" fontId="3" fillId="0" borderId="9" xfId="2" applyFont="1" applyFill="1" applyBorder="1" applyAlignment="1">
      <alignment horizontal="right"/>
    </xf>
    <xf numFmtId="0" fontId="3" fillId="0" borderId="28" xfId="2" applyFont="1" applyFill="1" applyBorder="1" applyAlignment="1">
      <alignment horizontal="right"/>
    </xf>
    <xf numFmtId="2" fontId="3" fillId="0" borderId="5" xfId="2" applyNumberFormat="1" applyFont="1" applyFill="1" applyBorder="1" applyAlignment="1">
      <alignment horizontal="right"/>
    </xf>
    <xf numFmtId="0" fontId="3" fillId="0" borderId="3" xfId="2" applyFont="1" applyFill="1" applyBorder="1" applyAlignment="1">
      <alignment horizontal="right"/>
    </xf>
    <xf numFmtId="1" fontId="3" fillId="0" borderId="5" xfId="2" applyNumberFormat="1" applyFont="1" applyFill="1" applyBorder="1" applyAlignment="1">
      <alignment horizontal="right"/>
    </xf>
    <xf numFmtId="1" fontId="3" fillId="0" borderId="3" xfId="2" applyNumberFormat="1" applyFont="1" applyFill="1" applyBorder="1" applyAlignment="1">
      <alignment horizontal="right"/>
    </xf>
    <xf numFmtId="0" fontId="3" fillId="0" borderId="24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right"/>
    </xf>
    <xf numFmtId="164" fontId="3" fillId="0" borderId="7" xfId="2" applyNumberFormat="1" applyFont="1" applyFill="1" applyBorder="1" applyAlignment="1">
      <alignment horizontal="right"/>
    </xf>
    <xf numFmtId="0" fontId="3" fillId="0" borderId="22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right"/>
    </xf>
    <xf numFmtId="0" fontId="3" fillId="0" borderId="23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right"/>
    </xf>
    <xf numFmtId="0" fontId="3" fillId="0" borderId="2" xfId="2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1" fontId="3" fillId="13" borderId="0" xfId="1" applyNumberFormat="1" applyFont="1" applyFill="1" applyBorder="1" applyAlignment="1">
      <alignment horizontal="center"/>
    </xf>
    <xf numFmtId="0" fontId="3" fillId="13" borderId="0" xfId="2" applyFont="1" applyFill="1" applyBorder="1" applyAlignment="1">
      <alignment horizontal="center"/>
    </xf>
    <xf numFmtId="0" fontId="3" fillId="13" borderId="0" xfId="1" applyNumberFormat="1" applyFont="1" applyFill="1" applyBorder="1" applyAlignment="1">
      <alignment horizontal="center"/>
    </xf>
    <xf numFmtId="0" fontId="3" fillId="13" borderId="14" xfId="1" applyNumberFormat="1" applyFont="1" applyFill="1" applyBorder="1" applyAlignment="1">
      <alignment horizontal="center"/>
    </xf>
    <xf numFmtId="0" fontId="3" fillId="13" borderId="13" xfId="2" applyNumberFormat="1" applyFont="1" applyFill="1" applyBorder="1" applyAlignment="1">
      <alignment horizontal="center"/>
    </xf>
    <xf numFmtId="0" fontId="3" fillId="13" borderId="0" xfId="2" applyNumberFormat="1" applyFont="1" applyFill="1" applyBorder="1" applyAlignment="1">
      <alignment horizontal="center"/>
    </xf>
    <xf numFmtId="0" fontId="3" fillId="13" borderId="14" xfId="2" applyNumberFormat="1" applyFont="1" applyFill="1" applyBorder="1" applyAlignment="1">
      <alignment horizontal="center"/>
    </xf>
    <xf numFmtId="165" fontId="32" fillId="5" borderId="56" xfId="4" applyNumberFormat="1" applyFont="1" applyFill="1" applyBorder="1" applyAlignment="1">
      <alignment horizontal="center" vertical="center"/>
    </xf>
    <xf numFmtId="165" fontId="32" fillId="5" borderId="57" xfId="4" applyNumberFormat="1" applyFont="1" applyFill="1" applyBorder="1" applyAlignment="1">
      <alignment horizontal="center" vertical="center"/>
    </xf>
    <xf numFmtId="165" fontId="32" fillId="5" borderId="58" xfId="4" applyNumberFormat="1" applyFont="1" applyFill="1" applyBorder="1" applyAlignment="1">
      <alignment horizontal="center" vertical="center"/>
    </xf>
    <xf numFmtId="165" fontId="32" fillId="5" borderId="62" xfId="4" applyNumberFormat="1" applyFont="1" applyFill="1" applyBorder="1" applyAlignment="1">
      <alignment horizontal="center" vertical="center"/>
    </xf>
    <xf numFmtId="165" fontId="32" fillId="5" borderId="53" xfId="4" applyNumberFormat="1" applyFont="1" applyFill="1" applyBorder="1" applyAlignment="1">
      <alignment horizontal="center" vertical="center"/>
    </xf>
    <xf numFmtId="165" fontId="32" fillId="5" borderId="63" xfId="4" applyNumberFormat="1" applyFont="1" applyFill="1" applyBorder="1" applyAlignment="1">
      <alignment horizontal="center" vertical="center"/>
    </xf>
    <xf numFmtId="165" fontId="32" fillId="5" borderId="64" xfId="4" applyNumberFormat="1" applyFont="1" applyFill="1" applyBorder="1" applyAlignment="1">
      <alignment horizontal="center" vertical="center"/>
    </xf>
    <xf numFmtId="165" fontId="32" fillId="5" borderId="67" xfId="4" applyNumberFormat="1" applyFont="1" applyFill="1" applyBorder="1" applyAlignment="1">
      <alignment horizontal="center" vertical="center"/>
    </xf>
    <xf numFmtId="165" fontId="32" fillId="5" borderId="65" xfId="4" applyNumberFormat="1" applyFont="1" applyFill="1" applyBorder="1" applyAlignment="1">
      <alignment horizontal="center" vertical="center"/>
    </xf>
    <xf numFmtId="165" fontId="32" fillId="12" borderId="56" xfId="4" applyNumberFormat="1" applyFont="1" applyFill="1" applyBorder="1" applyAlignment="1">
      <alignment horizontal="center" vertical="center"/>
    </xf>
    <xf numFmtId="165" fontId="32" fillId="2" borderId="57" xfId="4" applyNumberFormat="1" applyFont="1" applyFill="1" applyBorder="1" applyAlignment="1">
      <alignment horizontal="center" vertical="center"/>
    </xf>
    <xf numFmtId="165" fontId="32" fillId="12" borderId="58" xfId="4" applyNumberFormat="1" applyFont="1" applyFill="1" applyBorder="1" applyAlignment="1">
      <alignment horizontal="center" vertical="center"/>
    </xf>
    <xf numFmtId="165" fontId="32" fillId="12" borderId="62" xfId="4" applyNumberFormat="1" applyFont="1" applyFill="1" applyBorder="1" applyAlignment="1">
      <alignment horizontal="center" vertical="center"/>
    </xf>
    <xf numFmtId="165" fontId="32" fillId="5" borderId="77" xfId="4" applyNumberFormat="1" applyFont="1" applyFill="1" applyBorder="1" applyAlignment="1">
      <alignment horizontal="center" vertical="center"/>
    </xf>
    <xf numFmtId="165" fontId="32" fillId="5" borderId="75" xfId="4" applyNumberFormat="1" applyFont="1" applyFill="1" applyBorder="1" applyAlignment="1">
      <alignment horizontal="center" vertical="center"/>
    </xf>
    <xf numFmtId="165" fontId="32" fillId="2" borderId="53" xfId="4" applyNumberFormat="1" applyFont="1" applyFill="1" applyBorder="1" applyAlignment="1">
      <alignment horizontal="center" vertical="center"/>
    </xf>
    <xf numFmtId="165" fontId="32" fillId="2" borderId="67" xfId="4" applyNumberFormat="1" applyFont="1" applyFill="1" applyBorder="1" applyAlignment="1">
      <alignment horizontal="center" vertical="center"/>
    </xf>
    <xf numFmtId="165" fontId="32" fillId="2" borderId="64" xfId="4" applyNumberFormat="1" applyFont="1" applyFill="1" applyBorder="1" applyAlignment="1">
      <alignment horizontal="center" vertical="center"/>
    </xf>
    <xf numFmtId="165" fontId="32" fillId="2" borderId="65" xfId="4" applyNumberFormat="1" applyFont="1" applyFill="1" applyBorder="1" applyAlignment="1">
      <alignment horizontal="center" vertical="center"/>
    </xf>
    <xf numFmtId="165" fontId="32" fillId="2" borderId="63" xfId="4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164" fontId="10" fillId="0" borderId="10" xfId="2" applyNumberFormat="1" applyFont="1" applyBorder="1" applyAlignment="1">
      <alignment horizontal="center"/>
    </xf>
    <xf numFmtId="164" fontId="10" fillId="0" borderId="11" xfId="2" applyNumberFormat="1" applyFont="1" applyBorder="1" applyAlignment="1">
      <alignment horizontal="center"/>
    </xf>
    <xf numFmtId="164" fontId="10" fillId="0" borderId="12" xfId="2" applyNumberFormat="1" applyFont="1" applyBorder="1" applyAlignment="1">
      <alignment horizontal="center"/>
    </xf>
    <xf numFmtId="164" fontId="25" fillId="13" borderId="13" xfId="2" applyNumberFormat="1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64" fontId="25" fillId="0" borderId="13" xfId="2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25" fillId="0" borderId="17" xfId="2" applyNumberFormat="1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3" fillId="0" borderId="18" xfId="1" applyNumberFormat="1" applyFont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3" fillId="0" borderId="18" xfId="2" applyFont="1" applyBorder="1" applyAlignment="1">
      <alignment horizontal="center"/>
    </xf>
    <xf numFmtId="1" fontId="0" fillId="13" borderId="19" xfId="0" applyNumberFormat="1" applyFill="1" applyBorder="1" applyAlignment="1">
      <alignment horizontal="center"/>
    </xf>
    <xf numFmtId="164" fontId="25" fillId="0" borderId="10" xfId="2" applyNumberFormat="1" applyFont="1" applyFill="1" applyBorder="1" applyAlignment="1">
      <alignment horizontal="center"/>
    </xf>
    <xf numFmtId="41" fontId="0" fillId="13" borderId="0" xfId="0" applyNumberFormat="1" applyFill="1" applyBorder="1" applyAlignment="1">
      <alignment horizontal="center"/>
    </xf>
    <xf numFmtId="41" fontId="0" fillId="13" borderId="14" xfId="0" applyNumberFormat="1" applyFill="1" applyBorder="1" applyAlignment="1">
      <alignment horizontal="center"/>
    </xf>
    <xf numFmtId="41" fontId="0" fillId="0" borderId="0" xfId="0" applyNumberFormat="1" applyBorder="1" applyAlignment="1">
      <alignment horizontal="center"/>
    </xf>
    <xf numFmtId="41" fontId="0" fillId="0" borderId="14" xfId="0" applyNumberFormat="1" applyBorder="1" applyAlignment="1">
      <alignment horizontal="center"/>
    </xf>
    <xf numFmtId="164" fontId="37" fillId="0" borderId="17" xfId="2" applyNumberFormat="1" applyFont="1" applyFill="1" applyBorder="1" applyAlignment="1">
      <alignment horizontal="center"/>
    </xf>
    <xf numFmtId="41" fontId="27" fillId="0" borderId="18" xfId="0" applyNumberFormat="1" applyFont="1" applyBorder="1" applyAlignment="1">
      <alignment horizontal="center"/>
    </xf>
    <xf numFmtId="41" fontId="27" fillId="0" borderId="19" xfId="0" applyNumberFormat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1" fillId="0" borderId="0" xfId="1" applyFont="1"/>
    <xf numFmtId="0" fontId="3" fillId="0" borderId="46" xfId="1" applyFont="1" applyBorder="1" applyAlignment="1">
      <alignment horizontal="right"/>
    </xf>
    <xf numFmtId="0" fontId="3" fillId="0" borderId="47" xfId="1" applyFont="1" applyBorder="1" applyAlignment="1">
      <alignment horizontal="right"/>
    </xf>
    <xf numFmtId="0" fontId="3" fillId="0" borderId="40" xfId="1" applyFont="1" applyBorder="1" applyAlignment="1">
      <alignment horizontal="right"/>
    </xf>
    <xf numFmtId="0" fontId="3" fillId="0" borderId="39" xfId="1" applyFont="1" applyBorder="1" applyAlignment="1">
      <alignment horizontal="right"/>
    </xf>
    <xf numFmtId="0" fontId="3" fillId="0" borderId="13" xfId="1" applyNumberFormat="1" applyFont="1" applyBorder="1"/>
    <xf numFmtId="0" fontId="3" fillId="0" borderId="13" xfId="1" applyFont="1" applyBorder="1" applyAlignment="1">
      <alignment horizontal="right"/>
    </xf>
    <xf numFmtId="0" fontId="10" fillId="0" borderId="43" xfId="1" applyFont="1" applyBorder="1" applyAlignment="1">
      <alignment horizontal="center"/>
    </xf>
    <xf numFmtId="0" fontId="3" fillId="0" borderId="43" xfId="1" applyFont="1" applyBorder="1" applyAlignment="1">
      <alignment horizontal="right"/>
    </xf>
    <xf numFmtId="0" fontId="3" fillId="0" borderId="44" xfId="1" applyFont="1" applyBorder="1" applyAlignment="1">
      <alignment horizontal="right"/>
    </xf>
    <xf numFmtId="0" fontId="10" fillId="0" borderId="13" xfId="1" applyFont="1" applyBorder="1" applyAlignment="1">
      <alignment horizontal="right"/>
    </xf>
    <xf numFmtId="2" fontId="3" fillId="0" borderId="13" xfId="1" applyNumberFormat="1" applyFont="1" applyBorder="1"/>
    <xf numFmtId="2" fontId="3" fillId="0" borderId="20" xfId="1" applyNumberFormat="1" applyFont="1" applyBorder="1"/>
    <xf numFmtId="2" fontId="3" fillId="0" borderId="17" xfId="1" applyNumberFormat="1" applyFont="1" applyBorder="1"/>
    <xf numFmtId="0" fontId="3" fillId="0" borderId="13" xfId="2" applyFont="1" applyBorder="1" applyAlignment="1">
      <alignment horizontal="right"/>
    </xf>
    <xf numFmtId="0" fontId="3" fillId="0" borderId="14" xfId="2" applyFont="1" applyBorder="1" applyAlignment="1">
      <alignment horizontal="right"/>
    </xf>
    <xf numFmtId="0" fontId="0" fillId="0" borderId="17" xfId="0" applyBorder="1"/>
    <xf numFmtId="165" fontId="32" fillId="14" borderId="81" xfId="4" applyNumberFormat="1" applyFont="1" applyFill="1" applyBorder="1" applyAlignment="1">
      <alignment horizontal="center" vertical="center"/>
    </xf>
    <xf numFmtId="165" fontId="32" fillId="14" borderId="70" xfId="4" applyNumberFormat="1" applyFont="1" applyFill="1" applyBorder="1" applyAlignment="1">
      <alignment horizontal="center" vertical="center"/>
    </xf>
    <xf numFmtId="165" fontId="32" fillId="14" borderId="80" xfId="4" applyNumberFormat="1" applyFont="1" applyFill="1" applyBorder="1" applyAlignment="1">
      <alignment horizontal="center" vertical="center"/>
    </xf>
    <xf numFmtId="165" fontId="32" fillId="14" borderId="78" xfId="4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0" fillId="13" borderId="13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3" fillId="2" borderId="7" xfId="2" applyFont="1" applyFill="1" applyBorder="1"/>
    <xf numFmtId="164" fontId="3" fillId="2" borderId="4" xfId="2" applyNumberFormat="1" applyFont="1" applyFill="1" applyBorder="1" applyAlignment="1">
      <alignment horizontal="right"/>
    </xf>
    <xf numFmtId="0" fontId="3" fillId="2" borderId="0" xfId="2" applyFont="1" applyFill="1" applyBorder="1" applyAlignment="1">
      <alignment horizontal="right"/>
    </xf>
    <xf numFmtId="0" fontId="3" fillId="2" borderId="4" xfId="2" applyFont="1" applyFill="1" applyBorder="1"/>
    <xf numFmtId="2" fontId="3" fillId="2" borderId="5" xfId="2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right"/>
    </xf>
    <xf numFmtId="0" fontId="3" fillId="15" borderId="1" xfId="2" applyFont="1" applyFill="1" applyBorder="1" applyAlignment="1">
      <alignment horizontal="right"/>
    </xf>
    <xf numFmtId="0" fontId="3" fillId="2" borderId="2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0" fontId="3" fillId="2" borderId="22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right"/>
    </xf>
    <xf numFmtId="0" fontId="3" fillId="2" borderId="2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right"/>
    </xf>
    <xf numFmtId="164" fontId="3" fillId="2" borderId="2" xfId="2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2" borderId="28" xfId="2" applyFont="1" applyFill="1" applyBorder="1"/>
    <xf numFmtId="164" fontId="3" fillId="2" borderId="2" xfId="2" applyNumberFormat="1" applyFont="1" applyFill="1" applyBorder="1"/>
    <xf numFmtId="0" fontId="3" fillId="2" borderId="6" xfId="2" applyFont="1" applyFill="1" applyBorder="1"/>
    <xf numFmtId="9" fontId="3" fillId="2" borderId="9" xfId="3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9" xfId="1" applyNumberFormat="1" applyFont="1" applyBorder="1" applyAlignment="1">
      <alignment horizontal="center"/>
    </xf>
    <xf numFmtId="0" fontId="3" fillId="0" borderId="30" xfId="1" applyNumberFormat="1" applyFont="1" applyBorder="1" applyAlignment="1">
      <alignment horizontal="center"/>
    </xf>
    <xf numFmtId="0" fontId="3" fillId="0" borderId="31" xfId="1" applyNumberFormat="1" applyFont="1" applyBorder="1" applyAlignment="1">
      <alignment horizontal="center"/>
    </xf>
    <xf numFmtId="0" fontId="32" fillId="7" borderId="56" xfId="0" applyFont="1" applyFill="1" applyBorder="1" applyAlignment="1">
      <alignment horizontal="center" vertical="center"/>
    </xf>
    <xf numFmtId="0" fontId="32" fillId="7" borderId="57" xfId="0" applyFont="1" applyFill="1" applyBorder="1" applyAlignment="1">
      <alignment horizontal="center" vertical="center"/>
    </xf>
    <xf numFmtId="0" fontId="32" fillId="7" borderId="57" xfId="0" applyFont="1" applyFill="1" applyBorder="1" applyAlignment="1">
      <alignment horizontal="center" vertical="center" wrapText="1"/>
    </xf>
    <xf numFmtId="0" fontId="32" fillId="7" borderId="53" xfId="0" applyFont="1" applyFill="1" applyBorder="1" applyAlignment="1">
      <alignment horizontal="center" vertical="center" wrapText="1"/>
    </xf>
    <xf numFmtId="0" fontId="32" fillId="7" borderId="69" xfId="0" applyFont="1" applyFill="1" applyBorder="1" applyAlignment="1">
      <alignment horizontal="center" vertical="center" wrapText="1"/>
    </xf>
    <xf numFmtId="0" fontId="32" fillId="7" borderId="70" xfId="0" applyFont="1" applyFill="1" applyBorder="1" applyAlignment="1">
      <alignment horizontal="center" vertical="center" wrapText="1"/>
    </xf>
    <xf numFmtId="0" fontId="32" fillId="7" borderId="72" xfId="0" applyFont="1" applyFill="1" applyBorder="1" applyAlignment="1">
      <alignment horizontal="center" vertical="center" wrapText="1"/>
    </xf>
    <xf numFmtId="0" fontId="32" fillId="7" borderId="6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</cellXfs>
  <cellStyles count="5">
    <cellStyle name="Normal" xfId="0" builtinId="0"/>
    <cellStyle name="Normal 2" xfId="1"/>
    <cellStyle name="Normal 3" xfId="2"/>
    <cellStyle name="Porcentaje" xfId="3" builtinId="5"/>
    <cellStyle name="Процентн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Productos pedidos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Producción!$U$92:$W$92</c:f>
              <c:numCache>
                <c:formatCode>General</c:formatCode>
                <c:ptCount val="3"/>
                <c:pt idx="0">
                  <c:v>970</c:v>
                </c:pt>
                <c:pt idx="1">
                  <c:v>663</c:v>
                </c:pt>
                <c:pt idx="2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0-40EA-A2E3-1C786F888C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Producción!$U$93:$W$93</c:f>
              <c:numCache>
                <c:formatCode>General</c:formatCode>
                <c:ptCount val="3"/>
                <c:pt idx="0">
                  <c:v>155</c:v>
                </c:pt>
                <c:pt idx="1">
                  <c:v>152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0-40EA-A2E3-1C786F888C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Producción!$U$94:$W$94</c:f>
              <c:numCache>
                <c:formatCode>General</c:formatCode>
                <c:ptCount val="3"/>
                <c:pt idx="0">
                  <c:v>464</c:v>
                </c:pt>
                <c:pt idx="1">
                  <c:v>318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0-40EA-A2E3-1C786F888C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Producción!$U$79:$W$79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0-40EA-A2E3-1C786F888C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Producción!$B$92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0-40EA-A2E3-1C786F888C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Producción!$B$93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0-40EA-A2E3-1C786F888C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Producción!$B$94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0-40EA-A2E3-1C786F88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00816"/>
        <c:axId val="191901376"/>
      </c:barChart>
      <c:catAx>
        <c:axId val="1919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01376"/>
        <c:crosses val="autoZero"/>
        <c:auto val="1"/>
        <c:lblAlgn val="ctr"/>
        <c:lblOffset val="100"/>
        <c:noMultiLvlLbl val="0"/>
      </c:catAx>
      <c:valAx>
        <c:axId val="1919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548409</xdr:colOff>
      <xdr:row>122</xdr:row>
      <xdr:rowOff>36946</xdr:rowOff>
    </xdr:from>
    <xdr:to>
      <xdr:col>29</xdr:col>
      <xdr:colOff>548409</xdr:colOff>
      <xdr:row>137</xdr:row>
      <xdr:rowOff>9237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1Quar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ownloads\W0821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GMC\A-Competicion\W08217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\Desktop\GMC\A-Competicion\W08218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2Quar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3Quar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4Quar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5Quar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 refreshError="1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100</v>
          </cell>
        </row>
        <row r="48">
          <cell r="A48">
            <v>155</v>
          </cell>
        </row>
        <row r="49">
          <cell r="A49">
            <v>300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3</v>
          </cell>
        </row>
        <row r="59">
          <cell r="A59">
            <v>0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500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1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2</v>
          </cell>
        </row>
        <row r="82">
          <cell r="A82">
            <v>9</v>
          </cell>
        </row>
        <row r="83">
          <cell r="A83">
            <v>900</v>
          </cell>
        </row>
        <row r="85">
          <cell r="A85">
            <v>40</v>
          </cell>
        </row>
        <row r="86">
          <cell r="A86">
            <v>1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2400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2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11</v>
          </cell>
        </row>
        <row r="198">
          <cell r="A198">
            <v>0</v>
          </cell>
        </row>
        <row r="200">
          <cell r="A200">
            <v>999</v>
          </cell>
        </row>
        <row r="201">
          <cell r="A201">
            <v>15000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15000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81500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7500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40000</v>
          </cell>
        </row>
        <row r="216">
          <cell r="A216">
            <v>190</v>
          </cell>
        </row>
        <row r="217">
          <cell r="A217">
            <v>219190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50000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288459</v>
          </cell>
        </row>
        <row r="224">
          <cell r="A224">
            <v>0</v>
          </cell>
        </row>
        <row r="225">
          <cell r="A225">
            <v>6000</v>
          </cell>
        </row>
        <row r="226">
          <cell r="A226">
            <v>0</v>
          </cell>
        </row>
        <row r="227">
          <cell r="A227">
            <v>850000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-1132459</v>
          </cell>
        </row>
        <row r="234">
          <cell r="A234">
            <v>3950000</v>
          </cell>
        </row>
        <row r="238">
          <cell r="A238">
            <v>116000</v>
          </cell>
        </row>
        <row r="239">
          <cell r="A239">
            <v>1702000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183537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160480</v>
          </cell>
        </row>
        <row r="251">
          <cell r="A251">
            <v>23057</v>
          </cell>
        </row>
        <row r="252">
          <cell r="A252">
            <v>-23057</v>
          </cell>
        </row>
        <row r="254">
          <cell r="A254">
            <v>15000</v>
          </cell>
        </row>
        <row r="255">
          <cell r="A255">
            <v>0</v>
          </cell>
        </row>
        <row r="256">
          <cell r="A256">
            <v>-251247</v>
          </cell>
        </row>
        <row r="257">
          <cell r="A257">
            <v>-251247</v>
          </cell>
        </row>
        <row r="260">
          <cell r="A260">
            <v>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585000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160480</v>
          </cell>
        </row>
        <row r="268">
          <cell r="A268">
            <v>0</v>
          </cell>
        </row>
        <row r="269">
          <cell r="A269">
            <v>2817541</v>
          </cell>
        </row>
        <row r="270">
          <cell r="A270">
            <v>2400000</v>
          </cell>
        </row>
        <row r="271">
          <cell r="A271">
            <v>0</v>
          </cell>
        </row>
        <row r="272">
          <cell r="A272">
            <v>114268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3748753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50</v>
          </cell>
        </row>
        <row r="286">
          <cell r="A286">
            <v>110</v>
          </cell>
        </row>
        <row r="287">
          <cell r="A287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2</v>
          </cell>
        </row>
        <row r="294">
          <cell r="A294">
            <v>2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 t="str">
            <v>100.0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2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15000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15000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15000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15000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15000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15000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15000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9091</v>
          </cell>
        </row>
        <row r="523">
          <cell r="A523">
            <v>3636400</v>
          </cell>
        </row>
        <row r="524">
          <cell r="A524">
            <v>0</v>
          </cell>
        </row>
        <row r="525">
          <cell r="A525">
            <v>3636400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900</v>
          </cell>
        </row>
        <row r="537">
          <cell r="A537">
            <v>0</v>
          </cell>
        </row>
        <row r="541">
          <cell r="A541">
            <v>2</v>
          </cell>
        </row>
        <row r="542">
          <cell r="A542">
            <v>9091</v>
          </cell>
        </row>
        <row r="543">
          <cell r="A543">
            <v>3636400</v>
          </cell>
        </row>
        <row r="544">
          <cell r="A544">
            <v>0</v>
          </cell>
        </row>
        <row r="545">
          <cell r="A545">
            <v>3636400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900</v>
          </cell>
        </row>
        <row r="557">
          <cell r="A557">
            <v>0</v>
          </cell>
        </row>
        <row r="561">
          <cell r="A561">
            <v>3</v>
          </cell>
        </row>
        <row r="562">
          <cell r="A562">
            <v>9091</v>
          </cell>
        </row>
        <row r="563">
          <cell r="A563">
            <v>3636400</v>
          </cell>
        </row>
        <row r="564">
          <cell r="A564">
            <v>0</v>
          </cell>
        </row>
        <row r="565">
          <cell r="A565">
            <v>3636400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900</v>
          </cell>
        </row>
        <row r="577">
          <cell r="A577">
            <v>0</v>
          </cell>
        </row>
        <row r="581">
          <cell r="A581">
            <v>4</v>
          </cell>
        </row>
        <row r="582">
          <cell r="A582">
            <v>9091</v>
          </cell>
        </row>
        <row r="583">
          <cell r="A583">
            <v>3636400</v>
          </cell>
        </row>
        <row r="584">
          <cell r="A584">
            <v>0</v>
          </cell>
        </row>
        <row r="585">
          <cell r="A585">
            <v>3636400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900</v>
          </cell>
        </row>
        <row r="597">
          <cell r="A597">
            <v>0</v>
          </cell>
        </row>
        <row r="601">
          <cell r="A601">
            <v>5</v>
          </cell>
        </row>
        <row r="602">
          <cell r="A602">
            <v>9091</v>
          </cell>
        </row>
        <row r="603">
          <cell r="A603">
            <v>3636400</v>
          </cell>
        </row>
        <row r="604">
          <cell r="A604">
            <v>0</v>
          </cell>
        </row>
        <row r="605">
          <cell r="A605">
            <v>3636400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900</v>
          </cell>
        </row>
        <row r="617">
          <cell r="A617">
            <v>0</v>
          </cell>
        </row>
        <row r="621">
          <cell r="A621">
            <v>6</v>
          </cell>
        </row>
        <row r="622">
          <cell r="A622">
            <v>9091</v>
          </cell>
        </row>
        <row r="623">
          <cell r="A623">
            <v>3636400</v>
          </cell>
        </row>
        <row r="624">
          <cell r="A624">
            <v>0</v>
          </cell>
        </row>
        <row r="625">
          <cell r="A625">
            <v>3636400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900</v>
          </cell>
        </row>
        <row r="637">
          <cell r="A637">
            <v>0</v>
          </cell>
        </row>
        <row r="641">
          <cell r="A641">
            <v>7</v>
          </cell>
        </row>
        <row r="642">
          <cell r="A642">
            <v>9091</v>
          </cell>
        </row>
        <row r="643">
          <cell r="A643">
            <v>3636400</v>
          </cell>
        </row>
        <row r="644">
          <cell r="A644">
            <v>0</v>
          </cell>
        </row>
        <row r="645">
          <cell r="A645">
            <v>3636400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900</v>
          </cell>
        </row>
        <row r="657">
          <cell r="A657">
            <v>0</v>
          </cell>
        </row>
        <row r="661">
          <cell r="A661">
            <v>8</v>
          </cell>
        </row>
        <row r="662">
          <cell r="A662">
            <v>9091</v>
          </cell>
        </row>
        <row r="663">
          <cell r="A663">
            <v>3636400</v>
          </cell>
        </row>
        <row r="664">
          <cell r="A664">
            <v>0</v>
          </cell>
        </row>
        <row r="665">
          <cell r="A665">
            <v>3636400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900</v>
          </cell>
        </row>
        <row r="677">
          <cell r="A677">
            <v>0</v>
          </cell>
        </row>
        <row r="681">
          <cell r="A681" t="str">
            <v>The European economy is starting to improve. Unemployment</v>
          </cell>
        </row>
        <row r="682">
          <cell r="A682" t="str">
            <v>has dropped. However many jobs are part time or temporary.</v>
          </cell>
        </row>
        <row r="683">
          <cell r="A683" t="str">
            <v xml:space="preserve"> 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885000</v>
          </cell>
        </row>
        <row r="703">
          <cell r="A703">
            <v>160480</v>
          </cell>
        </row>
        <row r="704">
          <cell r="A704">
            <v>0</v>
          </cell>
        </row>
        <row r="705">
          <cell r="A705">
            <v>2817541</v>
          </cell>
        </row>
        <row r="708">
          <cell r="A708">
            <v>0</v>
          </cell>
        </row>
        <row r="709">
          <cell r="A709">
            <v>114268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-251247</v>
          </cell>
        </row>
        <row r="721">
          <cell r="A721">
            <v>2</v>
          </cell>
        </row>
        <row r="722">
          <cell r="A722">
            <v>885000</v>
          </cell>
        </row>
        <row r="723">
          <cell r="A723">
            <v>160480</v>
          </cell>
        </row>
        <row r="724">
          <cell r="A724">
            <v>0</v>
          </cell>
        </row>
        <row r="725">
          <cell r="A725">
            <v>2817541</v>
          </cell>
        </row>
        <row r="728">
          <cell r="A728">
            <v>0</v>
          </cell>
        </row>
        <row r="729">
          <cell r="A729">
            <v>114268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-251247</v>
          </cell>
        </row>
        <row r="741">
          <cell r="A741">
            <v>3</v>
          </cell>
        </row>
        <row r="742">
          <cell r="A742">
            <v>885000</v>
          </cell>
        </row>
        <row r="743">
          <cell r="A743">
            <v>160480</v>
          </cell>
        </row>
        <row r="744">
          <cell r="A744">
            <v>0</v>
          </cell>
        </row>
        <row r="745">
          <cell r="A745">
            <v>2817541</v>
          </cell>
        </row>
        <row r="748">
          <cell r="A748">
            <v>0</v>
          </cell>
        </row>
        <row r="749">
          <cell r="A749">
            <v>114268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-251247</v>
          </cell>
        </row>
        <row r="761">
          <cell r="A761">
            <v>4</v>
          </cell>
        </row>
        <row r="762">
          <cell r="A762">
            <v>885000</v>
          </cell>
        </row>
        <row r="763">
          <cell r="A763">
            <v>160480</v>
          </cell>
        </row>
        <row r="764">
          <cell r="A764">
            <v>0</v>
          </cell>
        </row>
        <row r="765">
          <cell r="A765">
            <v>2817541</v>
          </cell>
        </row>
        <row r="768">
          <cell r="A768">
            <v>0</v>
          </cell>
        </row>
        <row r="769">
          <cell r="A769">
            <v>114268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-251247</v>
          </cell>
        </row>
        <row r="781">
          <cell r="A781">
            <v>5</v>
          </cell>
        </row>
        <row r="782">
          <cell r="A782">
            <v>885000</v>
          </cell>
        </row>
        <row r="783">
          <cell r="A783">
            <v>160480</v>
          </cell>
        </row>
        <row r="784">
          <cell r="A784">
            <v>0</v>
          </cell>
        </row>
        <row r="785">
          <cell r="A785">
            <v>2817541</v>
          </cell>
        </row>
        <row r="788">
          <cell r="A788">
            <v>0</v>
          </cell>
        </row>
        <row r="789">
          <cell r="A789">
            <v>114268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-251247</v>
          </cell>
        </row>
        <row r="801">
          <cell r="A801">
            <v>6</v>
          </cell>
        </row>
        <row r="802">
          <cell r="A802">
            <v>885000</v>
          </cell>
        </row>
        <row r="803">
          <cell r="A803">
            <v>160480</v>
          </cell>
        </row>
        <row r="804">
          <cell r="A804">
            <v>0</v>
          </cell>
        </row>
        <row r="805">
          <cell r="A805">
            <v>2817541</v>
          </cell>
        </row>
        <row r="808">
          <cell r="A808">
            <v>0</v>
          </cell>
        </row>
        <row r="809">
          <cell r="A809">
            <v>114268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-251247</v>
          </cell>
        </row>
        <row r="821">
          <cell r="A821">
            <v>7</v>
          </cell>
        </row>
        <row r="822">
          <cell r="A822">
            <v>885000</v>
          </cell>
        </row>
        <row r="823">
          <cell r="A823">
            <v>160480</v>
          </cell>
        </row>
        <row r="824">
          <cell r="A824">
            <v>0</v>
          </cell>
        </row>
        <row r="825">
          <cell r="A825">
            <v>2817541</v>
          </cell>
        </row>
        <row r="828">
          <cell r="A828">
            <v>0</v>
          </cell>
        </row>
        <row r="829">
          <cell r="A829">
            <v>114268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-251247</v>
          </cell>
        </row>
        <row r="841">
          <cell r="A841">
            <v>8</v>
          </cell>
        </row>
        <row r="842">
          <cell r="A842">
            <v>885000</v>
          </cell>
        </row>
        <row r="843">
          <cell r="A843">
            <v>160480</v>
          </cell>
        </row>
        <row r="844">
          <cell r="A844">
            <v>0</v>
          </cell>
        </row>
        <row r="845">
          <cell r="A845">
            <v>2817541</v>
          </cell>
        </row>
        <row r="848">
          <cell r="A848">
            <v>0</v>
          </cell>
        </row>
        <row r="849">
          <cell r="A849">
            <v>114268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-251247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8</v>
          </cell>
        </row>
        <row r="2">
          <cell r="A2">
            <v>2</v>
          </cell>
        </row>
        <row r="4">
          <cell r="A4">
            <v>2017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10</v>
          </cell>
        </row>
        <row r="9">
          <cell r="A9">
            <v>15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328</v>
          </cell>
        </row>
        <row r="22">
          <cell r="A22">
            <v>340</v>
          </cell>
        </row>
        <row r="23">
          <cell r="A23">
            <v>380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730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25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10</v>
          </cell>
        </row>
        <row r="54">
          <cell r="A54">
            <v>500</v>
          </cell>
        </row>
        <row r="55">
          <cell r="A55">
            <v>500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10</v>
          </cell>
        </row>
        <row r="69">
          <cell r="A69">
            <v>7</v>
          </cell>
        </row>
        <row r="72">
          <cell r="A72">
            <v>50</v>
          </cell>
        </row>
        <row r="73">
          <cell r="A73">
            <v>1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17</v>
          </cell>
        </row>
        <row r="81">
          <cell r="A81">
            <v>3</v>
          </cell>
        </row>
        <row r="82">
          <cell r="A82">
            <v>0</v>
          </cell>
        </row>
        <row r="83">
          <cell r="A83">
            <v>1220</v>
          </cell>
        </row>
        <row r="85">
          <cell r="A85">
            <v>80</v>
          </cell>
        </row>
        <row r="86">
          <cell r="A86">
            <v>3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1440</v>
          </cell>
        </row>
        <row r="112">
          <cell r="A112">
            <v>953</v>
          </cell>
        </row>
        <row r="113">
          <cell r="A113">
            <v>515</v>
          </cell>
        </row>
        <row r="114">
          <cell r="A114">
            <v>40</v>
          </cell>
        </row>
        <row r="115">
          <cell r="A115">
            <v>28</v>
          </cell>
        </row>
        <row r="116">
          <cell r="A116">
            <v>15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970</v>
          </cell>
        </row>
        <row r="132">
          <cell r="A132">
            <v>155</v>
          </cell>
        </row>
        <row r="133">
          <cell r="A133">
            <v>464</v>
          </cell>
        </row>
        <row r="134">
          <cell r="A134">
            <v>663</v>
          </cell>
        </row>
        <row r="135">
          <cell r="A135">
            <v>152</v>
          </cell>
        </row>
        <row r="136">
          <cell r="A136">
            <v>318</v>
          </cell>
        </row>
        <row r="137">
          <cell r="A137">
            <v>399</v>
          </cell>
        </row>
        <row r="138">
          <cell r="A138">
            <v>77</v>
          </cell>
        </row>
        <row r="139">
          <cell r="A139">
            <v>178</v>
          </cell>
        </row>
        <row r="141">
          <cell r="A141">
            <v>970</v>
          </cell>
        </row>
        <row r="142">
          <cell r="A142">
            <v>155</v>
          </cell>
        </row>
        <row r="143">
          <cell r="A143">
            <v>257</v>
          </cell>
        </row>
        <row r="144">
          <cell r="A144">
            <v>625</v>
          </cell>
        </row>
        <row r="145">
          <cell r="A145">
            <v>152</v>
          </cell>
        </row>
        <row r="146">
          <cell r="A146">
            <v>150</v>
          </cell>
        </row>
        <row r="147">
          <cell r="A147">
            <v>325</v>
          </cell>
        </row>
        <row r="148">
          <cell r="A148">
            <v>77</v>
          </cell>
        </row>
        <row r="149">
          <cell r="A149">
            <v>105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30</v>
          </cell>
        </row>
        <row r="155">
          <cell r="A155">
            <v>0</v>
          </cell>
        </row>
        <row r="157">
          <cell r="A157">
            <v>40</v>
          </cell>
        </row>
        <row r="158">
          <cell r="A158">
            <v>0</v>
          </cell>
        </row>
        <row r="161">
          <cell r="A161">
            <v>149</v>
          </cell>
        </row>
        <row r="162">
          <cell r="A162">
            <v>51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28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10</v>
          </cell>
        </row>
        <row r="169">
          <cell r="A169">
            <v>0</v>
          </cell>
        </row>
        <row r="171">
          <cell r="A171">
            <v>41</v>
          </cell>
        </row>
        <row r="172">
          <cell r="A172">
            <v>26</v>
          </cell>
        </row>
        <row r="173">
          <cell r="A173">
            <v>15</v>
          </cell>
        </row>
        <row r="177">
          <cell r="A177" t="str">
            <v>None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500</v>
          </cell>
        </row>
        <row r="188">
          <cell r="A188">
            <v>500</v>
          </cell>
        </row>
        <row r="189">
          <cell r="A189">
            <v>0</v>
          </cell>
        </row>
        <row r="191">
          <cell r="A191">
            <v>21</v>
          </cell>
        </row>
        <row r="192">
          <cell r="A192">
            <v>27</v>
          </cell>
        </row>
        <row r="193">
          <cell r="A193">
            <v>3</v>
          </cell>
        </row>
        <row r="194">
          <cell r="A194">
            <v>5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28</v>
          </cell>
        </row>
        <row r="201">
          <cell r="A201">
            <v>93000</v>
          </cell>
        </row>
        <row r="202">
          <cell r="A202">
            <v>29278</v>
          </cell>
        </row>
        <row r="203">
          <cell r="A203">
            <v>13261</v>
          </cell>
        </row>
        <row r="204">
          <cell r="A204">
            <v>113564</v>
          </cell>
        </row>
        <row r="205">
          <cell r="A205">
            <v>16209</v>
          </cell>
        </row>
        <row r="206">
          <cell r="A206">
            <v>10110</v>
          </cell>
        </row>
        <row r="207">
          <cell r="A207">
            <v>65000</v>
          </cell>
        </row>
        <row r="208">
          <cell r="A208">
            <v>17000</v>
          </cell>
        </row>
        <row r="209">
          <cell r="A209">
            <v>14000</v>
          </cell>
        </row>
        <row r="210">
          <cell r="A210">
            <v>6800</v>
          </cell>
        </row>
        <row r="211">
          <cell r="A211">
            <v>8319</v>
          </cell>
        </row>
        <row r="212">
          <cell r="A212">
            <v>12500</v>
          </cell>
        </row>
        <row r="213">
          <cell r="A213">
            <v>2816</v>
          </cell>
        </row>
        <row r="214">
          <cell r="A214">
            <v>9001</v>
          </cell>
        </row>
        <row r="215">
          <cell r="A215">
            <v>80000</v>
          </cell>
        </row>
        <row r="216">
          <cell r="A216">
            <v>10868</v>
          </cell>
        </row>
        <row r="217">
          <cell r="A217">
            <v>501726</v>
          </cell>
        </row>
        <row r="219">
          <cell r="A219">
            <v>0</v>
          </cell>
        </row>
        <row r="220">
          <cell r="A220">
            <v>1500</v>
          </cell>
        </row>
        <row r="221">
          <cell r="A221">
            <v>1327524</v>
          </cell>
        </row>
        <row r="222">
          <cell r="A222">
            <v>0</v>
          </cell>
        </row>
        <row r="223">
          <cell r="A223">
            <v>1320961</v>
          </cell>
        </row>
        <row r="224">
          <cell r="A224">
            <v>0</v>
          </cell>
        </row>
        <row r="225">
          <cell r="A225">
            <v>2875</v>
          </cell>
        </row>
        <row r="226">
          <cell r="A226">
            <v>0</v>
          </cell>
        </row>
        <row r="227">
          <cell r="A227">
            <v>325000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-315562</v>
          </cell>
        </row>
        <row r="234">
          <cell r="A234">
            <v>1829005</v>
          </cell>
        </row>
        <row r="238">
          <cell r="A238">
            <v>600000</v>
          </cell>
        </row>
        <row r="239">
          <cell r="A239">
            <v>1371000</v>
          </cell>
        </row>
        <row r="240">
          <cell r="A240">
            <v>-186085</v>
          </cell>
        </row>
        <row r="241">
          <cell r="A241">
            <v>1316350</v>
          </cell>
        </row>
        <row r="242">
          <cell r="A242">
            <v>129336</v>
          </cell>
        </row>
        <row r="243">
          <cell r="A243">
            <v>164000</v>
          </cell>
        </row>
        <row r="244">
          <cell r="A244">
            <v>338586</v>
          </cell>
        </row>
        <row r="245">
          <cell r="A245">
            <v>73185</v>
          </cell>
        </row>
        <row r="246">
          <cell r="A246">
            <v>187458</v>
          </cell>
        </row>
        <row r="247">
          <cell r="A247">
            <v>123019</v>
          </cell>
        </row>
        <row r="248">
          <cell r="A248">
            <v>2908</v>
          </cell>
        </row>
        <row r="249">
          <cell r="A249">
            <v>40700</v>
          </cell>
        </row>
        <row r="250">
          <cell r="A250">
            <v>307487</v>
          </cell>
        </row>
        <row r="251">
          <cell r="A251">
            <v>751705</v>
          </cell>
        </row>
        <row r="252">
          <cell r="A252">
            <v>564645</v>
          </cell>
        </row>
        <row r="254">
          <cell r="A254">
            <v>34270</v>
          </cell>
        </row>
        <row r="255">
          <cell r="A255">
            <v>0</v>
          </cell>
        </row>
        <row r="256">
          <cell r="A256">
            <v>31524</v>
          </cell>
        </row>
        <row r="257">
          <cell r="A257">
            <v>-154561</v>
          </cell>
        </row>
        <row r="260">
          <cell r="A260">
            <v>-186085</v>
          </cell>
        </row>
        <row r="261">
          <cell r="A261">
            <v>50000</v>
          </cell>
        </row>
        <row r="262">
          <cell r="A262">
            <v>275000</v>
          </cell>
        </row>
        <row r="263">
          <cell r="A263">
            <v>1336600</v>
          </cell>
        </row>
        <row r="265">
          <cell r="A265">
            <v>37410</v>
          </cell>
        </row>
        <row r="266">
          <cell r="A266">
            <v>164000</v>
          </cell>
        </row>
        <row r="267">
          <cell r="A267">
            <v>106077</v>
          </cell>
        </row>
        <row r="268">
          <cell r="A268">
            <v>795131</v>
          </cell>
        </row>
        <row r="269">
          <cell r="A269">
            <v>1513443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432222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3845439</v>
          </cell>
        </row>
        <row r="281">
          <cell r="A281">
            <v>1000</v>
          </cell>
        </row>
        <row r="284">
          <cell r="A284">
            <v>550</v>
          </cell>
        </row>
        <row r="285">
          <cell r="A285">
            <v>125</v>
          </cell>
        </row>
        <row r="286">
          <cell r="A286">
            <v>210</v>
          </cell>
        </row>
        <row r="287">
          <cell r="A287">
            <v>70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1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60</v>
          </cell>
        </row>
        <row r="303">
          <cell r="A303">
            <v>3920</v>
          </cell>
        </row>
        <row r="304">
          <cell r="A304" t="str">
            <v xml:space="preserve"> 93.4</v>
          </cell>
        </row>
        <row r="305">
          <cell r="A305">
            <v>12096</v>
          </cell>
        </row>
        <row r="306">
          <cell r="A306">
            <v>165</v>
          </cell>
        </row>
        <row r="307">
          <cell r="A307">
            <v>8169</v>
          </cell>
        </row>
        <row r="308">
          <cell r="A308">
            <v>1</v>
          </cell>
        </row>
        <row r="311">
          <cell r="A311">
            <v>1720</v>
          </cell>
        </row>
        <row r="312">
          <cell r="A312">
            <v>154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4891</v>
          </cell>
        </row>
        <row r="316">
          <cell r="A316">
            <v>1983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11617</v>
          </cell>
        </row>
        <row r="320">
          <cell r="A320">
            <v>998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49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4.3</v>
          </cell>
        </row>
        <row r="333">
          <cell r="A333" t="str">
            <v xml:space="preserve">  1.2</v>
          </cell>
        </row>
        <row r="334">
          <cell r="A334" t="str">
            <v xml:space="preserve">  3.2</v>
          </cell>
        </row>
        <row r="335">
          <cell r="A335" t="str">
            <v xml:space="preserve">  5.8</v>
          </cell>
        </row>
        <row r="336">
          <cell r="A336" t="str">
            <v xml:space="preserve">  1.9</v>
          </cell>
        </row>
        <row r="337">
          <cell r="A337" t="str">
            <v xml:space="preserve">  3.6</v>
          </cell>
        </row>
        <row r="338">
          <cell r="A338" t="str">
            <v xml:space="preserve">  7.2</v>
          </cell>
        </row>
        <row r="339">
          <cell r="A339" t="str">
            <v xml:space="preserve">  3.1</v>
          </cell>
        </row>
        <row r="340">
          <cell r="A340" t="str">
            <v xml:space="preserve">  4.2</v>
          </cell>
        </row>
        <row r="341">
          <cell r="A341">
            <v>2</v>
          </cell>
        </row>
        <row r="342">
          <cell r="A342" t="str">
            <v xml:space="preserve">  4.5</v>
          </cell>
        </row>
        <row r="343">
          <cell r="A343" t="str">
            <v xml:space="preserve">  1.2</v>
          </cell>
        </row>
        <row r="344">
          <cell r="A344" t="str">
            <v xml:space="preserve">  3.2</v>
          </cell>
        </row>
        <row r="345">
          <cell r="A345" t="str">
            <v xml:space="preserve">  5.8</v>
          </cell>
        </row>
        <row r="346">
          <cell r="A346" t="str">
            <v xml:space="preserve">  2.2</v>
          </cell>
        </row>
        <row r="347">
          <cell r="A347" t="str">
            <v xml:space="preserve">  3.6</v>
          </cell>
        </row>
        <row r="348">
          <cell r="A348" t="str">
            <v xml:space="preserve">  7.2</v>
          </cell>
        </row>
        <row r="349">
          <cell r="A349" t="str">
            <v xml:space="preserve">  2.9</v>
          </cell>
        </row>
        <row r="350">
          <cell r="A350" t="str">
            <v xml:space="preserve">  5.6</v>
          </cell>
        </row>
        <row r="351">
          <cell r="A351">
            <v>3</v>
          </cell>
        </row>
        <row r="352">
          <cell r="A352" t="str">
            <v xml:space="preserve">  4.7</v>
          </cell>
        </row>
        <row r="353">
          <cell r="A353" t="str">
            <v xml:space="preserve">  1.3</v>
          </cell>
        </row>
        <row r="354">
          <cell r="A354" t="str">
            <v xml:space="preserve">  3.1</v>
          </cell>
        </row>
        <row r="355">
          <cell r="A355" t="str">
            <v xml:space="preserve">  6.1</v>
          </cell>
        </row>
        <row r="356">
          <cell r="A356" t="str">
            <v xml:space="preserve">  2.2</v>
          </cell>
        </row>
        <row r="357">
          <cell r="A357" t="str">
            <v xml:space="preserve">  3.8</v>
          </cell>
        </row>
        <row r="358">
          <cell r="A358" t="str">
            <v xml:space="preserve">  8.7</v>
          </cell>
        </row>
        <row r="359">
          <cell r="A359" t="str">
            <v xml:space="preserve">  3.0</v>
          </cell>
        </row>
        <row r="360">
          <cell r="A360" t="str">
            <v xml:space="preserve">  7.1</v>
          </cell>
        </row>
        <row r="361">
          <cell r="A361">
            <v>4</v>
          </cell>
        </row>
        <row r="362">
          <cell r="A362" t="str">
            <v xml:space="preserve">  4.8</v>
          </cell>
        </row>
        <row r="363">
          <cell r="A363" t="str">
            <v xml:space="preserve">  1.3</v>
          </cell>
        </row>
        <row r="364">
          <cell r="A364" t="str">
            <v xml:space="preserve">  3.8</v>
          </cell>
        </row>
        <row r="365">
          <cell r="A365" t="str">
            <v xml:space="preserve">  5.7</v>
          </cell>
        </row>
        <row r="366">
          <cell r="A366" t="str">
            <v xml:space="preserve">  2.0</v>
          </cell>
        </row>
        <row r="367">
          <cell r="A367" t="str">
            <v xml:space="preserve">  4.6</v>
          </cell>
        </row>
        <row r="368">
          <cell r="A368" t="str">
            <v xml:space="preserve">  7.0</v>
          </cell>
        </row>
        <row r="369">
          <cell r="A369" t="str">
            <v xml:space="preserve">  2.9</v>
          </cell>
        </row>
        <row r="370">
          <cell r="A370" t="str">
            <v xml:space="preserve">  7.2</v>
          </cell>
        </row>
        <row r="371">
          <cell r="A371">
            <v>5</v>
          </cell>
        </row>
        <row r="372">
          <cell r="A372" t="str">
            <v xml:space="preserve">  4.4</v>
          </cell>
        </row>
        <row r="373">
          <cell r="A373" t="str">
            <v xml:space="preserve">  1.3</v>
          </cell>
        </row>
        <row r="374">
          <cell r="A374" t="str">
            <v xml:space="preserve">  4.4</v>
          </cell>
        </row>
        <row r="375">
          <cell r="A375" t="str">
            <v xml:space="preserve">  5.5</v>
          </cell>
        </row>
        <row r="376">
          <cell r="A376" t="str">
            <v xml:space="preserve">  2.2</v>
          </cell>
        </row>
        <row r="377">
          <cell r="A377" t="str">
            <v xml:space="preserve">  6.2</v>
          </cell>
        </row>
        <row r="378">
          <cell r="A378" t="str">
            <v xml:space="preserve">  7.6</v>
          </cell>
        </row>
        <row r="379">
          <cell r="A379" t="str">
            <v xml:space="preserve">  3.1</v>
          </cell>
        </row>
        <row r="380">
          <cell r="A380" t="str">
            <v xml:space="preserve">  9.1</v>
          </cell>
        </row>
        <row r="381">
          <cell r="A381">
            <v>6</v>
          </cell>
        </row>
        <row r="382">
          <cell r="A382" t="str">
            <v xml:space="preserve">  3.7</v>
          </cell>
        </row>
        <row r="383">
          <cell r="A383" t="str">
            <v xml:space="preserve">  1.1</v>
          </cell>
        </row>
        <row r="384">
          <cell r="A384" t="str">
            <v xml:space="preserve">  2.4</v>
          </cell>
        </row>
        <row r="385">
          <cell r="A385" t="str">
            <v xml:space="preserve">  4.2</v>
          </cell>
        </row>
        <row r="386">
          <cell r="A386" t="str">
            <v xml:space="preserve">  2.0</v>
          </cell>
        </row>
        <row r="387">
          <cell r="A387" t="str">
            <v xml:space="preserve">  2.9</v>
          </cell>
        </row>
        <row r="388">
          <cell r="A388" t="str">
            <v xml:space="preserve">  5.4</v>
          </cell>
        </row>
        <row r="389">
          <cell r="A389" t="str">
            <v xml:space="preserve">  2.8</v>
          </cell>
        </row>
        <row r="390">
          <cell r="A390" t="str">
            <v xml:space="preserve">  4.9</v>
          </cell>
        </row>
        <row r="391">
          <cell r="A391">
            <v>7</v>
          </cell>
        </row>
        <row r="392">
          <cell r="A392" t="str">
            <v xml:space="preserve">  4.7</v>
          </cell>
        </row>
        <row r="393">
          <cell r="A393" t="str">
            <v xml:space="preserve">  1.1</v>
          </cell>
        </row>
        <row r="394">
          <cell r="A394" t="str">
            <v xml:space="preserve">  3.4</v>
          </cell>
        </row>
        <row r="395">
          <cell r="A395" t="str">
            <v xml:space="preserve">  6.0</v>
          </cell>
        </row>
        <row r="396">
          <cell r="A396" t="str">
            <v xml:space="preserve">  2.0</v>
          </cell>
        </row>
        <row r="397">
          <cell r="A397" t="str">
            <v xml:space="preserve">  3.7</v>
          </cell>
        </row>
        <row r="398">
          <cell r="A398" t="str">
            <v xml:space="preserve">  8.8</v>
          </cell>
        </row>
        <row r="399">
          <cell r="A399" t="str">
            <v xml:space="preserve">  2.9</v>
          </cell>
        </row>
        <row r="400">
          <cell r="A400" t="str">
            <v xml:space="preserve">  5.5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 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***</v>
          </cell>
        </row>
        <row r="428">
          <cell r="A428">
            <v>2</v>
          </cell>
        </row>
        <row r="429">
          <cell r="A429">
            <v>93000</v>
          </cell>
        </row>
        <row r="430">
          <cell r="A430">
            <v>65000</v>
          </cell>
        </row>
        <row r="431">
          <cell r="A431" t="str">
            <v xml:space="preserve">    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83000</v>
          </cell>
        </row>
        <row r="437">
          <cell r="A437">
            <v>55000</v>
          </cell>
        </row>
        <row r="438">
          <cell r="A438" t="str">
            <v xml:space="preserve">    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***</v>
          </cell>
        </row>
        <row r="442">
          <cell r="A442">
            <v>4</v>
          </cell>
        </row>
        <row r="443">
          <cell r="A443">
            <v>85000</v>
          </cell>
        </row>
        <row r="444">
          <cell r="A444">
            <v>55000</v>
          </cell>
        </row>
        <row r="445">
          <cell r="A445" t="str">
            <v xml:space="preserve">    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***</v>
          </cell>
        </row>
        <row r="449">
          <cell r="A449">
            <v>5</v>
          </cell>
        </row>
        <row r="450">
          <cell r="A450">
            <v>95000</v>
          </cell>
        </row>
        <row r="451">
          <cell r="A451">
            <v>70000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***</v>
          </cell>
        </row>
        <row r="456">
          <cell r="A456">
            <v>6</v>
          </cell>
        </row>
        <row r="457">
          <cell r="A457">
            <v>90000</v>
          </cell>
        </row>
        <row r="458">
          <cell r="A458">
            <v>65000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***</v>
          </cell>
        </row>
        <row r="463">
          <cell r="A463">
            <v>7</v>
          </cell>
        </row>
        <row r="464">
          <cell r="A464">
            <v>86000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9540</v>
          </cell>
        </row>
        <row r="523">
          <cell r="A523">
            <v>3816000</v>
          </cell>
        </row>
        <row r="524">
          <cell r="A524">
            <v>0</v>
          </cell>
        </row>
        <row r="525">
          <cell r="A525">
            <v>3816000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500</v>
          </cell>
        </row>
        <row r="530">
          <cell r="A530">
            <v>500</v>
          </cell>
        </row>
        <row r="531">
          <cell r="A531">
            <v>600</v>
          </cell>
        </row>
        <row r="532">
          <cell r="A532">
            <v>690</v>
          </cell>
        </row>
        <row r="533">
          <cell r="A533">
            <v>700</v>
          </cell>
        </row>
        <row r="534">
          <cell r="A534">
            <v>800</v>
          </cell>
        </row>
        <row r="535">
          <cell r="A535">
            <v>53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9854</v>
          </cell>
        </row>
        <row r="543">
          <cell r="A543">
            <v>3941600</v>
          </cell>
        </row>
        <row r="544">
          <cell r="A544">
            <v>0</v>
          </cell>
        </row>
        <row r="545">
          <cell r="A545">
            <v>3941600</v>
          </cell>
        </row>
        <row r="546">
          <cell r="A546">
            <v>328</v>
          </cell>
        </row>
        <row r="547">
          <cell r="A547">
            <v>340</v>
          </cell>
        </row>
        <row r="548">
          <cell r="A548">
            <v>380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730</v>
          </cell>
        </row>
        <row r="554">
          <cell r="A554">
            <v>850</v>
          </cell>
        </row>
        <row r="555">
          <cell r="A555">
            <v>53</v>
          </cell>
        </row>
        <row r="556">
          <cell r="A556">
            <v>1220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9786</v>
          </cell>
        </row>
        <row r="563">
          <cell r="A563">
            <v>3914400</v>
          </cell>
        </row>
        <row r="564">
          <cell r="A564">
            <v>0</v>
          </cell>
        </row>
        <row r="565">
          <cell r="A565">
            <v>3914400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355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570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830</v>
          </cell>
        </row>
        <row r="575">
          <cell r="A575">
            <v>53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9698</v>
          </cell>
        </row>
        <row r="583">
          <cell r="A583">
            <v>3879200</v>
          </cell>
        </row>
        <row r="584">
          <cell r="A584">
            <v>0</v>
          </cell>
        </row>
        <row r="585">
          <cell r="A585">
            <v>3879200</v>
          </cell>
        </row>
        <row r="586">
          <cell r="A586">
            <v>315</v>
          </cell>
        </row>
        <row r="587">
          <cell r="A587">
            <v>325</v>
          </cell>
        </row>
        <row r="588">
          <cell r="A588">
            <v>365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875</v>
          </cell>
        </row>
        <row r="595">
          <cell r="A595">
            <v>53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10030</v>
          </cell>
        </row>
        <row r="603">
          <cell r="A603">
            <v>4012000</v>
          </cell>
        </row>
        <row r="604">
          <cell r="A604">
            <v>0</v>
          </cell>
        </row>
        <row r="605">
          <cell r="A605">
            <v>4012000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355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550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780</v>
          </cell>
        </row>
        <row r="615">
          <cell r="A615">
            <v>53</v>
          </cell>
        </row>
        <row r="616">
          <cell r="A616">
            <v>1250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8429</v>
          </cell>
        </row>
        <row r="623">
          <cell r="A623">
            <v>3371600</v>
          </cell>
        </row>
        <row r="624">
          <cell r="A624">
            <v>0</v>
          </cell>
        </row>
        <row r="625">
          <cell r="A625">
            <v>3371600</v>
          </cell>
        </row>
        <row r="626">
          <cell r="A626">
            <v>325</v>
          </cell>
        </row>
        <row r="627">
          <cell r="A627">
            <v>325</v>
          </cell>
        </row>
        <row r="628">
          <cell r="A628">
            <v>370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700</v>
          </cell>
        </row>
        <row r="634">
          <cell r="A634">
            <v>850</v>
          </cell>
        </row>
        <row r="635">
          <cell r="A635">
            <v>53</v>
          </cell>
        </row>
        <row r="636">
          <cell r="A636">
            <v>1210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9853</v>
          </cell>
        </row>
        <row r="643">
          <cell r="A643">
            <v>3941200</v>
          </cell>
        </row>
        <row r="644">
          <cell r="A644">
            <v>0</v>
          </cell>
        </row>
        <row r="645">
          <cell r="A645">
            <v>3941200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53</v>
          </cell>
        </row>
        <row r="656">
          <cell r="A656">
            <v>1250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The International Monetory Fund is optimistic that</v>
          </cell>
        </row>
        <row r="682">
          <cell r="A682" t="str">
            <v>the global economy has turned a corner. They think</v>
          </cell>
        </row>
        <row r="683">
          <cell r="A683" t="str">
            <v>that growth is broad based with not only the eurozone</v>
          </cell>
        </row>
        <row r="684">
          <cell r="A684" t="str">
            <v>picking up but the global economy as well.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1979100</v>
          </cell>
        </row>
        <row r="703">
          <cell r="A703">
            <v>195962</v>
          </cell>
        </row>
        <row r="704">
          <cell r="A704">
            <v>796102</v>
          </cell>
        </row>
        <row r="705">
          <cell r="A705">
            <v>1243934</v>
          </cell>
        </row>
        <row r="708">
          <cell r="A708">
            <v>0</v>
          </cell>
        </row>
        <row r="709">
          <cell r="A709">
            <v>360194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-145096</v>
          </cell>
        </row>
        <row r="721">
          <cell r="A721">
            <v>2</v>
          </cell>
        </row>
        <row r="722">
          <cell r="A722">
            <v>1661600</v>
          </cell>
        </row>
        <row r="723">
          <cell r="A723">
            <v>307487</v>
          </cell>
        </row>
        <row r="724">
          <cell r="A724">
            <v>795131</v>
          </cell>
        </row>
        <row r="725">
          <cell r="A725">
            <v>1513443</v>
          </cell>
        </row>
        <row r="728">
          <cell r="A728">
            <v>0</v>
          </cell>
        </row>
        <row r="729">
          <cell r="A729">
            <v>432222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-154561</v>
          </cell>
        </row>
        <row r="741">
          <cell r="A741">
            <v>3</v>
          </cell>
        </row>
        <row r="742">
          <cell r="A742">
            <v>1636600</v>
          </cell>
        </row>
        <row r="743">
          <cell r="A743">
            <v>274762</v>
          </cell>
        </row>
        <row r="744">
          <cell r="A744">
            <v>852808</v>
          </cell>
        </row>
        <row r="745">
          <cell r="A745">
            <v>1534565</v>
          </cell>
        </row>
        <row r="748">
          <cell r="A748">
            <v>0</v>
          </cell>
        </row>
        <row r="749">
          <cell r="A749">
            <v>430899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-132164</v>
          </cell>
        </row>
        <row r="761">
          <cell r="A761">
            <v>4</v>
          </cell>
        </row>
        <row r="762">
          <cell r="A762">
            <v>1344100</v>
          </cell>
        </row>
        <row r="763">
          <cell r="A763">
            <v>508252</v>
          </cell>
        </row>
        <row r="764">
          <cell r="A764">
            <v>794571</v>
          </cell>
        </row>
        <row r="765">
          <cell r="A765">
            <v>1760458</v>
          </cell>
        </row>
        <row r="768">
          <cell r="A768">
            <v>0</v>
          </cell>
        </row>
        <row r="769">
          <cell r="A769">
            <v>566599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-159218</v>
          </cell>
        </row>
        <row r="781">
          <cell r="A781">
            <v>5</v>
          </cell>
        </row>
        <row r="782">
          <cell r="A782">
            <v>1344100</v>
          </cell>
        </row>
        <row r="783">
          <cell r="A783">
            <v>393717</v>
          </cell>
        </row>
        <row r="784">
          <cell r="A784">
            <v>801570</v>
          </cell>
        </row>
        <row r="785">
          <cell r="A785">
            <v>1828871</v>
          </cell>
        </row>
        <row r="788">
          <cell r="A788">
            <v>0</v>
          </cell>
        </row>
        <row r="789">
          <cell r="A789">
            <v>523530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-155272</v>
          </cell>
        </row>
        <row r="801">
          <cell r="A801">
            <v>6</v>
          </cell>
        </row>
        <row r="802">
          <cell r="A802">
            <v>2029100</v>
          </cell>
        </row>
        <row r="803">
          <cell r="A803">
            <v>755327</v>
          </cell>
        </row>
        <row r="804">
          <cell r="A804">
            <v>655811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683816</v>
          </cell>
        </row>
        <row r="810">
          <cell r="A810">
            <v>420131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-513709</v>
          </cell>
        </row>
        <row r="821">
          <cell r="A821">
            <v>7</v>
          </cell>
        </row>
        <row r="822">
          <cell r="A822">
            <v>1636600</v>
          </cell>
        </row>
        <row r="823">
          <cell r="A823">
            <v>101668</v>
          </cell>
        </row>
        <row r="824">
          <cell r="A824">
            <v>861172</v>
          </cell>
        </row>
        <row r="825">
          <cell r="A825">
            <v>1611098</v>
          </cell>
        </row>
        <row r="828">
          <cell r="A828">
            <v>0</v>
          </cell>
        </row>
        <row r="829">
          <cell r="A829">
            <v>330376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-119838</v>
          </cell>
        </row>
        <row r="841">
          <cell r="A841" t="str">
            <v xml:space="preserve"> </v>
          </cell>
        </row>
        <row r="842">
          <cell r="A842" t="str">
            <v xml:space="preserve"> </v>
          </cell>
        </row>
        <row r="843">
          <cell r="A843" t="str">
            <v xml:space="preserve"> </v>
          </cell>
        </row>
        <row r="844">
          <cell r="A844" t="str">
            <v xml:space="preserve"> </v>
          </cell>
        </row>
        <row r="845">
          <cell r="A845" t="str">
            <v xml:space="preserve"> </v>
          </cell>
        </row>
        <row r="848">
          <cell r="A848" t="str">
            <v xml:space="preserve"> </v>
          </cell>
        </row>
        <row r="849">
          <cell r="A849" t="str">
            <v xml:space="preserve"> </v>
          </cell>
        </row>
        <row r="850">
          <cell r="A850" t="str">
            <v xml:space="preserve"> </v>
          </cell>
        </row>
        <row r="852">
          <cell r="A852" t="str">
            <v xml:space="preserve"> </v>
          </cell>
        </row>
        <row r="854">
          <cell r="A854" t="str">
            <v xml:space="preserve"> </v>
          </cell>
        </row>
        <row r="855">
          <cell r="A855" t="str">
            <v xml:space="preserve"> </v>
          </cell>
        </row>
        <row r="856">
          <cell r="A856" t="str">
            <v xml:space="preserve"> </v>
          </cell>
        </row>
        <row r="861">
          <cell r="A861" t="str">
            <v>Carlos  Sanz Garz≤n</v>
          </cell>
        </row>
        <row r="862">
          <cell r="A862" t="str">
            <v>Acme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8</v>
          </cell>
        </row>
        <row r="2">
          <cell r="A2">
            <v>2</v>
          </cell>
        </row>
        <row r="4">
          <cell r="A4">
            <v>2017</v>
          </cell>
        </row>
        <row r="5">
          <cell r="A5">
            <v>4</v>
          </cell>
        </row>
        <row r="6">
          <cell r="A6" t="str">
            <v xml:space="preserve">  17C1</v>
          </cell>
        </row>
        <row r="7">
          <cell r="A7">
            <v>20</v>
          </cell>
        </row>
        <row r="8">
          <cell r="A8">
            <v>15</v>
          </cell>
        </row>
        <row r="9">
          <cell r="A9">
            <v>20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6</v>
          </cell>
        </row>
        <row r="17">
          <cell r="A17">
            <v>5</v>
          </cell>
        </row>
        <row r="18">
          <cell r="A18">
            <v>6</v>
          </cell>
        </row>
        <row r="19">
          <cell r="A19">
            <v>6</v>
          </cell>
        </row>
        <row r="21">
          <cell r="A21">
            <v>320</v>
          </cell>
        </row>
        <row r="22">
          <cell r="A22">
            <v>345</v>
          </cell>
        </row>
        <row r="23">
          <cell r="A23">
            <v>380</v>
          </cell>
        </row>
        <row r="24">
          <cell r="A24">
            <v>500</v>
          </cell>
        </row>
        <row r="25">
          <cell r="A25">
            <v>500</v>
          </cell>
        </row>
        <row r="26">
          <cell r="A26">
            <v>600</v>
          </cell>
        </row>
        <row r="27">
          <cell r="A27">
            <v>705</v>
          </cell>
        </row>
        <row r="28">
          <cell r="A28">
            <v>735</v>
          </cell>
        </row>
        <row r="29">
          <cell r="A29">
            <v>855</v>
          </cell>
        </row>
        <row r="31">
          <cell r="A31">
            <v>900</v>
          </cell>
          <cell r="B31" t="str">
            <v>*</v>
          </cell>
        </row>
        <row r="32">
          <cell r="A32">
            <v>110</v>
          </cell>
          <cell r="B32" t="str">
            <v>*</v>
          </cell>
        </row>
        <row r="33">
          <cell r="A33">
            <v>600</v>
          </cell>
          <cell r="B33" t="str">
            <v>*</v>
          </cell>
        </row>
        <row r="34">
          <cell r="A34">
            <v>600</v>
          </cell>
          <cell r="B34" t="str">
            <v>*</v>
          </cell>
        </row>
        <row r="35">
          <cell r="A35">
            <v>150</v>
          </cell>
          <cell r="B35" t="str">
            <v>*</v>
          </cell>
        </row>
        <row r="36">
          <cell r="A36">
            <v>300</v>
          </cell>
          <cell r="B36" t="str">
            <v>*</v>
          </cell>
        </row>
        <row r="37">
          <cell r="A37">
            <v>325</v>
          </cell>
        </row>
        <row r="38">
          <cell r="A38">
            <v>70</v>
          </cell>
        </row>
        <row r="39">
          <cell r="A39">
            <v>160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50</v>
          </cell>
        </row>
        <row r="45">
          <cell r="A45">
            <v>21</v>
          </cell>
        </row>
        <row r="46">
          <cell r="A46">
            <v>20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7</v>
          </cell>
        </row>
        <row r="52">
          <cell r="A52">
            <v>7</v>
          </cell>
        </row>
        <row r="53">
          <cell r="A53">
            <v>25</v>
          </cell>
        </row>
        <row r="54">
          <cell r="A54">
            <v>800</v>
          </cell>
        </row>
        <row r="55">
          <cell r="A55">
            <v>800</v>
          </cell>
        </row>
        <row r="56">
          <cell r="A56">
            <v>0</v>
          </cell>
        </row>
        <row r="57">
          <cell r="A57">
            <v>3</v>
          </cell>
        </row>
        <row r="58">
          <cell r="A58">
            <v>4</v>
          </cell>
        </row>
        <row r="59">
          <cell r="A59">
            <v>4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2</v>
          </cell>
        </row>
        <row r="65">
          <cell r="A65">
            <v>9</v>
          </cell>
        </row>
        <row r="66">
          <cell r="A66">
            <v>7</v>
          </cell>
        </row>
        <row r="68">
          <cell r="A68">
            <v>10</v>
          </cell>
        </row>
        <row r="69">
          <cell r="A69">
            <v>7</v>
          </cell>
        </row>
        <row r="72">
          <cell r="A72">
            <v>200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25</v>
          </cell>
        </row>
        <row r="76">
          <cell r="A76">
            <v>2</v>
          </cell>
        </row>
        <row r="77">
          <cell r="A77">
            <v>6</v>
          </cell>
        </row>
        <row r="78">
          <cell r="A78">
            <v>15</v>
          </cell>
        </row>
        <row r="81">
          <cell r="A81">
            <v>5</v>
          </cell>
        </row>
        <row r="82">
          <cell r="A82">
            <v>9</v>
          </cell>
        </row>
        <row r="83">
          <cell r="A83">
            <v>1260</v>
          </cell>
        </row>
        <row r="85">
          <cell r="A85">
            <v>90</v>
          </cell>
        </row>
        <row r="86">
          <cell r="A86">
            <v>8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1551</v>
          </cell>
        </row>
        <row r="109">
          <cell r="A109">
            <v>1002</v>
          </cell>
        </row>
        <row r="110">
          <cell r="A110">
            <v>555</v>
          </cell>
        </row>
        <row r="111">
          <cell r="A111">
            <v>1655</v>
          </cell>
        </row>
        <row r="112">
          <cell r="A112">
            <v>1081</v>
          </cell>
        </row>
        <row r="113">
          <cell r="A113">
            <v>572</v>
          </cell>
        </row>
        <row r="114">
          <cell r="A114">
            <v>45</v>
          </cell>
        </row>
        <row r="115">
          <cell r="A115">
            <v>31</v>
          </cell>
        </row>
        <row r="116">
          <cell r="A116">
            <v>17</v>
          </cell>
        </row>
        <row r="117">
          <cell r="A117">
            <v>59</v>
          </cell>
          <cell r="B117" t="str">
            <v>!</v>
          </cell>
        </row>
        <row r="118">
          <cell r="A118">
            <v>48</v>
          </cell>
          <cell r="B118" t="str">
            <v>!</v>
          </cell>
        </row>
        <row r="119">
          <cell r="A119">
            <v>0</v>
          </cell>
        </row>
        <row r="121">
          <cell r="A121">
            <v>867</v>
          </cell>
        </row>
        <row r="122">
          <cell r="A122">
            <v>105</v>
          </cell>
        </row>
        <row r="123">
          <cell r="A123">
            <v>579</v>
          </cell>
        </row>
        <row r="124">
          <cell r="A124">
            <v>572</v>
          </cell>
        </row>
        <row r="125">
          <cell r="A125">
            <v>143</v>
          </cell>
        </row>
        <row r="126">
          <cell r="A126">
            <v>287</v>
          </cell>
        </row>
        <row r="127">
          <cell r="A127">
            <v>325</v>
          </cell>
        </row>
        <row r="128">
          <cell r="A128">
            <v>70</v>
          </cell>
        </row>
        <row r="129">
          <cell r="A129">
            <v>160</v>
          </cell>
        </row>
        <row r="131">
          <cell r="A131">
            <v>1178</v>
          </cell>
        </row>
        <row r="132">
          <cell r="A132">
            <v>113</v>
          </cell>
        </row>
        <row r="133">
          <cell r="A133">
            <v>584</v>
          </cell>
        </row>
        <row r="134">
          <cell r="A134">
            <v>717</v>
          </cell>
        </row>
        <row r="135">
          <cell r="A135">
            <v>126</v>
          </cell>
        </row>
        <row r="136">
          <cell r="A136">
            <v>395</v>
          </cell>
        </row>
        <row r="137">
          <cell r="A137">
            <v>392</v>
          </cell>
        </row>
        <row r="138">
          <cell r="A138">
            <v>63</v>
          </cell>
        </row>
        <row r="139">
          <cell r="A139">
            <v>234</v>
          </cell>
        </row>
        <row r="141">
          <cell r="A141">
            <v>1016</v>
          </cell>
        </row>
        <row r="142">
          <cell r="A142">
            <v>113</v>
          </cell>
        </row>
        <row r="143">
          <cell r="A143">
            <v>579</v>
          </cell>
        </row>
        <row r="144">
          <cell r="A144">
            <v>572</v>
          </cell>
        </row>
        <row r="145">
          <cell r="A145">
            <v>126</v>
          </cell>
        </row>
        <row r="146">
          <cell r="A146">
            <v>287</v>
          </cell>
        </row>
        <row r="147">
          <cell r="A147">
            <v>325</v>
          </cell>
        </row>
        <row r="148">
          <cell r="A148">
            <v>63</v>
          </cell>
        </row>
        <row r="149">
          <cell r="A149">
            <v>160</v>
          </cell>
        </row>
        <row r="151">
          <cell r="A151">
            <v>81</v>
          </cell>
        </row>
        <row r="152">
          <cell r="A152">
            <v>0</v>
          </cell>
        </row>
        <row r="154">
          <cell r="A154">
            <v>86</v>
          </cell>
        </row>
        <row r="155">
          <cell r="A155">
            <v>0</v>
          </cell>
        </row>
        <row r="157">
          <cell r="A157">
            <v>52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43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45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17</v>
          </cell>
        </row>
        <row r="169">
          <cell r="A169">
            <v>0</v>
          </cell>
        </row>
        <row r="171">
          <cell r="A171">
            <v>43</v>
          </cell>
        </row>
        <row r="172">
          <cell r="A172">
            <v>29</v>
          </cell>
        </row>
        <row r="173">
          <cell r="A173">
            <v>16</v>
          </cell>
        </row>
        <row r="177">
          <cell r="A177" t="str">
            <v>Major</v>
          </cell>
        </row>
        <row r="178">
          <cell r="A178" t="str">
            <v>Major</v>
          </cell>
        </row>
        <row r="179">
          <cell r="A179" t="str">
            <v>Major</v>
          </cell>
        </row>
        <row r="181">
          <cell r="A181">
            <v>500</v>
          </cell>
        </row>
        <row r="182">
          <cell r="A182">
            <v>500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800</v>
          </cell>
        </row>
        <row r="188">
          <cell r="A188">
            <v>800</v>
          </cell>
        </row>
        <row r="189">
          <cell r="A189">
            <v>0</v>
          </cell>
        </row>
        <row r="191">
          <cell r="A191">
            <v>21</v>
          </cell>
        </row>
        <row r="192">
          <cell r="A192">
            <v>28</v>
          </cell>
        </row>
        <row r="193">
          <cell r="A193">
            <v>5</v>
          </cell>
        </row>
        <row r="194">
          <cell r="A194">
            <v>12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33</v>
          </cell>
        </row>
        <row r="198">
          <cell r="A198">
            <v>35</v>
          </cell>
        </row>
        <row r="201">
          <cell r="A201">
            <v>107000</v>
          </cell>
        </row>
        <row r="202">
          <cell r="A202">
            <v>47031</v>
          </cell>
        </row>
        <row r="203">
          <cell r="A203">
            <v>20870</v>
          </cell>
        </row>
        <row r="204">
          <cell r="A204">
            <v>127706</v>
          </cell>
        </row>
        <row r="205">
          <cell r="A205">
            <v>18191</v>
          </cell>
        </row>
        <row r="206">
          <cell r="A206">
            <v>10930</v>
          </cell>
        </row>
        <row r="207">
          <cell r="A207">
            <v>91000</v>
          </cell>
        </row>
        <row r="208">
          <cell r="A208">
            <v>15000</v>
          </cell>
        </row>
        <row r="209">
          <cell r="A209">
            <v>106500</v>
          </cell>
        </row>
        <row r="210">
          <cell r="A210">
            <v>10625</v>
          </cell>
        </row>
        <row r="211">
          <cell r="A211">
            <v>8077</v>
          </cell>
        </row>
        <row r="212">
          <cell r="A212">
            <v>12500</v>
          </cell>
        </row>
        <row r="213">
          <cell r="A213">
            <v>3241</v>
          </cell>
        </row>
        <row r="214">
          <cell r="A214">
            <v>11814</v>
          </cell>
        </row>
        <row r="215">
          <cell r="A215">
            <v>90000</v>
          </cell>
        </row>
        <row r="216">
          <cell r="A216">
            <v>11883</v>
          </cell>
        </row>
        <row r="217">
          <cell r="A217">
            <v>692368</v>
          </cell>
        </row>
        <row r="219">
          <cell r="A219">
            <v>42880</v>
          </cell>
        </row>
        <row r="220">
          <cell r="A220">
            <v>1969</v>
          </cell>
        </row>
        <row r="221">
          <cell r="A221">
            <v>1567504</v>
          </cell>
        </row>
        <row r="222">
          <cell r="A222">
            <v>40911</v>
          </cell>
        </row>
        <row r="223">
          <cell r="A223">
            <v>1831575</v>
          </cell>
        </row>
        <row r="224">
          <cell r="A224">
            <v>0</v>
          </cell>
        </row>
        <row r="225">
          <cell r="A225">
            <v>812</v>
          </cell>
        </row>
        <row r="226">
          <cell r="A226">
            <v>0</v>
          </cell>
        </row>
        <row r="227">
          <cell r="A227">
            <v>100000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-322348</v>
          </cell>
        </row>
        <row r="234">
          <cell r="A234">
            <v>1513443</v>
          </cell>
        </row>
        <row r="238">
          <cell r="A238">
            <v>584000</v>
          </cell>
        </row>
        <row r="239">
          <cell r="A239">
            <v>1307000</v>
          </cell>
        </row>
        <row r="240">
          <cell r="A240">
            <v>-154561</v>
          </cell>
        </row>
        <row r="241">
          <cell r="A241">
            <v>1523875</v>
          </cell>
        </row>
        <row r="242">
          <cell r="A242">
            <v>307487</v>
          </cell>
        </row>
        <row r="243">
          <cell r="A243">
            <v>271200</v>
          </cell>
        </row>
        <row r="244">
          <cell r="A244">
            <v>743953</v>
          </cell>
        </row>
        <row r="245">
          <cell r="A245">
            <v>71747</v>
          </cell>
        </row>
        <row r="246">
          <cell r="A246">
            <v>157247</v>
          </cell>
        </row>
        <row r="247">
          <cell r="A247">
            <v>123738</v>
          </cell>
        </row>
        <row r="248">
          <cell r="A248">
            <v>3308</v>
          </cell>
        </row>
        <row r="249">
          <cell r="A249">
            <v>39400</v>
          </cell>
        </row>
        <row r="250">
          <cell r="A250">
            <v>796747</v>
          </cell>
        </row>
        <row r="251">
          <cell r="A251">
            <v>921333</v>
          </cell>
        </row>
        <row r="252">
          <cell r="A252">
            <v>602542</v>
          </cell>
        </row>
        <row r="254">
          <cell r="A254">
            <v>33414</v>
          </cell>
        </row>
        <row r="255">
          <cell r="A255">
            <v>0</v>
          </cell>
        </row>
        <row r="256">
          <cell r="A256">
            <v>-81517</v>
          </cell>
        </row>
        <row r="257">
          <cell r="A257">
            <v>-236078</v>
          </cell>
        </row>
        <row r="260">
          <cell r="A260">
            <v>-154561</v>
          </cell>
        </row>
        <row r="261">
          <cell r="A261">
            <v>50000</v>
          </cell>
        </row>
        <row r="262">
          <cell r="A262">
            <v>375000</v>
          </cell>
        </row>
        <row r="263">
          <cell r="A263">
            <v>1303186</v>
          </cell>
        </row>
        <row r="265">
          <cell r="A265">
            <v>22833</v>
          </cell>
        </row>
        <row r="266">
          <cell r="A266">
            <v>271200</v>
          </cell>
        </row>
        <row r="267">
          <cell r="A267">
            <v>502714</v>
          </cell>
        </row>
        <row r="268">
          <cell r="A268">
            <v>751502</v>
          </cell>
        </row>
        <row r="269">
          <cell r="A269">
            <v>1191095</v>
          </cell>
        </row>
        <row r="270">
          <cell r="A270">
            <v>650000</v>
          </cell>
        </row>
        <row r="271">
          <cell r="A271">
            <v>0</v>
          </cell>
        </row>
        <row r="272">
          <cell r="A272">
            <v>703608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3763922</v>
          </cell>
        </row>
        <row r="281">
          <cell r="A281">
            <v>1000</v>
          </cell>
        </row>
        <row r="284">
          <cell r="A284">
            <v>750</v>
          </cell>
        </row>
        <row r="285">
          <cell r="A285">
            <v>125</v>
          </cell>
        </row>
        <row r="286">
          <cell r="A286">
            <v>330</v>
          </cell>
        </row>
        <row r="287">
          <cell r="A287">
            <v>106</v>
          </cell>
        </row>
        <row r="291">
          <cell r="A291">
            <v>0</v>
          </cell>
        </row>
        <row r="292">
          <cell r="A292">
            <v>5</v>
          </cell>
        </row>
        <row r="293">
          <cell r="A293">
            <v>0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7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4</v>
          </cell>
        </row>
        <row r="301">
          <cell r="A301">
            <v>5340</v>
          </cell>
        </row>
        <row r="302">
          <cell r="A302">
            <v>52</v>
          </cell>
        </row>
        <row r="303">
          <cell r="A303">
            <v>3254</v>
          </cell>
        </row>
        <row r="304">
          <cell r="A304" t="str">
            <v xml:space="preserve"> 92.9</v>
          </cell>
        </row>
        <row r="305">
          <cell r="A305">
            <v>11088</v>
          </cell>
        </row>
        <row r="306">
          <cell r="A306">
            <v>176</v>
          </cell>
        </row>
        <row r="307">
          <cell r="A307">
            <v>9242</v>
          </cell>
        </row>
        <row r="308">
          <cell r="A308">
            <v>0</v>
          </cell>
        </row>
        <row r="311">
          <cell r="A311">
            <v>1983</v>
          </cell>
        </row>
        <row r="312">
          <cell r="A312">
            <v>590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4033</v>
          </cell>
        </row>
        <row r="316">
          <cell r="A316">
            <v>1540</v>
          </cell>
        </row>
        <row r="317">
          <cell r="A317">
            <v>0</v>
          </cell>
        </row>
        <row r="318">
          <cell r="A318">
            <v>6</v>
          </cell>
        </row>
        <row r="319">
          <cell r="A319">
            <v>18283</v>
          </cell>
        </row>
        <row r="320">
          <cell r="A320">
            <v>997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2</v>
          </cell>
        </row>
        <row r="327">
          <cell r="A327">
            <v>5</v>
          </cell>
        </row>
        <row r="328">
          <cell r="A328">
            <v>6</v>
          </cell>
        </row>
        <row r="329">
          <cell r="A329">
            <v>79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4.1</v>
          </cell>
        </row>
        <row r="333">
          <cell r="A333" t="str">
            <v xml:space="preserve">  1.1</v>
          </cell>
        </row>
        <row r="334">
          <cell r="A334" t="str">
            <v xml:space="preserve">  2.4</v>
          </cell>
        </row>
        <row r="335">
          <cell r="A335" t="str">
            <v xml:space="preserve">  5.1</v>
          </cell>
        </row>
        <row r="336">
          <cell r="A336" t="str">
            <v xml:space="preserve">  1.7</v>
          </cell>
        </row>
        <row r="337">
          <cell r="A337" t="str">
            <v xml:space="preserve">  2.9</v>
          </cell>
        </row>
        <row r="338">
          <cell r="A338" t="str">
            <v xml:space="preserve">  6.6</v>
          </cell>
        </row>
        <row r="339">
          <cell r="A339" t="str">
            <v xml:space="preserve">  2.4</v>
          </cell>
        </row>
        <row r="340">
          <cell r="A340" t="str">
            <v xml:space="preserve">  4.4</v>
          </cell>
        </row>
        <row r="341">
          <cell r="A341">
            <v>2</v>
          </cell>
        </row>
        <row r="342">
          <cell r="A342" t="str">
            <v xml:space="preserve">  4.4</v>
          </cell>
        </row>
        <row r="343">
          <cell r="A343" t="str">
            <v xml:space="preserve">  0.9</v>
          </cell>
        </row>
        <row r="344">
          <cell r="A344" t="str">
            <v xml:space="preserve">  5.9</v>
          </cell>
        </row>
        <row r="345">
          <cell r="A345" t="str">
            <v xml:space="preserve">  4.9</v>
          </cell>
        </row>
        <row r="346">
          <cell r="A346" t="str">
            <v xml:space="preserve">  2.0</v>
          </cell>
        </row>
        <row r="347">
          <cell r="A347" t="str">
            <v xml:space="preserve">  5.8</v>
          </cell>
        </row>
        <row r="348">
          <cell r="A348" t="str">
            <v xml:space="preserve">  6.6</v>
          </cell>
        </row>
        <row r="349">
          <cell r="A349" t="str">
            <v xml:space="preserve">  2.6</v>
          </cell>
        </row>
        <row r="350">
          <cell r="A350" t="str">
            <v xml:space="preserve">  7.0</v>
          </cell>
        </row>
        <row r="351">
          <cell r="A351">
            <v>3</v>
          </cell>
        </row>
        <row r="352">
          <cell r="A352" t="str">
            <v xml:space="preserve">  4.3</v>
          </cell>
        </row>
        <row r="353">
          <cell r="A353" t="str">
            <v xml:space="preserve">  1.4</v>
          </cell>
        </row>
        <row r="354">
          <cell r="A354" t="str">
            <v xml:space="preserve">  4.1</v>
          </cell>
        </row>
        <row r="355">
          <cell r="A355" t="str">
            <v xml:space="preserve">  5.5</v>
          </cell>
        </row>
        <row r="356">
          <cell r="A356" t="str">
            <v xml:space="preserve">  2.9</v>
          </cell>
        </row>
        <row r="357">
          <cell r="A357" t="str">
            <v xml:space="preserve">  5.3</v>
          </cell>
        </row>
        <row r="358">
          <cell r="A358" t="str">
            <v xml:space="preserve"> 10.0</v>
          </cell>
        </row>
        <row r="359">
          <cell r="A359" t="str">
            <v xml:space="preserve">  5.1</v>
          </cell>
        </row>
        <row r="360">
          <cell r="A360" t="str">
            <v xml:space="preserve">  8.0</v>
          </cell>
        </row>
        <row r="361">
          <cell r="A361">
            <v>4</v>
          </cell>
        </row>
        <row r="362">
          <cell r="A362" t="str">
            <v xml:space="preserve">  4.4</v>
          </cell>
        </row>
        <row r="363">
          <cell r="A363" t="str">
            <v xml:space="preserve">  1.0</v>
          </cell>
        </row>
        <row r="364">
          <cell r="A364" t="str">
            <v xml:space="preserve">  5.3</v>
          </cell>
        </row>
        <row r="365">
          <cell r="A365" t="str">
            <v xml:space="preserve">  4.0</v>
          </cell>
        </row>
        <row r="366">
          <cell r="A366" t="str">
            <v xml:space="preserve">  1.2</v>
          </cell>
        </row>
        <row r="367">
          <cell r="A367" t="str">
            <v xml:space="preserve">  3.4</v>
          </cell>
        </row>
        <row r="368">
          <cell r="A368" t="str">
            <v xml:space="preserve">  6.3</v>
          </cell>
        </row>
        <row r="369">
          <cell r="A369" t="str">
            <v xml:space="preserve">  3.1</v>
          </cell>
        </row>
        <row r="370">
          <cell r="A370" t="str">
            <v xml:space="preserve">  6.5</v>
          </cell>
        </row>
        <row r="371">
          <cell r="A371">
            <v>5</v>
          </cell>
        </row>
        <row r="372">
          <cell r="A372" t="str">
            <v xml:space="preserve">  4.2</v>
          </cell>
        </row>
        <row r="373">
          <cell r="A373" t="str">
            <v xml:space="preserve">  1.0</v>
          </cell>
        </row>
        <row r="374">
          <cell r="A374" t="str">
            <v xml:space="preserve">  5.1</v>
          </cell>
        </row>
        <row r="375">
          <cell r="A375" t="str">
            <v xml:space="preserve">  5.6</v>
          </cell>
        </row>
        <row r="376">
          <cell r="A376" t="str">
            <v xml:space="preserve">  1.9</v>
          </cell>
        </row>
        <row r="377">
          <cell r="A377" t="str">
            <v xml:space="preserve">  6.5</v>
          </cell>
        </row>
        <row r="378">
          <cell r="A378" t="str">
            <v xml:space="preserve">  8.7</v>
          </cell>
        </row>
        <row r="379">
          <cell r="A379" t="str">
            <v xml:space="preserve">  2.7</v>
          </cell>
        </row>
        <row r="380">
          <cell r="A380" t="str">
            <v xml:space="preserve"> 11.2</v>
          </cell>
        </row>
        <row r="381">
          <cell r="A381">
            <v>6</v>
          </cell>
        </row>
        <row r="382">
          <cell r="A382" t="str">
            <v xml:space="preserve">  7.7</v>
          </cell>
        </row>
        <row r="383">
          <cell r="A383" t="str">
            <v xml:space="preserve">  3.1</v>
          </cell>
        </row>
        <row r="384">
          <cell r="A384" t="str">
            <v xml:space="preserve">  5.5</v>
          </cell>
        </row>
        <row r="385">
          <cell r="A385" t="str">
            <v xml:space="preserve">  8.6</v>
          </cell>
        </row>
        <row r="386">
          <cell r="A386" t="str">
            <v xml:space="preserve">  4.7</v>
          </cell>
        </row>
        <row r="387">
          <cell r="A387" t="str">
            <v xml:space="preserve">  5.3</v>
          </cell>
        </row>
        <row r="388">
          <cell r="A388" t="str">
            <v xml:space="preserve">  6.4</v>
          </cell>
        </row>
        <row r="389">
          <cell r="A389" t="str">
            <v xml:space="preserve">  4.0</v>
          </cell>
        </row>
        <row r="390">
          <cell r="A390" t="str">
            <v xml:space="preserve">  5.2</v>
          </cell>
        </row>
        <row r="391">
          <cell r="A391">
            <v>7</v>
          </cell>
        </row>
        <row r="392">
          <cell r="A392" t="str">
            <v xml:space="preserve">  4.5</v>
          </cell>
        </row>
        <row r="393">
          <cell r="A393" t="str">
            <v xml:space="preserve">  1.2</v>
          </cell>
        </row>
        <row r="394">
          <cell r="A394" t="str">
            <v xml:space="preserve">  6.7</v>
          </cell>
        </row>
        <row r="395">
          <cell r="A395" t="str">
            <v xml:space="preserve">  5.1</v>
          </cell>
        </row>
        <row r="396">
          <cell r="A396" t="str">
            <v xml:space="preserve">  2.0</v>
          </cell>
        </row>
        <row r="397">
          <cell r="A397" t="str">
            <v xml:space="preserve">  7.9</v>
          </cell>
        </row>
        <row r="398">
          <cell r="A398" t="str">
            <v xml:space="preserve">  7.6</v>
          </cell>
        </row>
        <row r="399">
          <cell r="A399" t="str">
            <v xml:space="preserve">  2.6</v>
          </cell>
        </row>
        <row r="400">
          <cell r="A400" t="str">
            <v xml:space="preserve">  9.2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105000</v>
          </cell>
        </row>
        <row r="423">
          <cell r="A423">
            <v>65000</v>
          </cell>
        </row>
        <row r="424">
          <cell r="A424" t="str">
            <v xml:space="preserve">  ***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***</v>
          </cell>
        </row>
        <row r="428">
          <cell r="A428">
            <v>2</v>
          </cell>
        </row>
        <row r="429">
          <cell r="A429">
            <v>107000</v>
          </cell>
        </row>
        <row r="430">
          <cell r="A430">
            <v>91000</v>
          </cell>
        </row>
        <row r="431">
          <cell r="A431" t="str">
            <v xml:space="preserve">    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110000</v>
          </cell>
        </row>
        <row r="437">
          <cell r="A437">
            <v>75000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***</v>
          </cell>
        </row>
        <row r="442">
          <cell r="A442">
            <v>4</v>
          </cell>
        </row>
        <row r="443">
          <cell r="A443">
            <v>83000</v>
          </cell>
        </row>
        <row r="444">
          <cell r="A444">
            <v>60000</v>
          </cell>
        </row>
        <row r="445">
          <cell r="A445" t="str">
            <v xml:space="preserve">    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***</v>
          </cell>
        </row>
        <row r="449">
          <cell r="A449">
            <v>5</v>
          </cell>
        </row>
        <row r="450">
          <cell r="A450">
            <v>105000</v>
          </cell>
        </row>
        <row r="451">
          <cell r="A451">
            <v>70000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***</v>
          </cell>
        </row>
        <row r="456">
          <cell r="A456">
            <v>6</v>
          </cell>
        </row>
        <row r="457">
          <cell r="A457">
            <v>60000</v>
          </cell>
        </row>
        <row r="458">
          <cell r="A458">
            <v>35000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***</v>
          </cell>
        </row>
        <row r="463">
          <cell r="A463">
            <v>7</v>
          </cell>
        </row>
        <row r="464">
          <cell r="A464">
            <v>101000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6153</v>
          </cell>
        </row>
        <row r="505">
          <cell r="A505">
            <v>4199</v>
          </cell>
        </row>
        <row r="506">
          <cell r="A506">
            <v>4310</v>
          </cell>
        </row>
        <row r="507">
          <cell r="A507">
            <v>83</v>
          </cell>
        </row>
        <row r="508">
          <cell r="A508">
            <v>43</v>
          </cell>
        </row>
        <row r="509">
          <cell r="A509">
            <v>1715</v>
          </cell>
        </row>
        <row r="510">
          <cell r="A510">
            <v>1531</v>
          </cell>
        </row>
        <row r="511">
          <cell r="A511">
            <v>82</v>
          </cell>
        </row>
        <row r="515">
          <cell r="A515">
            <v>79336</v>
          </cell>
        </row>
        <row r="516">
          <cell r="A516">
            <v>75369</v>
          </cell>
        </row>
        <row r="517">
          <cell r="A517">
            <v>71403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9112</v>
          </cell>
        </row>
        <row r="523">
          <cell r="A523">
            <v>3644800</v>
          </cell>
        </row>
        <row r="524">
          <cell r="A524">
            <v>0</v>
          </cell>
        </row>
        <row r="525">
          <cell r="A525">
            <v>3644800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355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550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780</v>
          </cell>
        </row>
        <row r="535">
          <cell r="A535">
            <v>71</v>
          </cell>
        </row>
        <row r="536">
          <cell r="A536">
            <v>1270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9455</v>
          </cell>
        </row>
        <row r="543">
          <cell r="A543">
            <v>3782000</v>
          </cell>
        </row>
        <row r="544">
          <cell r="A544">
            <v>0</v>
          </cell>
        </row>
        <row r="545">
          <cell r="A545">
            <v>3782000</v>
          </cell>
        </row>
        <row r="546">
          <cell r="A546">
            <v>320</v>
          </cell>
        </row>
        <row r="547">
          <cell r="A547">
            <v>345</v>
          </cell>
        </row>
        <row r="548">
          <cell r="A548">
            <v>380</v>
          </cell>
        </row>
        <row r="549">
          <cell r="A549">
            <v>500</v>
          </cell>
        </row>
        <row r="550">
          <cell r="A550">
            <v>500</v>
          </cell>
        </row>
        <row r="551">
          <cell r="A551">
            <v>600</v>
          </cell>
        </row>
        <row r="552">
          <cell r="A552">
            <v>705</v>
          </cell>
        </row>
        <row r="553">
          <cell r="A553">
            <v>735</v>
          </cell>
        </row>
        <row r="554">
          <cell r="A554">
            <v>855</v>
          </cell>
        </row>
        <row r="555">
          <cell r="A555">
            <v>61</v>
          </cell>
        </row>
        <row r="556">
          <cell r="A556">
            <v>1260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10482</v>
          </cell>
        </row>
        <row r="563">
          <cell r="A563">
            <v>4192800</v>
          </cell>
        </row>
        <row r="564">
          <cell r="A564">
            <v>0</v>
          </cell>
        </row>
        <row r="565">
          <cell r="A565">
            <v>4192800</v>
          </cell>
        </row>
        <row r="566">
          <cell r="A566">
            <v>335</v>
          </cell>
        </row>
        <row r="567">
          <cell r="A567">
            <v>345</v>
          </cell>
        </row>
        <row r="568">
          <cell r="A568">
            <v>385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595</v>
          </cell>
        </row>
        <row r="572">
          <cell r="A572">
            <v>680</v>
          </cell>
        </row>
        <row r="573">
          <cell r="A573">
            <v>705</v>
          </cell>
        </row>
        <row r="574">
          <cell r="A574">
            <v>810</v>
          </cell>
        </row>
        <row r="575">
          <cell r="A575">
            <v>60</v>
          </cell>
        </row>
        <row r="576">
          <cell r="A576">
            <v>1250</v>
          </cell>
        </row>
        <row r="577">
          <cell r="A577">
            <v>7</v>
          </cell>
        </row>
        <row r="581">
          <cell r="A581">
            <v>4</v>
          </cell>
        </row>
        <row r="582">
          <cell r="A582">
            <v>9655</v>
          </cell>
        </row>
        <row r="583">
          <cell r="A583">
            <v>3862000</v>
          </cell>
        </row>
        <row r="584">
          <cell r="A584">
            <v>0</v>
          </cell>
        </row>
        <row r="585">
          <cell r="A585">
            <v>3862000</v>
          </cell>
        </row>
        <row r="586">
          <cell r="A586">
            <v>320</v>
          </cell>
        </row>
        <row r="587">
          <cell r="A587">
            <v>325</v>
          </cell>
        </row>
        <row r="588">
          <cell r="A588">
            <v>360</v>
          </cell>
        </row>
        <row r="589">
          <cell r="A589">
            <v>550</v>
          </cell>
        </row>
        <row r="590">
          <cell r="A590">
            <v>550</v>
          </cell>
        </row>
        <row r="591">
          <cell r="A591">
            <v>650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820</v>
          </cell>
        </row>
        <row r="595">
          <cell r="A595">
            <v>53</v>
          </cell>
        </row>
        <row r="596">
          <cell r="A596">
            <v>1300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10051</v>
          </cell>
        </row>
        <row r="603">
          <cell r="A603">
            <v>4020400</v>
          </cell>
        </row>
        <row r="604">
          <cell r="A604">
            <v>0</v>
          </cell>
        </row>
        <row r="605">
          <cell r="A605">
            <v>4020400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365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560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790</v>
          </cell>
        </row>
        <row r="615">
          <cell r="A615">
            <v>56</v>
          </cell>
        </row>
        <row r="616">
          <cell r="A616">
            <v>1250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9900</v>
          </cell>
        </row>
        <row r="623">
          <cell r="A623">
            <v>3960000</v>
          </cell>
        </row>
        <row r="624">
          <cell r="A624">
            <v>0</v>
          </cell>
        </row>
        <row r="625">
          <cell r="A625">
            <v>3960000</v>
          </cell>
        </row>
        <row r="626">
          <cell r="A626">
            <v>300</v>
          </cell>
        </row>
        <row r="627">
          <cell r="A627">
            <v>320</v>
          </cell>
        </row>
        <row r="628">
          <cell r="A628">
            <v>350</v>
          </cell>
        </row>
        <row r="629">
          <cell r="A629">
            <v>470</v>
          </cell>
        </row>
        <row r="630">
          <cell r="A630">
            <v>480</v>
          </cell>
        </row>
        <row r="631">
          <cell r="A631">
            <v>545</v>
          </cell>
        </row>
        <row r="632">
          <cell r="A632">
            <v>680</v>
          </cell>
        </row>
        <row r="633">
          <cell r="A633">
            <v>700</v>
          </cell>
        </row>
        <row r="634">
          <cell r="A634">
            <v>800</v>
          </cell>
        </row>
        <row r="635">
          <cell r="A635">
            <v>101</v>
          </cell>
        </row>
        <row r="636">
          <cell r="A636">
            <v>1220</v>
          </cell>
        </row>
        <row r="637">
          <cell r="A637">
            <v>8</v>
          </cell>
        </row>
        <row r="641">
          <cell r="A641">
            <v>7</v>
          </cell>
        </row>
        <row r="642">
          <cell r="A642">
            <v>10194</v>
          </cell>
        </row>
        <row r="643">
          <cell r="A643">
            <v>4077600</v>
          </cell>
        </row>
        <row r="644">
          <cell r="A644">
            <v>0</v>
          </cell>
        </row>
        <row r="645">
          <cell r="A645">
            <v>4077600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64</v>
          </cell>
        </row>
        <row r="656">
          <cell r="A656">
            <v>1350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US shale developments are likely to have a long term impact</v>
          </cell>
        </row>
        <row r="682">
          <cell r="A682" t="str">
            <v>on energy provision.American exports are reducing prices of</v>
          </cell>
        </row>
        <row r="683">
          <cell r="A683" t="str">
            <v>oil and gas globally. This is having political as well as</v>
          </cell>
        </row>
        <row r="684">
          <cell r="A684" t="str">
            <v>economic effects.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2038374</v>
          </cell>
        </row>
        <row r="703">
          <cell r="A703">
            <v>441727</v>
          </cell>
        </row>
        <row r="704">
          <cell r="A704">
            <v>779907</v>
          </cell>
        </row>
        <row r="705">
          <cell r="A705">
            <v>1150000</v>
          </cell>
        </row>
        <row r="708">
          <cell r="A708">
            <v>0</v>
          </cell>
        </row>
        <row r="709">
          <cell r="A709">
            <v>533146</v>
          </cell>
        </row>
        <row r="710">
          <cell r="A710">
            <v>141856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-264994</v>
          </cell>
        </row>
        <row r="721">
          <cell r="A721">
            <v>2</v>
          </cell>
        </row>
        <row r="722">
          <cell r="A722">
            <v>1728186</v>
          </cell>
        </row>
        <row r="723">
          <cell r="A723">
            <v>796747</v>
          </cell>
        </row>
        <row r="724">
          <cell r="A724">
            <v>751502</v>
          </cell>
        </row>
        <row r="725">
          <cell r="A725">
            <v>1191095</v>
          </cell>
        </row>
        <row r="728">
          <cell r="A728">
            <v>0</v>
          </cell>
        </row>
        <row r="729">
          <cell r="A729">
            <v>703608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-236078</v>
          </cell>
        </row>
        <row r="741">
          <cell r="A741">
            <v>3</v>
          </cell>
        </row>
        <row r="742">
          <cell r="A742">
            <v>2225686</v>
          </cell>
        </row>
        <row r="743">
          <cell r="A743">
            <v>231912</v>
          </cell>
        </row>
        <row r="744">
          <cell r="A744">
            <v>939937</v>
          </cell>
        </row>
        <row r="745">
          <cell r="A745">
            <v>1150000</v>
          </cell>
        </row>
        <row r="748">
          <cell r="A748">
            <v>0</v>
          </cell>
        </row>
        <row r="749">
          <cell r="A749">
            <v>400373</v>
          </cell>
        </row>
        <row r="750">
          <cell r="A750">
            <v>238954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-91792</v>
          </cell>
        </row>
        <row r="761">
          <cell r="A761">
            <v>4</v>
          </cell>
        </row>
        <row r="762">
          <cell r="A762">
            <v>1610498</v>
          </cell>
        </row>
        <row r="763">
          <cell r="A763">
            <v>637723</v>
          </cell>
        </row>
        <row r="764">
          <cell r="A764">
            <v>720126</v>
          </cell>
        </row>
        <row r="765">
          <cell r="A765">
            <v>1322931</v>
          </cell>
        </row>
        <row r="768">
          <cell r="A768">
            <v>0</v>
          </cell>
        </row>
        <row r="769">
          <cell r="A769">
            <v>410688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-119410</v>
          </cell>
        </row>
        <row r="781">
          <cell r="A781">
            <v>5</v>
          </cell>
        </row>
        <row r="782">
          <cell r="A782">
            <v>1650498</v>
          </cell>
        </row>
        <row r="783">
          <cell r="A783">
            <v>667420</v>
          </cell>
        </row>
        <row r="784">
          <cell r="A784">
            <v>823314</v>
          </cell>
        </row>
        <row r="785">
          <cell r="A785">
            <v>1360940</v>
          </cell>
        </row>
        <row r="788">
          <cell r="A788">
            <v>0</v>
          </cell>
        </row>
        <row r="789">
          <cell r="A789">
            <v>625393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-123221</v>
          </cell>
        </row>
        <row r="801">
          <cell r="A801">
            <v>6</v>
          </cell>
        </row>
        <row r="802">
          <cell r="A802">
            <v>2330874</v>
          </cell>
        </row>
        <row r="803">
          <cell r="A803">
            <v>582137</v>
          </cell>
        </row>
        <row r="804">
          <cell r="A804">
            <v>1174806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299402</v>
          </cell>
        </row>
        <row r="810">
          <cell r="A810">
            <v>1256149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-317734</v>
          </cell>
        </row>
        <row r="821">
          <cell r="A821">
            <v>7</v>
          </cell>
        </row>
        <row r="822">
          <cell r="A822">
            <v>1678186</v>
          </cell>
        </row>
        <row r="823">
          <cell r="A823">
            <v>207495</v>
          </cell>
        </row>
        <row r="824">
          <cell r="A824">
            <v>824059</v>
          </cell>
        </row>
        <row r="825">
          <cell r="A825">
            <v>1726103</v>
          </cell>
        </row>
        <row r="828">
          <cell r="A828">
            <v>0</v>
          </cell>
        </row>
        <row r="829">
          <cell r="A829">
            <v>472939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-37096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8</v>
          </cell>
        </row>
        <row r="2">
          <cell r="A2">
            <v>2</v>
          </cell>
        </row>
        <row r="4">
          <cell r="A4">
            <v>2018</v>
          </cell>
        </row>
        <row r="5">
          <cell r="A5">
            <v>1</v>
          </cell>
        </row>
        <row r="6">
          <cell r="A6" t="str">
            <v xml:space="preserve">  17C1</v>
          </cell>
        </row>
        <row r="7">
          <cell r="A7">
            <v>20</v>
          </cell>
        </row>
        <row r="8">
          <cell r="A8">
            <v>15</v>
          </cell>
        </row>
        <row r="9">
          <cell r="A9">
            <v>20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7</v>
          </cell>
        </row>
        <row r="17">
          <cell r="A17">
            <v>5</v>
          </cell>
        </row>
        <row r="18">
          <cell r="A18">
            <v>7</v>
          </cell>
        </row>
        <row r="19">
          <cell r="A19">
            <v>7</v>
          </cell>
        </row>
        <row r="21">
          <cell r="A21">
            <v>343</v>
          </cell>
        </row>
        <row r="22">
          <cell r="A22">
            <v>330</v>
          </cell>
        </row>
        <row r="23">
          <cell r="A23">
            <v>365</v>
          </cell>
        </row>
        <row r="24">
          <cell r="A24">
            <v>492</v>
          </cell>
        </row>
        <row r="25">
          <cell r="A25">
            <v>490</v>
          </cell>
        </row>
        <row r="26">
          <cell r="A26">
            <v>580</v>
          </cell>
        </row>
        <row r="27">
          <cell r="A27">
            <v>712</v>
          </cell>
        </row>
        <row r="28">
          <cell r="A28">
            <v>720</v>
          </cell>
        </row>
        <row r="29">
          <cell r="A29">
            <v>855</v>
          </cell>
        </row>
        <row r="31">
          <cell r="A31">
            <v>1108</v>
          </cell>
          <cell r="B31" t="str">
            <v>*</v>
          </cell>
        </row>
        <row r="32">
          <cell r="A32">
            <v>300</v>
          </cell>
          <cell r="B32" t="str">
            <v>*</v>
          </cell>
        </row>
        <row r="33">
          <cell r="A33">
            <v>1200</v>
          </cell>
          <cell r="B33" t="str">
            <v>*</v>
          </cell>
        </row>
        <row r="34">
          <cell r="A34">
            <v>815</v>
          </cell>
          <cell r="B34" t="str">
            <v>*</v>
          </cell>
        </row>
        <row r="35">
          <cell r="A35">
            <v>300</v>
          </cell>
          <cell r="B35" t="str">
            <v>*</v>
          </cell>
        </row>
        <row r="36">
          <cell r="A36">
            <v>900</v>
          </cell>
          <cell r="B36" t="str">
            <v>*</v>
          </cell>
        </row>
        <row r="37">
          <cell r="A37">
            <v>430</v>
          </cell>
          <cell r="B37" t="str">
            <v>*</v>
          </cell>
        </row>
        <row r="38">
          <cell r="A38">
            <v>150</v>
          </cell>
          <cell r="B38" t="str">
            <v>*</v>
          </cell>
        </row>
        <row r="39">
          <cell r="A39">
            <v>400</v>
          </cell>
          <cell r="B39" t="str">
            <v>*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47</v>
          </cell>
        </row>
        <row r="45">
          <cell r="A45">
            <v>37</v>
          </cell>
        </row>
        <row r="46">
          <cell r="A46">
            <v>32</v>
          </cell>
        </row>
        <row r="47">
          <cell r="A47">
            <v>120</v>
          </cell>
        </row>
        <row r="48">
          <cell r="A48">
            <v>170</v>
          </cell>
        </row>
        <row r="49">
          <cell r="A49">
            <v>330</v>
          </cell>
        </row>
        <row r="51">
          <cell r="A51">
            <v>7</v>
          </cell>
        </row>
        <row r="52">
          <cell r="A52">
            <v>7</v>
          </cell>
        </row>
        <row r="53">
          <cell r="A53">
            <v>10</v>
          </cell>
        </row>
        <row r="54">
          <cell r="A54">
            <v>1000</v>
          </cell>
        </row>
        <row r="55">
          <cell r="A55">
            <v>1000</v>
          </cell>
        </row>
        <row r="56">
          <cell r="A56">
            <v>500</v>
          </cell>
        </row>
        <row r="57">
          <cell r="A57">
            <v>2</v>
          </cell>
        </row>
        <row r="58">
          <cell r="A58">
            <v>3</v>
          </cell>
        </row>
        <row r="59">
          <cell r="A59">
            <v>4</v>
          </cell>
        </row>
        <row r="61">
          <cell r="A61">
            <v>6</v>
          </cell>
          <cell r="B61" t="str">
            <v>*</v>
          </cell>
        </row>
        <row r="62">
          <cell r="A62">
            <v>10</v>
          </cell>
        </row>
        <row r="63">
          <cell r="A63">
            <v>8</v>
          </cell>
        </row>
        <row r="64">
          <cell r="A64">
            <v>4</v>
          </cell>
        </row>
        <row r="65">
          <cell r="A65">
            <v>10</v>
          </cell>
        </row>
        <row r="66">
          <cell r="A66">
            <v>8</v>
          </cell>
        </row>
        <row r="68">
          <cell r="A68">
            <v>12</v>
          </cell>
        </row>
        <row r="69">
          <cell r="A69">
            <v>8</v>
          </cell>
        </row>
        <row r="72">
          <cell r="A72">
            <v>50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25</v>
          </cell>
        </row>
        <row r="76">
          <cell r="A76">
            <v>2</v>
          </cell>
        </row>
        <row r="77">
          <cell r="A77">
            <v>9</v>
          </cell>
        </row>
        <row r="78">
          <cell r="A78">
            <v>18</v>
          </cell>
        </row>
        <row r="81">
          <cell r="A81">
            <v>2</v>
          </cell>
        </row>
        <row r="82">
          <cell r="A82">
            <v>5</v>
          </cell>
        </row>
        <row r="83">
          <cell r="A83">
            <v>1280</v>
          </cell>
        </row>
        <row r="85">
          <cell r="A85">
            <v>90</v>
          </cell>
        </row>
        <row r="86">
          <cell r="A86">
            <v>10</v>
          </cell>
        </row>
        <row r="91">
          <cell r="A91">
            <v>0</v>
          </cell>
        </row>
        <row r="92">
          <cell r="A92">
            <v>0</v>
          </cell>
          <cell r="B92" t="str">
            <v>*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2364</v>
          </cell>
        </row>
        <row r="109">
          <cell r="A109">
            <v>1835</v>
          </cell>
        </row>
        <row r="110">
          <cell r="A110">
            <v>882</v>
          </cell>
        </row>
        <row r="111">
          <cell r="A111">
            <v>2494</v>
          </cell>
        </row>
        <row r="112">
          <cell r="A112">
            <v>1947</v>
          </cell>
        </row>
        <row r="113">
          <cell r="A113">
            <v>909</v>
          </cell>
        </row>
        <row r="114">
          <cell r="A114">
            <v>68</v>
          </cell>
        </row>
        <row r="115">
          <cell r="A115">
            <v>57</v>
          </cell>
        </row>
        <row r="116">
          <cell r="A116">
            <v>27</v>
          </cell>
        </row>
        <row r="117">
          <cell r="A117">
            <v>62</v>
          </cell>
          <cell r="B117" t="str">
            <v>!</v>
          </cell>
        </row>
        <row r="118">
          <cell r="A118">
            <v>55</v>
          </cell>
          <cell r="B118" t="str">
            <v>!</v>
          </cell>
        </row>
        <row r="119">
          <cell r="A119">
            <v>0</v>
          </cell>
        </row>
        <row r="121">
          <cell r="A121">
            <v>1004</v>
          </cell>
        </row>
        <row r="122">
          <cell r="A122">
            <v>272</v>
          </cell>
        </row>
        <row r="123">
          <cell r="A123">
            <v>1088</v>
          </cell>
        </row>
        <row r="124">
          <cell r="A124">
            <v>742</v>
          </cell>
        </row>
        <row r="125">
          <cell r="A125">
            <v>273</v>
          </cell>
        </row>
        <row r="126">
          <cell r="A126">
            <v>820</v>
          </cell>
        </row>
        <row r="127">
          <cell r="A127">
            <v>387</v>
          </cell>
        </row>
        <row r="128">
          <cell r="A128">
            <v>135</v>
          </cell>
        </row>
        <row r="129">
          <cell r="A129">
            <v>360</v>
          </cell>
        </row>
        <row r="131">
          <cell r="A131">
            <v>1093</v>
          </cell>
        </row>
        <row r="132">
          <cell r="A132">
            <v>595</v>
          </cell>
        </row>
        <row r="133">
          <cell r="A133">
            <v>928</v>
          </cell>
        </row>
        <row r="134">
          <cell r="A134">
            <v>701</v>
          </cell>
        </row>
        <row r="135">
          <cell r="A135">
            <v>362</v>
          </cell>
        </row>
        <row r="136">
          <cell r="A136">
            <v>479</v>
          </cell>
        </row>
        <row r="137">
          <cell r="A137">
            <v>363</v>
          </cell>
        </row>
        <row r="138">
          <cell r="A138">
            <v>190</v>
          </cell>
        </row>
        <row r="139">
          <cell r="A139">
            <v>254</v>
          </cell>
        </row>
        <row r="141">
          <cell r="A141">
            <v>1004</v>
          </cell>
        </row>
        <row r="142">
          <cell r="A142">
            <v>272</v>
          </cell>
        </row>
        <row r="143">
          <cell r="A143">
            <v>928</v>
          </cell>
        </row>
        <row r="144">
          <cell r="A144">
            <v>742</v>
          </cell>
        </row>
        <row r="145">
          <cell r="A145">
            <v>273</v>
          </cell>
        </row>
        <row r="146">
          <cell r="A146">
            <v>479</v>
          </cell>
        </row>
        <row r="147">
          <cell r="A147">
            <v>387</v>
          </cell>
        </row>
        <row r="148">
          <cell r="A148">
            <v>135</v>
          </cell>
        </row>
        <row r="149">
          <cell r="A149">
            <v>254</v>
          </cell>
        </row>
        <row r="151">
          <cell r="A151">
            <v>75</v>
          </cell>
        </row>
        <row r="152">
          <cell r="A152">
            <v>161</v>
          </cell>
        </row>
        <row r="154">
          <cell r="A154">
            <v>22</v>
          </cell>
        </row>
        <row r="155">
          <cell r="A155">
            <v>44</v>
          </cell>
        </row>
        <row r="157">
          <cell r="A157">
            <v>12</v>
          </cell>
        </row>
        <row r="158">
          <cell r="A158">
            <v>27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160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341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106</v>
          </cell>
        </row>
        <row r="171">
          <cell r="A171">
            <v>47</v>
          </cell>
        </row>
        <row r="172">
          <cell r="A172">
            <v>32</v>
          </cell>
        </row>
        <row r="173">
          <cell r="A173">
            <v>17</v>
          </cell>
        </row>
        <row r="177">
          <cell r="A177" t="str">
            <v>Major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800</v>
          </cell>
        </row>
        <row r="182">
          <cell r="A182">
            <v>800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1000</v>
          </cell>
        </row>
        <row r="188">
          <cell r="A188">
            <v>1000</v>
          </cell>
        </row>
        <row r="189">
          <cell r="A189">
            <v>500</v>
          </cell>
        </row>
        <row r="191">
          <cell r="A191">
            <v>33</v>
          </cell>
        </row>
        <row r="192">
          <cell r="A192">
            <v>35</v>
          </cell>
        </row>
        <row r="193">
          <cell r="A193">
            <v>2</v>
          </cell>
        </row>
        <row r="194">
          <cell r="A194">
            <v>5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38</v>
          </cell>
        </row>
        <row r="198">
          <cell r="A198">
            <v>30</v>
          </cell>
        </row>
        <row r="201">
          <cell r="A201">
            <v>113000</v>
          </cell>
        </row>
        <row r="202">
          <cell r="A202">
            <v>78695</v>
          </cell>
        </row>
        <row r="203">
          <cell r="A203">
            <v>31010</v>
          </cell>
        </row>
        <row r="204">
          <cell r="A204">
            <v>191415</v>
          </cell>
        </row>
        <row r="205">
          <cell r="A205">
            <v>23224</v>
          </cell>
        </row>
        <row r="206">
          <cell r="A206">
            <v>11870</v>
          </cell>
        </row>
        <row r="207">
          <cell r="A207">
            <v>116000</v>
          </cell>
        </row>
        <row r="208">
          <cell r="A208">
            <v>18000</v>
          </cell>
        </row>
        <row r="209">
          <cell r="A209">
            <v>61500</v>
          </cell>
        </row>
        <row r="210">
          <cell r="A210">
            <v>10625</v>
          </cell>
        </row>
        <row r="211">
          <cell r="A211">
            <v>10962</v>
          </cell>
        </row>
        <row r="212">
          <cell r="A212">
            <v>12500</v>
          </cell>
        </row>
        <row r="213">
          <cell r="A213">
            <v>4474</v>
          </cell>
        </row>
        <row r="214">
          <cell r="A214">
            <v>15149</v>
          </cell>
        </row>
        <row r="215">
          <cell r="A215">
            <v>90000</v>
          </cell>
        </row>
        <row r="216">
          <cell r="A216">
            <v>16284</v>
          </cell>
        </row>
        <row r="217">
          <cell r="A217">
            <v>804708</v>
          </cell>
        </row>
        <row r="219">
          <cell r="A219">
            <v>54647</v>
          </cell>
        </row>
        <row r="220">
          <cell r="A220">
            <v>2524</v>
          </cell>
        </row>
        <row r="221">
          <cell r="A221">
            <v>1891745</v>
          </cell>
        </row>
        <row r="222">
          <cell r="A222">
            <v>52123</v>
          </cell>
        </row>
        <row r="223">
          <cell r="A223">
            <v>2495141</v>
          </cell>
        </row>
        <row r="224">
          <cell r="A224">
            <v>0</v>
          </cell>
        </row>
        <row r="225">
          <cell r="A225">
            <v>812</v>
          </cell>
        </row>
        <row r="226">
          <cell r="A226">
            <v>0</v>
          </cell>
        </row>
        <row r="227">
          <cell r="A227">
            <v>25000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197</v>
          </cell>
        </row>
        <row r="233">
          <cell r="A233">
            <v>-575658</v>
          </cell>
        </row>
        <row r="234">
          <cell r="A234">
            <v>1191095</v>
          </cell>
        </row>
        <row r="238">
          <cell r="A238">
            <v>1028000</v>
          </cell>
        </row>
        <row r="239">
          <cell r="A239">
            <v>1080000</v>
          </cell>
        </row>
        <row r="240">
          <cell r="A240">
            <v>-236078</v>
          </cell>
        </row>
        <row r="241">
          <cell r="A241">
            <v>2172773</v>
          </cell>
        </row>
        <row r="242">
          <cell r="A242">
            <v>796747</v>
          </cell>
        </row>
        <row r="243">
          <cell r="A243">
            <v>498000</v>
          </cell>
        </row>
        <row r="244">
          <cell r="A244">
            <v>603386</v>
          </cell>
        </row>
        <row r="245">
          <cell r="A245">
            <v>90311</v>
          </cell>
        </row>
        <row r="246">
          <cell r="A246">
            <v>279413</v>
          </cell>
        </row>
        <row r="247">
          <cell r="A247">
            <v>230515</v>
          </cell>
        </row>
        <row r="248">
          <cell r="A248">
            <v>5350</v>
          </cell>
        </row>
        <row r="249">
          <cell r="A249">
            <v>57150</v>
          </cell>
        </row>
        <row r="250">
          <cell r="A250">
            <v>1301918</v>
          </cell>
        </row>
        <row r="251">
          <cell r="A251">
            <v>1258954</v>
          </cell>
        </row>
        <row r="252">
          <cell r="A252">
            <v>913819</v>
          </cell>
        </row>
        <row r="254">
          <cell r="A254">
            <v>32580</v>
          </cell>
        </row>
        <row r="255">
          <cell r="A255">
            <v>0</v>
          </cell>
        </row>
        <row r="256">
          <cell r="A256">
            <v>129269</v>
          </cell>
        </row>
        <row r="257">
          <cell r="A257">
            <v>-106809</v>
          </cell>
        </row>
        <row r="260">
          <cell r="A260">
            <v>-236078</v>
          </cell>
        </row>
        <row r="261">
          <cell r="A261">
            <v>50000</v>
          </cell>
        </row>
        <row r="262">
          <cell r="A262">
            <v>400000</v>
          </cell>
        </row>
        <row r="263">
          <cell r="A263">
            <v>1270606</v>
          </cell>
        </row>
        <row r="265">
          <cell r="A265">
            <v>143796</v>
          </cell>
        </row>
        <row r="266">
          <cell r="A266">
            <v>498000</v>
          </cell>
        </row>
        <row r="267">
          <cell r="A267">
            <v>660122</v>
          </cell>
        </row>
        <row r="268">
          <cell r="A268">
            <v>1032530</v>
          </cell>
        </row>
        <row r="269">
          <cell r="A269">
            <v>650000</v>
          </cell>
        </row>
        <row r="270">
          <cell r="A270">
            <v>650000</v>
          </cell>
        </row>
        <row r="271">
          <cell r="A271">
            <v>0</v>
          </cell>
        </row>
        <row r="272">
          <cell r="A272">
            <v>777300</v>
          </cell>
        </row>
        <row r="273">
          <cell r="A273">
            <v>34563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3893191</v>
          </cell>
        </row>
        <row r="281">
          <cell r="A281">
            <v>1000</v>
          </cell>
        </row>
        <row r="284">
          <cell r="A284">
            <v>800</v>
          </cell>
        </row>
        <row r="285">
          <cell r="A285">
            <v>125</v>
          </cell>
        </row>
        <row r="286">
          <cell r="A286">
            <v>380</v>
          </cell>
        </row>
        <row r="287">
          <cell r="A287">
            <v>213</v>
          </cell>
        </row>
        <row r="291">
          <cell r="A291">
            <v>0</v>
          </cell>
        </row>
        <row r="292">
          <cell r="A292">
            <v>5</v>
          </cell>
        </row>
        <row r="293">
          <cell r="A293">
            <v>0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500</v>
          </cell>
        </row>
        <row r="298">
          <cell r="A298">
            <v>3</v>
          </cell>
        </row>
        <row r="299">
          <cell r="A299">
            <v>300</v>
          </cell>
        </row>
        <row r="300">
          <cell r="A300">
            <v>9</v>
          </cell>
        </row>
        <row r="301">
          <cell r="A301">
            <v>5340</v>
          </cell>
        </row>
        <row r="302">
          <cell r="A302">
            <v>77</v>
          </cell>
          <cell r="B302" t="str">
            <v>!</v>
          </cell>
        </row>
        <row r="303">
          <cell r="A303">
            <v>5276</v>
          </cell>
        </row>
        <row r="304">
          <cell r="A304" t="str">
            <v xml:space="preserve"> 93.7</v>
          </cell>
        </row>
        <row r="305">
          <cell r="A305">
            <v>19008</v>
          </cell>
        </row>
        <row r="306">
          <cell r="A306">
            <v>360</v>
          </cell>
        </row>
        <row r="307">
          <cell r="A307">
            <v>15503</v>
          </cell>
        </row>
        <row r="308">
          <cell r="A308">
            <v>0</v>
          </cell>
        </row>
        <row r="311">
          <cell r="A311">
            <v>5540</v>
          </cell>
        </row>
        <row r="312">
          <cell r="A312">
            <v>550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6715</v>
          </cell>
        </row>
        <row r="316">
          <cell r="A316">
            <v>1375</v>
          </cell>
        </row>
        <row r="317">
          <cell r="A317">
            <v>4000</v>
          </cell>
        </row>
        <row r="318">
          <cell r="A318">
            <v>9</v>
          </cell>
        </row>
        <row r="319">
          <cell r="A319">
            <v>24110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2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5</v>
          </cell>
        </row>
        <row r="326">
          <cell r="A326">
            <v>4</v>
          </cell>
        </row>
        <row r="327">
          <cell r="A327">
            <v>6</v>
          </cell>
        </row>
        <row r="328">
          <cell r="A328">
            <v>9</v>
          </cell>
        </row>
        <row r="329">
          <cell r="A329">
            <v>106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5.4</v>
          </cell>
        </row>
        <row r="333">
          <cell r="A333" t="str">
            <v xml:space="preserve">  1.2</v>
          </cell>
        </row>
        <row r="334">
          <cell r="A334" t="str">
            <v xml:space="preserve">  3.5</v>
          </cell>
        </row>
        <row r="335">
          <cell r="A335" t="str">
            <v xml:space="preserve">  3.6</v>
          </cell>
        </row>
        <row r="336">
          <cell r="A336" t="str">
            <v xml:space="preserve">  2.7</v>
          </cell>
        </row>
        <row r="337">
          <cell r="A337" t="str">
            <v xml:space="preserve">  3.1</v>
          </cell>
        </row>
        <row r="338">
          <cell r="A338" t="str">
            <v xml:space="preserve">  5.5</v>
          </cell>
        </row>
        <row r="339">
          <cell r="A339" t="str">
            <v xml:space="preserve">  2.8</v>
          </cell>
        </row>
        <row r="340">
          <cell r="A340" t="str">
            <v xml:space="preserve">  4.0</v>
          </cell>
        </row>
        <row r="341">
          <cell r="A341">
            <v>2</v>
          </cell>
        </row>
        <row r="342">
          <cell r="A342" t="str">
            <v xml:space="preserve">  4.9</v>
          </cell>
        </row>
        <row r="343">
          <cell r="A343" t="str">
            <v xml:space="preserve">  2.6</v>
          </cell>
        </row>
        <row r="344">
          <cell r="A344" t="str">
            <v xml:space="preserve">  9.8</v>
          </cell>
        </row>
        <row r="345">
          <cell r="A345" t="str">
            <v xml:space="preserve">  7.3</v>
          </cell>
        </row>
        <row r="346">
          <cell r="A346" t="str">
            <v xml:space="preserve">  5.1</v>
          </cell>
        </row>
        <row r="347">
          <cell r="A347" t="str">
            <v xml:space="preserve">  9.7</v>
          </cell>
        </row>
        <row r="348">
          <cell r="A348" t="str">
            <v xml:space="preserve">  8.3</v>
          </cell>
        </row>
        <row r="349">
          <cell r="A349" t="str">
            <v xml:space="preserve">  6.0</v>
          </cell>
        </row>
        <row r="350">
          <cell r="A350" t="str">
            <v xml:space="preserve"> 11.1</v>
          </cell>
        </row>
        <row r="351">
          <cell r="A351">
            <v>3</v>
          </cell>
        </row>
        <row r="352">
          <cell r="A352" t="str">
            <v xml:space="preserve">  5.6</v>
          </cell>
        </row>
        <row r="353">
          <cell r="A353" t="str">
            <v xml:space="preserve">  4.2</v>
          </cell>
        </row>
        <row r="354">
          <cell r="A354" t="str">
            <v xml:space="preserve">  5.1</v>
          </cell>
        </row>
        <row r="355">
          <cell r="A355" t="str">
            <v xml:space="preserve">  8.8</v>
          </cell>
        </row>
        <row r="356">
          <cell r="A356" t="str">
            <v xml:space="preserve">  9.6</v>
          </cell>
        </row>
        <row r="357">
          <cell r="A357" t="str">
            <v xml:space="preserve">  7.2</v>
          </cell>
        </row>
        <row r="358">
          <cell r="A358" t="str">
            <v xml:space="preserve">  7.5</v>
          </cell>
        </row>
        <row r="359">
          <cell r="A359" t="str">
            <v xml:space="preserve">  8.6</v>
          </cell>
        </row>
        <row r="360">
          <cell r="A360" t="str">
            <v xml:space="preserve">  6.9</v>
          </cell>
        </row>
        <row r="361">
          <cell r="A361">
            <v>4</v>
          </cell>
        </row>
        <row r="362">
          <cell r="A362" t="str">
            <v xml:space="preserve">  5.1</v>
          </cell>
        </row>
        <row r="363">
          <cell r="A363" t="str">
            <v xml:space="preserve">  1.0</v>
          </cell>
        </row>
        <row r="364">
          <cell r="A364" t="str">
            <v xml:space="preserve">  6.5</v>
          </cell>
        </row>
        <row r="365">
          <cell r="A365" t="str">
            <v xml:space="preserve">  4.7</v>
          </cell>
        </row>
        <row r="366">
          <cell r="A366" t="str">
            <v xml:space="preserve">  1.4</v>
          </cell>
        </row>
        <row r="367">
          <cell r="A367" t="str">
            <v xml:space="preserve">  6.1</v>
          </cell>
        </row>
        <row r="368">
          <cell r="A368" t="str">
            <v xml:space="preserve">  9.9</v>
          </cell>
        </row>
        <row r="369">
          <cell r="A369" t="str">
            <v xml:space="preserve">  2.7</v>
          </cell>
        </row>
        <row r="370">
          <cell r="A370" t="str">
            <v xml:space="preserve">  9.3</v>
          </cell>
        </row>
        <row r="371">
          <cell r="A371">
            <v>5</v>
          </cell>
        </row>
        <row r="372">
          <cell r="A372" t="str">
            <v xml:space="preserve">  5.3</v>
          </cell>
        </row>
        <row r="373">
          <cell r="A373" t="str">
            <v xml:space="preserve">  2.0</v>
          </cell>
        </row>
        <row r="374">
          <cell r="A374" t="str">
            <v xml:space="preserve">  6.3</v>
          </cell>
        </row>
        <row r="375">
          <cell r="A375" t="str">
            <v xml:space="preserve">  5.8</v>
          </cell>
        </row>
        <row r="376">
          <cell r="A376" t="str">
            <v xml:space="preserve">  2.7</v>
          </cell>
        </row>
        <row r="377">
          <cell r="A377" t="str">
            <v xml:space="preserve">  8.4</v>
          </cell>
        </row>
        <row r="378">
          <cell r="A378" t="str">
            <v xml:space="preserve">  9.6</v>
          </cell>
        </row>
        <row r="379">
          <cell r="A379" t="str">
            <v xml:space="preserve">  7.6</v>
          </cell>
        </row>
        <row r="380">
          <cell r="A380" t="str">
            <v xml:space="preserve"> 11.5</v>
          </cell>
        </row>
        <row r="381">
          <cell r="A381">
            <v>6</v>
          </cell>
        </row>
        <row r="382">
          <cell r="A382" t="str">
            <v xml:space="preserve">  6.3</v>
          </cell>
        </row>
        <row r="383">
          <cell r="A383" t="str">
            <v xml:space="preserve">  4.4</v>
          </cell>
        </row>
        <row r="384">
          <cell r="A384" t="str">
            <v xml:space="preserve">  6.1</v>
          </cell>
        </row>
        <row r="385">
          <cell r="A385" t="str">
            <v xml:space="preserve">  7.5</v>
          </cell>
        </row>
        <row r="386">
          <cell r="A386" t="str">
            <v xml:space="preserve">  7.9</v>
          </cell>
        </row>
        <row r="387">
          <cell r="A387" t="str">
            <v xml:space="preserve">  7.2</v>
          </cell>
        </row>
        <row r="388">
          <cell r="A388" t="str">
            <v xml:space="preserve">  9.3</v>
          </cell>
        </row>
        <row r="389">
          <cell r="A389" t="str">
            <v xml:space="preserve"> 10.0</v>
          </cell>
        </row>
        <row r="390">
          <cell r="A390" t="str">
            <v xml:space="preserve">  7.8</v>
          </cell>
        </row>
        <row r="391">
          <cell r="A391">
            <v>7</v>
          </cell>
        </row>
        <row r="392">
          <cell r="A392" t="str">
            <v xml:space="preserve">  5.5</v>
          </cell>
        </row>
        <row r="393">
          <cell r="A393" t="str">
            <v xml:space="preserve">  3.4</v>
          </cell>
        </row>
        <row r="394">
          <cell r="A394" t="str">
            <v xml:space="preserve">  7.9</v>
          </cell>
        </row>
        <row r="395">
          <cell r="A395" t="str">
            <v xml:space="preserve">  7.2</v>
          </cell>
        </row>
        <row r="396">
          <cell r="A396" t="str">
            <v xml:space="preserve">  3.5</v>
          </cell>
        </row>
        <row r="397">
          <cell r="A397" t="str">
            <v xml:space="preserve">  8.2</v>
          </cell>
        </row>
        <row r="398">
          <cell r="A398" t="str">
            <v xml:space="preserve">  9.0</v>
          </cell>
        </row>
        <row r="399">
          <cell r="A399" t="str">
            <v xml:space="preserve">  4.8</v>
          </cell>
        </row>
        <row r="400">
          <cell r="A400" t="str">
            <v xml:space="preserve"> 10.3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120000</v>
          </cell>
        </row>
        <row r="423">
          <cell r="A423">
            <v>65000</v>
          </cell>
        </row>
        <row r="424">
          <cell r="A424" t="str">
            <v xml:space="preserve">  ***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  *</v>
          </cell>
        </row>
        <row r="428">
          <cell r="A428">
            <v>2</v>
          </cell>
        </row>
        <row r="429">
          <cell r="A429">
            <v>113000</v>
          </cell>
        </row>
        <row r="430">
          <cell r="A430">
            <v>116000</v>
          </cell>
        </row>
        <row r="431">
          <cell r="A431" t="str">
            <v xml:space="preserve">  ***</v>
          </cell>
        </row>
        <row r="432">
          <cell r="A432" t="str">
            <v xml:space="preserve"> ****</v>
          </cell>
        </row>
        <row r="433">
          <cell r="A433" t="str">
            <v xml:space="preserve">  ***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107000</v>
          </cell>
        </row>
        <row r="437">
          <cell r="A437">
            <v>45000</v>
          </cell>
        </row>
        <row r="438">
          <cell r="A438" t="str">
            <v xml:space="preserve">  ***</v>
          </cell>
        </row>
        <row r="439">
          <cell r="A439" t="str">
            <v xml:space="preserve">  ***</v>
          </cell>
        </row>
        <row r="440">
          <cell r="A440" t="str">
            <v xml:space="preserve">   **</v>
          </cell>
        </row>
        <row r="441">
          <cell r="A441" t="str">
            <v xml:space="preserve"> ****</v>
          </cell>
        </row>
        <row r="442">
          <cell r="A442">
            <v>4</v>
          </cell>
        </row>
        <row r="443">
          <cell r="A443">
            <v>120000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***</v>
          </cell>
        </row>
        <row r="447">
          <cell r="A447" t="str">
            <v xml:space="preserve">  ***</v>
          </cell>
        </row>
        <row r="448">
          <cell r="A448" t="str">
            <v xml:space="preserve"> ****</v>
          </cell>
        </row>
        <row r="449">
          <cell r="A449">
            <v>5</v>
          </cell>
        </row>
        <row r="450">
          <cell r="A450">
            <v>121000</v>
          </cell>
        </row>
        <row r="451">
          <cell r="A451">
            <v>80000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****</v>
          </cell>
        </row>
        <row r="456">
          <cell r="A456">
            <v>6</v>
          </cell>
        </row>
        <row r="457">
          <cell r="A457">
            <v>69000</v>
          </cell>
        </row>
        <row r="458">
          <cell r="A458">
            <v>30000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****</v>
          </cell>
        </row>
        <row r="463">
          <cell r="A463">
            <v>7</v>
          </cell>
        </row>
        <row r="464">
          <cell r="A464">
            <v>125000</v>
          </cell>
        </row>
        <row r="465">
          <cell r="A465">
            <v>62000</v>
          </cell>
        </row>
        <row r="466">
          <cell r="A466" t="str">
            <v xml:space="preserve">   **</v>
          </cell>
        </row>
        <row r="467">
          <cell r="A467" t="str">
            <v xml:space="preserve">  ***</v>
          </cell>
        </row>
        <row r="468">
          <cell r="A468" t="str">
            <v xml:space="preserve">   **</v>
          </cell>
        </row>
        <row r="469">
          <cell r="A469" t="str">
            <v xml:space="preserve"> ****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6</v>
          </cell>
        </row>
        <row r="502">
          <cell r="A502">
            <v>11</v>
          </cell>
        </row>
        <row r="504">
          <cell r="A504">
            <v>6143</v>
          </cell>
        </row>
        <row r="505">
          <cell r="A505">
            <v>4237</v>
          </cell>
        </row>
        <row r="506">
          <cell r="A506">
            <v>4352</v>
          </cell>
        </row>
        <row r="507">
          <cell r="A507">
            <v>83</v>
          </cell>
        </row>
        <row r="508">
          <cell r="A508">
            <v>44</v>
          </cell>
        </row>
        <row r="509">
          <cell r="A509">
            <v>1755</v>
          </cell>
        </row>
        <row r="510">
          <cell r="A510">
            <v>1774</v>
          </cell>
        </row>
        <row r="511">
          <cell r="A511">
            <v>83</v>
          </cell>
        </row>
        <row r="515">
          <cell r="A515">
            <v>79345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7113</v>
          </cell>
        </row>
        <row r="523">
          <cell r="A523">
            <v>2845200</v>
          </cell>
        </row>
        <row r="524">
          <cell r="A524">
            <v>0</v>
          </cell>
        </row>
        <row r="525">
          <cell r="A525">
            <v>2845200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355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550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780</v>
          </cell>
        </row>
        <row r="535">
          <cell r="A535">
            <v>66</v>
          </cell>
        </row>
        <row r="536">
          <cell r="A536">
            <v>1270</v>
          </cell>
        </row>
        <row r="537">
          <cell r="A537">
            <v>5</v>
          </cell>
        </row>
        <row r="541">
          <cell r="A541">
            <v>2</v>
          </cell>
        </row>
        <row r="542">
          <cell r="A542">
            <v>10538</v>
          </cell>
        </row>
        <row r="543">
          <cell r="A543">
            <v>4215200</v>
          </cell>
        </row>
        <row r="544">
          <cell r="A544">
            <v>0</v>
          </cell>
        </row>
        <row r="545">
          <cell r="A545">
            <v>4215200</v>
          </cell>
        </row>
        <row r="546">
          <cell r="A546">
            <v>343</v>
          </cell>
        </row>
        <row r="547">
          <cell r="A547">
            <v>330</v>
          </cell>
        </row>
        <row r="548">
          <cell r="A548">
            <v>365</v>
          </cell>
        </row>
        <row r="549">
          <cell r="A549">
            <v>492</v>
          </cell>
        </row>
        <row r="550">
          <cell r="A550">
            <v>490</v>
          </cell>
        </row>
        <row r="551">
          <cell r="A551">
            <v>580</v>
          </cell>
        </row>
        <row r="552">
          <cell r="A552">
            <v>712</v>
          </cell>
        </row>
        <row r="553">
          <cell r="A553">
            <v>720</v>
          </cell>
        </row>
        <row r="554">
          <cell r="A554">
            <v>855</v>
          </cell>
        </row>
        <row r="555">
          <cell r="A555">
            <v>73</v>
          </cell>
        </row>
        <row r="556">
          <cell r="A556">
            <v>1280</v>
          </cell>
        </row>
        <row r="557">
          <cell r="A557">
            <v>5</v>
          </cell>
        </row>
        <row r="561">
          <cell r="A561">
            <v>3</v>
          </cell>
        </row>
        <row r="562">
          <cell r="A562">
            <v>10336</v>
          </cell>
        </row>
        <row r="563">
          <cell r="A563">
            <v>4134400</v>
          </cell>
        </row>
        <row r="564">
          <cell r="A564">
            <v>0</v>
          </cell>
        </row>
        <row r="565">
          <cell r="A565">
            <v>4134400</v>
          </cell>
        </row>
        <row r="566">
          <cell r="A566">
            <v>339</v>
          </cell>
        </row>
        <row r="567">
          <cell r="A567">
            <v>349</v>
          </cell>
        </row>
        <row r="568">
          <cell r="A568">
            <v>389</v>
          </cell>
        </row>
        <row r="569">
          <cell r="A569">
            <v>499</v>
          </cell>
        </row>
        <row r="570">
          <cell r="A570">
            <v>499</v>
          </cell>
        </row>
        <row r="571">
          <cell r="A571">
            <v>599</v>
          </cell>
        </row>
        <row r="572">
          <cell r="A572">
            <v>719</v>
          </cell>
        </row>
        <row r="573">
          <cell r="A573">
            <v>739</v>
          </cell>
        </row>
        <row r="574">
          <cell r="A574">
            <v>829</v>
          </cell>
        </row>
        <row r="575">
          <cell r="A575">
            <v>81</v>
          </cell>
        </row>
        <row r="576">
          <cell r="A576">
            <v>1300</v>
          </cell>
        </row>
        <row r="577">
          <cell r="A577">
            <v>11</v>
          </cell>
        </row>
        <row r="581">
          <cell r="A581">
            <v>4</v>
          </cell>
        </row>
        <row r="582">
          <cell r="A582">
            <v>9834</v>
          </cell>
        </row>
        <row r="583">
          <cell r="A583">
            <v>3933600</v>
          </cell>
        </row>
        <row r="584">
          <cell r="A584">
            <v>0</v>
          </cell>
        </row>
        <row r="585">
          <cell r="A585">
            <v>3933600</v>
          </cell>
        </row>
        <row r="586">
          <cell r="A586">
            <v>320</v>
          </cell>
        </row>
        <row r="587">
          <cell r="A587">
            <v>325</v>
          </cell>
        </row>
        <row r="588">
          <cell r="A588">
            <v>360</v>
          </cell>
        </row>
        <row r="589">
          <cell r="A589">
            <v>530</v>
          </cell>
        </row>
        <row r="590">
          <cell r="A590">
            <v>530</v>
          </cell>
        </row>
        <row r="591">
          <cell r="A591">
            <v>600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820</v>
          </cell>
        </row>
        <row r="595">
          <cell r="A595">
            <v>62</v>
          </cell>
        </row>
        <row r="596">
          <cell r="A596">
            <v>1325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10157</v>
          </cell>
        </row>
        <row r="603">
          <cell r="A603">
            <v>4062800</v>
          </cell>
        </row>
        <row r="604">
          <cell r="A604">
            <v>0</v>
          </cell>
        </row>
        <row r="605">
          <cell r="A605">
            <v>4062800</v>
          </cell>
        </row>
        <row r="606">
          <cell r="A606">
            <v>340</v>
          </cell>
        </row>
        <row r="607">
          <cell r="A607">
            <v>350</v>
          </cell>
        </row>
        <row r="608">
          <cell r="A608">
            <v>375</v>
          </cell>
        </row>
        <row r="609">
          <cell r="A609">
            <v>500</v>
          </cell>
        </row>
        <row r="610">
          <cell r="A610">
            <v>500</v>
          </cell>
        </row>
        <row r="611">
          <cell r="A611">
            <v>570</v>
          </cell>
        </row>
        <row r="612">
          <cell r="A612">
            <v>715</v>
          </cell>
        </row>
        <row r="613">
          <cell r="A613">
            <v>740</v>
          </cell>
        </row>
        <row r="614">
          <cell r="A614">
            <v>800</v>
          </cell>
        </row>
        <row r="615">
          <cell r="A615">
            <v>63</v>
          </cell>
        </row>
        <row r="616">
          <cell r="A616">
            <v>1280</v>
          </cell>
        </row>
        <row r="617">
          <cell r="A617">
            <v>6</v>
          </cell>
        </row>
        <row r="621">
          <cell r="A621">
            <v>6</v>
          </cell>
        </row>
        <row r="622">
          <cell r="A622">
            <v>10320</v>
          </cell>
        </row>
        <row r="623">
          <cell r="A623">
            <v>4128000</v>
          </cell>
        </row>
        <row r="624">
          <cell r="A624">
            <v>0</v>
          </cell>
        </row>
        <row r="625">
          <cell r="A625">
            <v>4128000</v>
          </cell>
        </row>
        <row r="626">
          <cell r="A626">
            <v>315</v>
          </cell>
        </row>
        <row r="627">
          <cell r="A627">
            <v>340</v>
          </cell>
        </row>
        <row r="628">
          <cell r="A628">
            <v>370</v>
          </cell>
        </row>
        <row r="629">
          <cell r="A629">
            <v>489</v>
          </cell>
        </row>
        <row r="630">
          <cell r="A630">
            <v>489</v>
          </cell>
        </row>
        <row r="631">
          <cell r="A631">
            <v>579</v>
          </cell>
        </row>
        <row r="632">
          <cell r="A632">
            <v>699</v>
          </cell>
        </row>
        <row r="633">
          <cell r="A633">
            <v>720</v>
          </cell>
        </row>
        <row r="634">
          <cell r="A634">
            <v>820</v>
          </cell>
        </row>
        <row r="635">
          <cell r="A635">
            <v>84</v>
          </cell>
        </row>
        <row r="636">
          <cell r="A636">
            <v>1240</v>
          </cell>
        </row>
        <row r="637">
          <cell r="A637">
            <v>9</v>
          </cell>
        </row>
        <row r="641">
          <cell r="A641">
            <v>7</v>
          </cell>
        </row>
        <row r="642">
          <cell r="A642">
            <v>9985</v>
          </cell>
        </row>
        <row r="643">
          <cell r="A643">
            <v>3994000</v>
          </cell>
        </row>
        <row r="644">
          <cell r="A644">
            <v>0</v>
          </cell>
        </row>
        <row r="645">
          <cell r="A645">
            <v>3994000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495</v>
          </cell>
        </row>
        <row r="650">
          <cell r="A650">
            <v>495</v>
          </cell>
        </row>
        <row r="651">
          <cell r="A651">
            <v>595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95</v>
          </cell>
        </row>
        <row r="656">
          <cell r="A656">
            <v>1365</v>
          </cell>
        </row>
        <row r="657">
          <cell r="A657">
            <v>5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Sales are beginning to tighten up as previous forecasts look</v>
          </cell>
        </row>
        <row r="682">
          <cell r="A682" t="str">
            <v>too optimistic. Companies are hoping that the improvements</v>
          </cell>
        </row>
        <row r="683">
          <cell r="A683" t="str">
            <v>they made in reducing costs and targetting marketing</v>
          </cell>
        </row>
        <row r="684">
          <cell r="A684" t="str">
            <v>will now prove worthwhile.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1998664</v>
          </cell>
        </row>
        <row r="703">
          <cell r="A703">
            <v>1837172</v>
          </cell>
        </row>
        <row r="704">
          <cell r="A704">
            <v>701903</v>
          </cell>
        </row>
        <row r="705">
          <cell r="A705">
            <v>1150000</v>
          </cell>
        </row>
        <row r="708">
          <cell r="A708">
            <v>0</v>
          </cell>
        </row>
        <row r="709">
          <cell r="A709">
            <v>1163530</v>
          </cell>
        </row>
        <row r="710">
          <cell r="A710">
            <v>1175528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-651319</v>
          </cell>
        </row>
        <row r="721">
          <cell r="A721">
            <v>2</v>
          </cell>
        </row>
        <row r="722">
          <cell r="A722">
            <v>1720606</v>
          </cell>
        </row>
        <row r="723">
          <cell r="A723">
            <v>1301918</v>
          </cell>
        </row>
        <row r="724">
          <cell r="A724">
            <v>1032530</v>
          </cell>
        </row>
        <row r="725">
          <cell r="A725">
            <v>650000</v>
          </cell>
        </row>
        <row r="728">
          <cell r="A728">
            <v>0</v>
          </cell>
        </row>
        <row r="729">
          <cell r="A729">
            <v>777300</v>
          </cell>
        </row>
        <row r="730">
          <cell r="A730">
            <v>34563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-106809</v>
          </cell>
        </row>
        <row r="741">
          <cell r="A741">
            <v>3</v>
          </cell>
        </row>
        <row r="742">
          <cell r="A742">
            <v>2275482</v>
          </cell>
        </row>
        <row r="743">
          <cell r="A743">
            <v>594807</v>
          </cell>
        </row>
        <row r="744">
          <cell r="A744">
            <v>1323637</v>
          </cell>
        </row>
        <row r="745">
          <cell r="A745">
            <v>1150000</v>
          </cell>
        </row>
        <row r="748">
          <cell r="A748">
            <v>0</v>
          </cell>
        </row>
        <row r="749">
          <cell r="A749">
            <v>716676</v>
          </cell>
        </row>
        <row r="750">
          <cell r="A750">
            <v>615785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11465</v>
          </cell>
        </row>
        <row r="761">
          <cell r="A761">
            <v>4</v>
          </cell>
        </row>
        <row r="762">
          <cell r="A762">
            <v>1577736</v>
          </cell>
        </row>
        <row r="763">
          <cell r="A763">
            <v>746073</v>
          </cell>
        </row>
        <row r="764">
          <cell r="A764">
            <v>787605</v>
          </cell>
        </row>
        <row r="765">
          <cell r="A765">
            <v>1330004</v>
          </cell>
        </row>
        <row r="768">
          <cell r="A768">
            <v>0</v>
          </cell>
        </row>
        <row r="769">
          <cell r="A769">
            <v>473070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-31652</v>
          </cell>
        </row>
        <row r="781">
          <cell r="A781">
            <v>5</v>
          </cell>
        </row>
        <row r="782">
          <cell r="A782">
            <v>1637736</v>
          </cell>
        </row>
        <row r="783">
          <cell r="A783">
            <v>1090297</v>
          </cell>
        </row>
        <row r="784">
          <cell r="A784">
            <v>984989</v>
          </cell>
        </row>
        <row r="785">
          <cell r="A785">
            <v>1150000</v>
          </cell>
        </row>
        <row r="788">
          <cell r="A788">
            <v>0</v>
          </cell>
        </row>
        <row r="789">
          <cell r="A789">
            <v>801730</v>
          </cell>
        </row>
        <row r="790">
          <cell r="A790">
            <v>194234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-132942</v>
          </cell>
        </row>
        <row r="801">
          <cell r="A801">
            <v>6</v>
          </cell>
        </row>
        <row r="802">
          <cell r="A802">
            <v>2283852</v>
          </cell>
        </row>
        <row r="803">
          <cell r="A803">
            <v>466798</v>
          </cell>
        </row>
        <row r="804">
          <cell r="A804">
            <v>1332170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396563</v>
          </cell>
        </row>
        <row r="810">
          <cell r="A810">
            <v>799975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36282</v>
          </cell>
        </row>
        <row r="821">
          <cell r="A821">
            <v>7</v>
          </cell>
        </row>
        <row r="822">
          <cell r="A822">
            <v>1660606</v>
          </cell>
        </row>
        <row r="823">
          <cell r="A823">
            <v>504646</v>
          </cell>
        </row>
        <row r="824">
          <cell r="A824">
            <v>1061858</v>
          </cell>
        </row>
        <row r="825">
          <cell r="A825">
            <v>1297697</v>
          </cell>
        </row>
        <row r="828">
          <cell r="A828">
            <v>0</v>
          </cell>
        </row>
        <row r="829">
          <cell r="A829">
            <v>591855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-67048</v>
          </cell>
        </row>
        <row r="841">
          <cell r="A841" t="str">
            <v xml:space="preserve"> </v>
          </cell>
        </row>
        <row r="842">
          <cell r="A842" t="str">
            <v xml:space="preserve"> </v>
          </cell>
        </row>
        <row r="843">
          <cell r="A843" t="str">
            <v xml:space="preserve"> </v>
          </cell>
        </row>
        <row r="844">
          <cell r="A844" t="str">
            <v xml:space="preserve"> </v>
          </cell>
        </row>
        <row r="845">
          <cell r="A845" t="str">
            <v xml:space="preserve"> </v>
          </cell>
        </row>
        <row r="848">
          <cell r="A848" t="str">
            <v xml:space="preserve"> </v>
          </cell>
        </row>
        <row r="849">
          <cell r="A849" t="str">
            <v xml:space="preserve"> </v>
          </cell>
        </row>
        <row r="850">
          <cell r="A850" t="str">
            <v xml:space="preserve"> </v>
          </cell>
        </row>
        <row r="852">
          <cell r="A852" t="str">
            <v xml:space="preserve"> </v>
          </cell>
        </row>
        <row r="854">
          <cell r="A854" t="str">
            <v xml:space="preserve"> </v>
          </cell>
        </row>
        <row r="855">
          <cell r="A855" t="str">
            <v xml:space="preserve"> </v>
          </cell>
        </row>
        <row r="856">
          <cell r="A856" t="str">
            <v xml:space="preserve"> </v>
          </cell>
        </row>
        <row r="861">
          <cell r="A861" t="str">
            <v>Carlos  Sanz Garz≤n</v>
          </cell>
        </row>
        <row r="862">
          <cell r="A862" t="str">
            <v>Acme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700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450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300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2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9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3</v>
          </cell>
        </row>
        <row r="83">
          <cell r="A83">
            <v>1000</v>
          </cell>
        </row>
        <row r="85">
          <cell r="A85">
            <v>50</v>
          </cell>
        </row>
        <row r="86">
          <cell r="A86">
            <v>2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700</v>
          </cell>
        </row>
        <row r="109">
          <cell r="A109">
            <v>450</v>
          </cell>
        </row>
        <row r="110">
          <cell r="A110">
            <v>300</v>
          </cell>
        </row>
        <row r="111">
          <cell r="A111">
            <v>717</v>
          </cell>
        </row>
        <row r="112">
          <cell r="A112">
            <v>462</v>
          </cell>
        </row>
        <row r="113">
          <cell r="A113">
            <v>308</v>
          </cell>
        </row>
        <row r="114">
          <cell r="A114">
            <v>17</v>
          </cell>
        </row>
        <row r="115">
          <cell r="A115">
            <v>12</v>
          </cell>
        </row>
        <row r="116">
          <cell r="A116">
            <v>8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700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450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300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592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363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220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592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363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220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108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87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80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11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16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14</v>
          </cell>
        </row>
        <row r="198">
          <cell r="A198">
            <v>15</v>
          </cell>
        </row>
        <row r="201">
          <cell r="A201">
            <v>30000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59216</v>
          </cell>
        </row>
        <row r="205">
          <cell r="A205">
            <v>4842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43500</v>
          </cell>
        </row>
        <row r="210">
          <cell r="A210">
            <v>2550</v>
          </cell>
        </row>
        <row r="211">
          <cell r="A211">
            <v>7979</v>
          </cell>
        </row>
        <row r="212">
          <cell r="A212">
            <v>7500</v>
          </cell>
        </row>
        <row r="213">
          <cell r="A213">
            <v>1175</v>
          </cell>
        </row>
        <row r="214">
          <cell r="A214">
            <v>6272</v>
          </cell>
        </row>
        <row r="215">
          <cell r="A215">
            <v>50000</v>
          </cell>
        </row>
        <row r="216">
          <cell r="A216">
            <v>10520</v>
          </cell>
        </row>
        <row r="217">
          <cell r="A217">
            <v>283554</v>
          </cell>
        </row>
        <row r="219">
          <cell r="A219">
            <v>0</v>
          </cell>
        </row>
        <row r="220">
          <cell r="A220">
            <v>1045</v>
          </cell>
        </row>
        <row r="221">
          <cell r="A221">
            <v>182705</v>
          </cell>
        </row>
        <row r="222">
          <cell r="A222">
            <v>0</v>
          </cell>
        </row>
        <row r="223">
          <cell r="A223">
            <v>594693</v>
          </cell>
        </row>
        <row r="224">
          <cell r="A224">
            <v>0</v>
          </cell>
        </row>
        <row r="225">
          <cell r="A225">
            <v>2375</v>
          </cell>
        </row>
        <row r="226">
          <cell r="A226">
            <v>0</v>
          </cell>
        </row>
        <row r="227">
          <cell r="A227">
            <v>600000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531</v>
          </cell>
        </row>
        <row r="233">
          <cell r="A233">
            <v>-1010144</v>
          </cell>
        </row>
        <row r="234">
          <cell r="A234">
            <v>2817541</v>
          </cell>
        </row>
        <row r="238">
          <cell r="A238">
            <v>396000</v>
          </cell>
        </row>
        <row r="239">
          <cell r="A239">
            <v>1523000</v>
          </cell>
        </row>
        <row r="240">
          <cell r="A240">
            <v>-251247</v>
          </cell>
        </row>
        <row r="241">
          <cell r="A241">
            <v>484270</v>
          </cell>
        </row>
        <row r="242">
          <cell r="A242">
            <v>160480</v>
          </cell>
        </row>
        <row r="243">
          <cell r="A243">
            <v>0</v>
          </cell>
        </row>
        <row r="244">
          <cell r="A244">
            <v>124818</v>
          </cell>
        </row>
        <row r="245">
          <cell r="A245">
            <v>48874</v>
          </cell>
        </row>
        <row r="246">
          <cell r="A246">
            <v>73855</v>
          </cell>
        </row>
        <row r="247">
          <cell r="A247">
            <v>50775</v>
          </cell>
        </row>
        <row r="248">
          <cell r="A248">
            <v>1487</v>
          </cell>
        </row>
        <row r="249">
          <cell r="A249">
            <v>15600</v>
          </cell>
        </row>
        <row r="250">
          <cell r="A250">
            <v>186034</v>
          </cell>
        </row>
        <row r="251">
          <cell r="A251">
            <v>289855</v>
          </cell>
        </row>
        <row r="252">
          <cell r="A252">
            <v>194415</v>
          </cell>
        </row>
        <row r="254">
          <cell r="A254">
            <v>29624</v>
          </cell>
        </row>
        <row r="255">
          <cell r="A255">
            <v>0</v>
          </cell>
        </row>
        <row r="256">
          <cell r="A256">
            <v>-116919</v>
          </cell>
        </row>
        <row r="257">
          <cell r="A257">
            <v>-368166</v>
          </cell>
        </row>
        <row r="260">
          <cell r="A260">
            <v>-251247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1155376</v>
          </cell>
        </row>
        <row r="265">
          <cell r="A265">
            <v>57721</v>
          </cell>
        </row>
        <row r="266">
          <cell r="A266">
            <v>0</v>
          </cell>
        </row>
        <row r="267">
          <cell r="A267">
            <v>128313</v>
          </cell>
        </row>
        <row r="268">
          <cell r="A268">
            <v>301565</v>
          </cell>
        </row>
        <row r="269">
          <cell r="A269">
            <v>1900000</v>
          </cell>
        </row>
        <row r="270">
          <cell r="A270">
            <v>1900000</v>
          </cell>
        </row>
        <row r="271">
          <cell r="A271">
            <v>0</v>
          </cell>
        </row>
        <row r="272">
          <cell r="A272">
            <v>118538</v>
          </cell>
        </row>
        <row r="273">
          <cell r="A273">
            <v>92603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3631834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140</v>
          </cell>
        </row>
        <row r="287">
          <cell r="A287">
            <v>2</v>
          </cell>
        </row>
        <row r="291">
          <cell r="A291">
            <v>0</v>
          </cell>
        </row>
        <row r="292">
          <cell r="A292">
            <v>2</v>
          </cell>
        </row>
        <row r="293">
          <cell r="A293">
            <v>2</v>
          </cell>
        </row>
        <row r="294">
          <cell r="A294">
            <v>4</v>
          </cell>
        </row>
        <row r="295">
          <cell r="A295">
            <v>1434</v>
          </cell>
        </row>
        <row r="296">
          <cell r="A296">
            <v>6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2136</v>
          </cell>
        </row>
        <row r="302">
          <cell r="A302">
            <v>19</v>
          </cell>
        </row>
        <row r="303">
          <cell r="A303">
            <v>1928</v>
          </cell>
        </row>
        <row r="304">
          <cell r="A304" t="str">
            <v xml:space="preserve"> 99.0</v>
          </cell>
        </row>
        <row r="305">
          <cell r="A305">
            <v>6336</v>
          </cell>
        </row>
        <row r="306">
          <cell r="A306">
            <v>1</v>
          </cell>
        </row>
        <row r="307">
          <cell r="A307">
            <v>4312</v>
          </cell>
        </row>
        <row r="308">
          <cell r="A308">
            <v>0</v>
          </cell>
        </row>
        <row r="311">
          <cell r="A311">
            <v>3000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2565</v>
          </cell>
        </row>
        <row r="316">
          <cell r="A316">
            <v>435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2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30000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30000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30000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30000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30000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30000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30000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30000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6153</v>
          </cell>
        </row>
        <row r="505">
          <cell r="A505">
            <v>4199</v>
          </cell>
        </row>
        <row r="506">
          <cell r="A506">
            <v>4310</v>
          </cell>
        </row>
        <row r="507">
          <cell r="A507">
            <v>83</v>
          </cell>
        </row>
        <row r="508">
          <cell r="A508">
            <v>43</v>
          </cell>
        </row>
        <row r="509">
          <cell r="A509">
            <v>1715</v>
          </cell>
        </row>
        <row r="510">
          <cell r="A510">
            <v>1531</v>
          </cell>
        </row>
        <row r="511">
          <cell r="A511">
            <v>82</v>
          </cell>
        </row>
        <row r="515">
          <cell r="A515">
            <v>79336</v>
          </cell>
        </row>
        <row r="516">
          <cell r="A516">
            <v>75369</v>
          </cell>
        </row>
        <row r="517">
          <cell r="A517">
            <v>71403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9597</v>
          </cell>
        </row>
        <row r="523">
          <cell r="A523">
            <v>3838800</v>
          </cell>
        </row>
        <row r="524">
          <cell r="A524">
            <v>0</v>
          </cell>
        </row>
        <row r="525">
          <cell r="A525">
            <v>3838800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27</v>
          </cell>
        </row>
        <row r="536">
          <cell r="A536">
            <v>1000</v>
          </cell>
        </row>
        <row r="537">
          <cell r="A537">
            <v>2</v>
          </cell>
        </row>
        <row r="541">
          <cell r="A541">
            <v>2</v>
          </cell>
        </row>
        <row r="542">
          <cell r="A542">
            <v>9597</v>
          </cell>
        </row>
        <row r="543">
          <cell r="A543">
            <v>3838800</v>
          </cell>
        </row>
        <row r="544">
          <cell r="A544">
            <v>0</v>
          </cell>
        </row>
        <row r="545">
          <cell r="A545">
            <v>3838800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27</v>
          </cell>
        </row>
        <row r="556">
          <cell r="A556">
            <v>1000</v>
          </cell>
        </row>
        <row r="557">
          <cell r="A557">
            <v>2</v>
          </cell>
        </row>
        <row r="561">
          <cell r="A561">
            <v>3</v>
          </cell>
        </row>
        <row r="562">
          <cell r="A562">
            <v>9597</v>
          </cell>
        </row>
        <row r="563">
          <cell r="A563">
            <v>3838800</v>
          </cell>
        </row>
        <row r="564">
          <cell r="A564">
            <v>0</v>
          </cell>
        </row>
        <row r="565">
          <cell r="A565">
            <v>3838800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27</v>
          </cell>
        </row>
        <row r="576">
          <cell r="A576">
            <v>1000</v>
          </cell>
        </row>
        <row r="577">
          <cell r="A577">
            <v>2</v>
          </cell>
        </row>
        <row r="581">
          <cell r="A581">
            <v>4</v>
          </cell>
        </row>
        <row r="582">
          <cell r="A582">
            <v>9597</v>
          </cell>
        </row>
        <row r="583">
          <cell r="A583">
            <v>3838800</v>
          </cell>
        </row>
        <row r="584">
          <cell r="A584">
            <v>0</v>
          </cell>
        </row>
        <row r="585">
          <cell r="A585">
            <v>3838800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27</v>
          </cell>
        </row>
        <row r="596">
          <cell r="A596">
            <v>1000</v>
          </cell>
        </row>
        <row r="597">
          <cell r="A597">
            <v>2</v>
          </cell>
        </row>
        <row r="601">
          <cell r="A601">
            <v>5</v>
          </cell>
        </row>
        <row r="602">
          <cell r="A602">
            <v>9597</v>
          </cell>
        </row>
        <row r="603">
          <cell r="A603">
            <v>3838800</v>
          </cell>
        </row>
        <row r="604">
          <cell r="A604">
            <v>0</v>
          </cell>
        </row>
        <row r="605">
          <cell r="A605">
            <v>3838800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27</v>
          </cell>
        </row>
        <row r="616">
          <cell r="A616">
            <v>1000</v>
          </cell>
        </row>
        <row r="617">
          <cell r="A617">
            <v>2</v>
          </cell>
        </row>
        <row r="621">
          <cell r="A621">
            <v>6</v>
          </cell>
        </row>
        <row r="622">
          <cell r="A622">
            <v>9597</v>
          </cell>
        </row>
        <row r="623">
          <cell r="A623">
            <v>3838800</v>
          </cell>
        </row>
        <row r="624">
          <cell r="A624">
            <v>0</v>
          </cell>
        </row>
        <row r="625">
          <cell r="A625">
            <v>3838800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27</v>
          </cell>
        </row>
        <row r="636">
          <cell r="A636">
            <v>1000</v>
          </cell>
        </row>
        <row r="637">
          <cell r="A637">
            <v>2</v>
          </cell>
        </row>
        <row r="641">
          <cell r="A641">
            <v>7</v>
          </cell>
        </row>
        <row r="642">
          <cell r="A642">
            <v>9597</v>
          </cell>
        </row>
        <row r="643">
          <cell r="A643">
            <v>3838800</v>
          </cell>
        </row>
        <row r="644">
          <cell r="A644">
            <v>0</v>
          </cell>
        </row>
        <row r="645">
          <cell r="A645">
            <v>3838800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27</v>
          </cell>
        </row>
        <row r="656">
          <cell r="A656">
            <v>1000</v>
          </cell>
        </row>
        <row r="657">
          <cell r="A657">
            <v>2</v>
          </cell>
        </row>
        <row r="661">
          <cell r="A661">
            <v>8</v>
          </cell>
        </row>
        <row r="662">
          <cell r="A662">
            <v>9597</v>
          </cell>
        </row>
        <row r="663">
          <cell r="A663">
            <v>3838800</v>
          </cell>
        </row>
        <row r="664">
          <cell r="A664">
            <v>0</v>
          </cell>
        </row>
        <row r="665">
          <cell r="A665">
            <v>3838800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27</v>
          </cell>
        </row>
        <row r="676">
          <cell r="A676">
            <v>1000</v>
          </cell>
        </row>
        <row r="677">
          <cell r="A677">
            <v>2</v>
          </cell>
        </row>
        <row r="681">
          <cell r="A681" t="str">
            <v>Growing levels of investment in Europe are signs that management</v>
          </cell>
        </row>
        <row r="682">
          <cell r="A682" t="str">
            <v>of companies are regaining confidence. Manufacturing firms are</v>
          </cell>
        </row>
        <row r="683">
          <cell r="A683" t="str">
            <v>spending on items such as renewable energy. There is confidence</v>
          </cell>
        </row>
        <row r="684">
          <cell r="A684" t="str">
            <v>that there will be positive returns on projects.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1455376</v>
          </cell>
        </row>
        <row r="703">
          <cell r="A703">
            <v>186034</v>
          </cell>
        </row>
        <row r="704">
          <cell r="A704">
            <v>301565</v>
          </cell>
        </row>
        <row r="705">
          <cell r="A705">
            <v>1900000</v>
          </cell>
        </row>
        <row r="708">
          <cell r="A708">
            <v>0</v>
          </cell>
        </row>
        <row r="709">
          <cell r="A709">
            <v>118538</v>
          </cell>
        </row>
        <row r="710">
          <cell r="A710">
            <v>92603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-368166</v>
          </cell>
        </row>
        <row r="721">
          <cell r="A721">
            <v>2</v>
          </cell>
        </row>
        <row r="722">
          <cell r="A722">
            <v>1455376</v>
          </cell>
        </row>
        <row r="723">
          <cell r="A723">
            <v>186034</v>
          </cell>
        </row>
        <row r="724">
          <cell r="A724">
            <v>301565</v>
          </cell>
        </row>
        <row r="725">
          <cell r="A725">
            <v>1900000</v>
          </cell>
        </row>
        <row r="728">
          <cell r="A728">
            <v>0</v>
          </cell>
        </row>
        <row r="729">
          <cell r="A729">
            <v>118538</v>
          </cell>
        </row>
        <row r="730">
          <cell r="A730">
            <v>92603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-368166</v>
          </cell>
        </row>
        <row r="741">
          <cell r="A741">
            <v>3</v>
          </cell>
        </row>
        <row r="742">
          <cell r="A742">
            <v>1455376</v>
          </cell>
        </row>
        <row r="743">
          <cell r="A743">
            <v>186034</v>
          </cell>
        </row>
        <row r="744">
          <cell r="A744">
            <v>301565</v>
          </cell>
        </row>
        <row r="745">
          <cell r="A745">
            <v>1900000</v>
          </cell>
        </row>
        <row r="748">
          <cell r="A748">
            <v>0</v>
          </cell>
        </row>
        <row r="749">
          <cell r="A749">
            <v>118538</v>
          </cell>
        </row>
        <row r="750">
          <cell r="A750">
            <v>92603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-368166</v>
          </cell>
        </row>
        <row r="761">
          <cell r="A761">
            <v>4</v>
          </cell>
        </row>
        <row r="762">
          <cell r="A762">
            <v>1455376</v>
          </cell>
        </row>
        <row r="763">
          <cell r="A763">
            <v>186034</v>
          </cell>
        </row>
        <row r="764">
          <cell r="A764">
            <v>301565</v>
          </cell>
        </row>
        <row r="765">
          <cell r="A765">
            <v>1900000</v>
          </cell>
        </row>
        <row r="768">
          <cell r="A768">
            <v>0</v>
          </cell>
        </row>
        <row r="769">
          <cell r="A769">
            <v>118538</v>
          </cell>
        </row>
        <row r="770">
          <cell r="A770">
            <v>92603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-368166</v>
          </cell>
        </row>
        <row r="781">
          <cell r="A781">
            <v>5</v>
          </cell>
        </row>
        <row r="782">
          <cell r="A782">
            <v>1455376</v>
          </cell>
        </row>
        <row r="783">
          <cell r="A783">
            <v>186034</v>
          </cell>
        </row>
        <row r="784">
          <cell r="A784">
            <v>301565</v>
          </cell>
        </row>
        <row r="785">
          <cell r="A785">
            <v>1900000</v>
          </cell>
        </row>
        <row r="788">
          <cell r="A788">
            <v>0</v>
          </cell>
        </row>
        <row r="789">
          <cell r="A789">
            <v>118538</v>
          </cell>
        </row>
        <row r="790">
          <cell r="A790">
            <v>92603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-368166</v>
          </cell>
        </row>
        <row r="801">
          <cell r="A801">
            <v>6</v>
          </cell>
        </row>
        <row r="802">
          <cell r="A802">
            <v>1455376</v>
          </cell>
        </row>
        <row r="803">
          <cell r="A803">
            <v>186034</v>
          </cell>
        </row>
        <row r="804">
          <cell r="A804">
            <v>301565</v>
          </cell>
        </row>
        <row r="805">
          <cell r="A805">
            <v>1900000</v>
          </cell>
        </row>
        <row r="808">
          <cell r="A808">
            <v>0</v>
          </cell>
        </row>
        <row r="809">
          <cell r="A809">
            <v>118538</v>
          </cell>
        </row>
        <row r="810">
          <cell r="A810">
            <v>92603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-368166</v>
          </cell>
        </row>
        <row r="821">
          <cell r="A821">
            <v>7</v>
          </cell>
        </row>
        <row r="822">
          <cell r="A822">
            <v>1455376</v>
          </cell>
        </row>
        <row r="823">
          <cell r="A823">
            <v>186034</v>
          </cell>
        </row>
        <row r="824">
          <cell r="A824">
            <v>301565</v>
          </cell>
        </row>
        <row r="825">
          <cell r="A825">
            <v>1900000</v>
          </cell>
        </row>
        <row r="828">
          <cell r="A828">
            <v>0</v>
          </cell>
        </row>
        <row r="829">
          <cell r="A829">
            <v>118538</v>
          </cell>
        </row>
        <row r="830">
          <cell r="A830">
            <v>92603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-368166</v>
          </cell>
        </row>
        <row r="841">
          <cell r="A841">
            <v>8</v>
          </cell>
        </row>
        <row r="842">
          <cell r="A842">
            <v>1455376</v>
          </cell>
        </row>
        <row r="843">
          <cell r="A843">
            <v>186034</v>
          </cell>
        </row>
        <row r="844">
          <cell r="A844">
            <v>301565</v>
          </cell>
        </row>
        <row r="845">
          <cell r="A845">
            <v>1900000</v>
          </cell>
        </row>
        <row r="848">
          <cell r="A848">
            <v>0</v>
          </cell>
        </row>
        <row r="849">
          <cell r="A849">
            <v>118538</v>
          </cell>
        </row>
        <row r="850">
          <cell r="A850">
            <v>92603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-368166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4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400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7</v>
          </cell>
        </row>
        <row r="66">
          <cell r="A66">
            <v>6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2</v>
          </cell>
        </row>
        <row r="83">
          <cell r="A83">
            <v>1100</v>
          </cell>
        </row>
        <row r="85">
          <cell r="A85">
            <v>60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1250</v>
          </cell>
        </row>
        <row r="109">
          <cell r="A109">
            <v>700</v>
          </cell>
        </row>
        <row r="110">
          <cell r="A110">
            <v>400</v>
          </cell>
        </row>
        <row r="111">
          <cell r="A111">
            <v>1282</v>
          </cell>
        </row>
        <row r="112">
          <cell r="A112">
            <v>719</v>
          </cell>
        </row>
        <row r="113">
          <cell r="A113">
            <v>411</v>
          </cell>
        </row>
        <row r="114">
          <cell r="A114">
            <v>32</v>
          </cell>
        </row>
        <row r="115">
          <cell r="A115">
            <v>19</v>
          </cell>
        </row>
        <row r="116">
          <cell r="A116">
            <v>11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1250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400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1367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772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437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1358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772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437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4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15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43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Minor</v>
          </cell>
        </row>
        <row r="178">
          <cell r="A178" t="str">
            <v>Major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14</v>
          </cell>
        </row>
        <row r="192">
          <cell r="A192">
            <v>15</v>
          </cell>
        </row>
        <row r="193">
          <cell r="A193">
            <v>0</v>
          </cell>
        </row>
        <row r="194">
          <cell r="A194">
            <v>17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16</v>
          </cell>
        </row>
        <row r="198">
          <cell r="A198">
            <v>31</v>
          </cell>
        </row>
        <row r="201">
          <cell r="A201">
            <v>35000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109890</v>
          </cell>
        </row>
        <row r="205">
          <cell r="A205">
            <v>10357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34000</v>
          </cell>
        </row>
        <row r="210">
          <cell r="A210">
            <v>5100</v>
          </cell>
        </row>
        <row r="211">
          <cell r="A211">
            <v>8080</v>
          </cell>
        </row>
        <row r="212">
          <cell r="A212">
            <v>7500</v>
          </cell>
        </row>
        <row r="213">
          <cell r="A213">
            <v>2567</v>
          </cell>
        </row>
        <row r="214">
          <cell r="A214">
            <v>9848</v>
          </cell>
        </row>
        <row r="215">
          <cell r="A215">
            <v>60000</v>
          </cell>
        </row>
        <row r="216">
          <cell r="A216">
            <v>10710</v>
          </cell>
        </row>
        <row r="217">
          <cell r="A217">
            <v>353052</v>
          </cell>
        </row>
        <row r="219">
          <cell r="A219">
            <v>0</v>
          </cell>
        </row>
        <row r="220">
          <cell r="A220">
            <v>1641</v>
          </cell>
        </row>
        <row r="221">
          <cell r="A221">
            <v>659690</v>
          </cell>
        </row>
        <row r="222">
          <cell r="A222">
            <v>0</v>
          </cell>
        </row>
        <row r="223">
          <cell r="A223">
            <v>817292</v>
          </cell>
        </row>
        <row r="224">
          <cell r="A224">
            <v>0</v>
          </cell>
        </row>
        <row r="225">
          <cell r="A225">
            <v>1750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-155852</v>
          </cell>
        </row>
        <row r="234">
          <cell r="A234">
            <v>1807397</v>
          </cell>
        </row>
        <row r="238">
          <cell r="A238">
            <v>633000</v>
          </cell>
        </row>
        <row r="239">
          <cell r="A239">
            <v>1399000</v>
          </cell>
        </row>
        <row r="240">
          <cell r="A240">
            <v>-368166</v>
          </cell>
        </row>
        <row r="241">
          <cell r="A241">
            <v>1035710</v>
          </cell>
        </row>
        <row r="242">
          <cell r="A242">
            <v>186034</v>
          </cell>
        </row>
        <row r="243">
          <cell r="A243">
            <v>0</v>
          </cell>
        </row>
        <row r="244">
          <cell r="A244">
            <v>260220</v>
          </cell>
        </row>
        <row r="245">
          <cell r="A245">
            <v>65806</v>
          </cell>
        </row>
        <row r="246">
          <cell r="A246">
            <v>118004</v>
          </cell>
        </row>
        <row r="247">
          <cell r="A247">
            <v>77550</v>
          </cell>
        </row>
        <row r="248">
          <cell r="A248">
            <v>2412</v>
          </cell>
        </row>
        <row r="249">
          <cell r="A249">
            <v>23400</v>
          </cell>
        </row>
        <row r="250">
          <cell r="A250">
            <v>150328</v>
          </cell>
        </row>
        <row r="251">
          <cell r="A251">
            <v>583098</v>
          </cell>
        </row>
        <row r="252">
          <cell r="A252">
            <v>452612</v>
          </cell>
        </row>
        <row r="254">
          <cell r="A254">
            <v>28884</v>
          </cell>
        </row>
        <row r="255">
          <cell r="A255">
            <v>0</v>
          </cell>
        </row>
        <row r="256">
          <cell r="A256">
            <v>72426</v>
          </cell>
        </row>
        <row r="257">
          <cell r="A257">
            <v>-295740</v>
          </cell>
        </row>
        <row r="260">
          <cell r="A260">
            <v>-368166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1126492</v>
          </cell>
        </row>
        <row r="265">
          <cell r="A265">
            <v>17931</v>
          </cell>
        </row>
        <row r="266">
          <cell r="A266">
            <v>0</v>
          </cell>
        </row>
        <row r="267">
          <cell r="A267">
            <v>132397</v>
          </cell>
        </row>
        <row r="268">
          <cell r="A268">
            <v>677585</v>
          </cell>
        </row>
        <row r="269">
          <cell r="A269">
            <v>1651545</v>
          </cell>
        </row>
        <row r="270">
          <cell r="A270">
            <v>1400000</v>
          </cell>
        </row>
        <row r="271">
          <cell r="A271">
            <v>0</v>
          </cell>
        </row>
        <row r="272">
          <cell r="A272">
            <v>201690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3704260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160</v>
          </cell>
        </row>
        <row r="287">
          <cell r="A287">
            <v>12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37</v>
          </cell>
        </row>
        <row r="303">
          <cell r="A303">
            <v>3057</v>
          </cell>
        </row>
        <row r="304">
          <cell r="A304" t="str">
            <v xml:space="preserve"> 98.2</v>
          </cell>
        </row>
        <row r="305">
          <cell r="A305">
            <v>8064</v>
          </cell>
        </row>
        <row r="306">
          <cell r="A306">
            <v>2</v>
          </cell>
        </row>
        <row r="307">
          <cell r="A307">
            <v>6660</v>
          </cell>
        </row>
        <row r="308">
          <cell r="A308">
            <v>0</v>
          </cell>
        </row>
        <row r="311">
          <cell r="A311">
            <v>2435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3953</v>
          </cell>
        </row>
        <row r="316">
          <cell r="A316">
            <v>2482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3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6</v>
          </cell>
        </row>
        <row r="502">
          <cell r="A502">
            <v>11</v>
          </cell>
        </row>
        <row r="504">
          <cell r="A504">
            <v>6143</v>
          </cell>
        </row>
        <row r="505">
          <cell r="A505">
            <v>4237</v>
          </cell>
        </row>
        <row r="506">
          <cell r="A506">
            <v>4352</v>
          </cell>
        </row>
        <row r="507">
          <cell r="A507">
            <v>83</v>
          </cell>
        </row>
        <row r="508">
          <cell r="A508">
            <v>44</v>
          </cell>
        </row>
        <row r="509">
          <cell r="A509">
            <v>1755</v>
          </cell>
        </row>
        <row r="510">
          <cell r="A510">
            <v>1774</v>
          </cell>
        </row>
        <row r="511">
          <cell r="A511">
            <v>83</v>
          </cell>
        </row>
        <row r="515">
          <cell r="A515">
            <v>79345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10160</v>
          </cell>
        </row>
        <row r="523">
          <cell r="A523">
            <v>4064000</v>
          </cell>
        </row>
        <row r="524">
          <cell r="A524">
            <v>0</v>
          </cell>
        </row>
        <row r="525">
          <cell r="A525">
            <v>4064000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46</v>
          </cell>
        </row>
        <row r="536">
          <cell r="A536">
            <v>1100</v>
          </cell>
        </row>
        <row r="537">
          <cell r="A537">
            <v>3</v>
          </cell>
        </row>
        <row r="541">
          <cell r="A541">
            <v>2</v>
          </cell>
        </row>
        <row r="542">
          <cell r="A542">
            <v>10160</v>
          </cell>
        </row>
        <row r="543">
          <cell r="A543">
            <v>4064000</v>
          </cell>
        </row>
        <row r="544">
          <cell r="A544">
            <v>0</v>
          </cell>
        </row>
        <row r="545">
          <cell r="A545">
            <v>4064000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46</v>
          </cell>
        </row>
        <row r="556">
          <cell r="A556">
            <v>1100</v>
          </cell>
        </row>
        <row r="557">
          <cell r="A557">
            <v>3</v>
          </cell>
        </row>
        <row r="561">
          <cell r="A561">
            <v>3</v>
          </cell>
        </row>
        <row r="562">
          <cell r="A562">
            <v>10160</v>
          </cell>
        </row>
        <row r="563">
          <cell r="A563">
            <v>4064000</v>
          </cell>
        </row>
        <row r="564">
          <cell r="A564">
            <v>0</v>
          </cell>
        </row>
        <row r="565">
          <cell r="A565">
            <v>4064000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46</v>
          </cell>
        </row>
        <row r="576">
          <cell r="A576">
            <v>1100</v>
          </cell>
        </row>
        <row r="577">
          <cell r="A577">
            <v>3</v>
          </cell>
        </row>
        <row r="581">
          <cell r="A581">
            <v>4</v>
          </cell>
        </row>
        <row r="582">
          <cell r="A582">
            <v>10160</v>
          </cell>
        </row>
        <row r="583">
          <cell r="A583">
            <v>4064000</v>
          </cell>
        </row>
        <row r="584">
          <cell r="A584">
            <v>0</v>
          </cell>
        </row>
        <row r="585">
          <cell r="A585">
            <v>4064000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46</v>
          </cell>
        </row>
        <row r="596">
          <cell r="A596">
            <v>1100</v>
          </cell>
        </row>
        <row r="597">
          <cell r="A597">
            <v>3</v>
          </cell>
        </row>
        <row r="601">
          <cell r="A601">
            <v>5</v>
          </cell>
        </row>
        <row r="602">
          <cell r="A602">
            <v>10160</v>
          </cell>
        </row>
        <row r="603">
          <cell r="A603">
            <v>4064000</v>
          </cell>
        </row>
        <row r="604">
          <cell r="A604">
            <v>0</v>
          </cell>
        </row>
        <row r="605">
          <cell r="A605">
            <v>4064000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46</v>
          </cell>
        </row>
        <row r="616">
          <cell r="A616">
            <v>1100</v>
          </cell>
        </row>
        <row r="617">
          <cell r="A617">
            <v>3</v>
          </cell>
        </row>
        <row r="621">
          <cell r="A621">
            <v>6</v>
          </cell>
        </row>
        <row r="622">
          <cell r="A622">
            <v>10160</v>
          </cell>
        </row>
        <row r="623">
          <cell r="A623">
            <v>4064000</v>
          </cell>
        </row>
        <row r="624">
          <cell r="A624">
            <v>0</v>
          </cell>
        </row>
        <row r="625">
          <cell r="A625">
            <v>4064000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46</v>
          </cell>
        </row>
        <row r="636">
          <cell r="A636">
            <v>1100</v>
          </cell>
        </row>
        <row r="637">
          <cell r="A637">
            <v>3</v>
          </cell>
        </row>
        <row r="641">
          <cell r="A641">
            <v>7</v>
          </cell>
        </row>
        <row r="642">
          <cell r="A642">
            <v>10160</v>
          </cell>
        </row>
        <row r="643">
          <cell r="A643">
            <v>4064000</v>
          </cell>
        </row>
        <row r="644">
          <cell r="A644">
            <v>0</v>
          </cell>
        </row>
        <row r="645">
          <cell r="A645">
            <v>4064000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46</v>
          </cell>
        </row>
        <row r="656">
          <cell r="A656">
            <v>1100</v>
          </cell>
        </row>
        <row r="657">
          <cell r="A657">
            <v>3</v>
          </cell>
        </row>
        <row r="661">
          <cell r="A661">
            <v>8</v>
          </cell>
        </row>
        <row r="662">
          <cell r="A662">
            <v>10160</v>
          </cell>
        </row>
        <row r="663">
          <cell r="A663">
            <v>4064000</v>
          </cell>
        </row>
        <row r="664">
          <cell r="A664">
            <v>0</v>
          </cell>
        </row>
        <row r="665">
          <cell r="A665">
            <v>4064000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46</v>
          </cell>
        </row>
        <row r="676">
          <cell r="A676">
            <v>1100</v>
          </cell>
        </row>
        <row r="677">
          <cell r="A677">
            <v>3</v>
          </cell>
        </row>
        <row r="681">
          <cell r="A681" t="str">
            <v>The European Union thinks that it is too risky to increase interest</v>
          </cell>
        </row>
        <row r="682">
          <cell r="A682" t="str">
            <v>rates. Inflation is increasing but past experience has shown that</v>
          </cell>
        </row>
        <row r="683">
          <cell r="A683" t="str">
            <v>if interest rates are increased too soon this can slow down the</v>
          </cell>
        </row>
        <row r="684">
          <cell r="A684" t="str">
            <v>the economy.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1426492</v>
          </cell>
        </row>
        <row r="703">
          <cell r="A703">
            <v>150328</v>
          </cell>
        </row>
        <row r="704">
          <cell r="A704">
            <v>677585</v>
          </cell>
        </row>
        <row r="705">
          <cell r="A705">
            <v>1651545</v>
          </cell>
        </row>
        <row r="708">
          <cell r="A708">
            <v>0</v>
          </cell>
        </row>
        <row r="709">
          <cell r="A709">
            <v>201690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-295740</v>
          </cell>
        </row>
        <row r="721">
          <cell r="A721">
            <v>2</v>
          </cell>
        </row>
        <row r="722">
          <cell r="A722">
            <v>1426492</v>
          </cell>
        </row>
        <row r="723">
          <cell r="A723">
            <v>150328</v>
          </cell>
        </row>
        <row r="724">
          <cell r="A724">
            <v>677585</v>
          </cell>
        </row>
        <row r="725">
          <cell r="A725">
            <v>1651545</v>
          </cell>
        </row>
        <row r="728">
          <cell r="A728">
            <v>0</v>
          </cell>
        </row>
        <row r="729">
          <cell r="A729">
            <v>201690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-295740</v>
          </cell>
        </row>
        <row r="741">
          <cell r="A741">
            <v>3</v>
          </cell>
        </row>
        <row r="742">
          <cell r="A742">
            <v>1426492</v>
          </cell>
        </row>
        <row r="743">
          <cell r="A743">
            <v>150328</v>
          </cell>
        </row>
        <row r="744">
          <cell r="A744">
            <v>677585</v>
          </cell>
        </row>
        <row r="745">
          <cell r="A745">
            <v>1651545</v>
          </cell>
        </row>
        <row r="748">
          <cell r="A748">
            <v>0</v>
          </cell>
        </row>
        <row r="749">
          <cell r="A749">
            <v>201690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-295740</v>
          </cell>
        </row>
        <row r="761">
          <cell r="A761">
            <v>4</v>
          </cell>
        </row>
        <row r="762">
          <cell r="A762">
            <v>1426492</v>
          </cell>
        </row>
        <row r="763">
          <cell r="A763">
            <v>150328</v>
          </cell>
        </row>
        <row r="764">
          <cell r="A764">
            <v>677585</v>
          </cell>
        </row>
        <row r="765">
          <cell r="A765">
            <v>1651545</v>
          </cell>
        </row>
        <row r="768">
          <cell r="A768">
            <v>0</v>
          </cell>
        </row>
        <row r="769">
          <cell r="A769">
            <v>201690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-295740</v>
          </cell>
        </row>
        <row r="781">
          <cell r="A781">
            <v>5</v>
          </cell>
        </row>
        <row r="782">
          <cell r="A782">
            <v>1426492</v>
          </cell>
        </row>
        <row r="783">
          <cell r="A783">
            <v>150328</v>
          </cell>
        </row>
        <row r="784">
          <cell r="A784">
            <v>677585</v>
          </cell>
        </row>
        <row r="785">
          <cell r="A785">
            <v>1651545</v>
          </cell>
        </row>
        <row r="788">
          <cell r="A788">
            <v>0</v>
          </cell>
        </row>
        <row r="789">
          <cell r="A789">
            <v>201690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-295740</v>
          </cell>
        </row>
        <row r="801">
          <cell r="A801">
            <v>6</v>
          </cell>
        </row>
        <row r="802">
          <cell r="A802">
            <v>1426492</v>
          </cell>
        </row>
        <row r="803">
          <cell r="A803">
            <v>150328</v>
          </cell>
        </row>
        <row r="804">
          <cell r="A804">
            <v>677585</v>
          </cell>
        </row>
        <row r="805">
          <cell r="A805">
            <v>1651545</v>
          </cell>
        </row>
        <row r="808">
          <cell r="A808">
            <v>0</v>
          </cell>
        </row>
        <row r="809">
          <cell r="A809">
            <v>201690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-295740</v>
          </cell>
        </row>
        <row r="821">
          <cell r="A821">
            <v>7</v>
          </cell>
        </row>
        <row r="822">
          <cell r="A822">
            <v>1426492</v>
          </cell>
        </row>
        <row r="823">
          <cell r="A823">
            <v>150328</v>
          </cell>
        </row>
        <row r="824">
          <cell r="A824">
            <v>677585</v>
          </cell>
        </row>
        <row r="825">
          <cell r="A825">
            <v>1651545</v>
          </cell>
        </row>
        <row r="828">
          <cell r="A828">
            <v>0</v>
          </cell>
        </row>
        <row r="829">
          <cell r="A829">
            <v>201690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-295740</v>
          </cell>
        </row>
        <row r="841">
          <cell r="A841">
            <v>8</v>
          </cell>
        </row>
        <row r="842">
          <cell r="A842">
            <v>1426492</v>
          </cell>
        </row>
        <row r="843">
          <cell r="A843">
            <v>150328</v>
          </cell>
        </row>
        <row r="844">
          <cell r="A844">
            <v>677585</v>
          </cell>
        </row>
        <row r="845">
          <cell r="A845">
            <v>1651545</v>
          </cell>
        </row>
        <row r="848">
          <cell r="A848">
            <v>0</v>
          </cell>
        </row>
        <row r="849">
          <cell r="A849">
            <v>201690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-295740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1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0</v>
          </cell>
        </row>
        <row r="21">
          <cell r="A21">
            <v>300</v>
          </cell>
        </row>
        <row r="22">
          <cell r="A22">
            <v>290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440</v>
          </cell>
        </row>
        <row r="26">
          <cell r="A26">
            <v>0</v>
          </cell>
        </row>
        <row r="27">
          <cell r="A27">
            <v>690</v>
          </cell>
        </row>
        <row r="28">
          <cell r="A28">
            <v>680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200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150</v>
          </cell>
        </row>
        <row r="36">
          <cell r="A36">
            <v>0</v>
          </cell>
        </row>
        <row r="37">
          <cell r="A37">
            <v>450</v>
          </cell>
          <cell r="B37" t="str">
            <v>*</v>
          </cell>
        </row>
        <row r="38">
          <cell r="A38">
            <v>75</v>
          </cell>
          <cell r="B38" t="str">
            <v>*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0</v>
          </cell>
        </row>
        <row r="82">
          <cell r="A82">
            <v>1</v>
          </cell>
        </row>
        <row r="83">
          <cell r="A83">
            <v>1200</v>
          </cell>
        </row>
        <row r="85">
          <cell r="A85">
            <v>65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-250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1450</v>
          </cell>
        </row>
        <row r="109">
          <cell r="A109">
            <v>850</v>
          </cell>
        </row>
        <row r="110">
          <cell r="A110">
            <v>464</v>
          </cell>
        </row>
        <row r="111">
          <cell r="A111">
            <v>1491</v>
          </cell>
        </row>
        <row r="112">
          <cell r="A112">
            <v>875</v>
          </cell>
        </row>
        <row r="113">
          <cell r="A113">
            <v>541</v>
          </cell>
        </row>
        <row r="114">
          <cell r="A114">
            <v>41</v>
          </cell>
        </row>
        <row r="115">
          <cell r="A115">
            <v>25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61</v>
          </cell>
          <cell r="B119" t="str">
            <v>!</v>
          </cell>
        </row>
        <row r="121">
          <cell r="A121">
            <v>1250</v>
          </cell>
        </row>
        <row r="122">
          <cell r="A122">
            <v>200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150</v>
          </cell>
        </row>
        <row r="126">
          <cell r="A126">
            <v>0</v>
          </cell>
        </row>
        <row r="127">
          <cell r="A127">
            <v>397</v>
          </cell>
        </row>
        <row r="128">
          <cell r="A128">
            <v>67</v>
          </cell>
        </row>
        <row r="129">
          <cell r="A129">
            <v>0</v>
          </cell>
        </row>
        <row r="131">
          <cell r="A131">
            <v>1112</v>
          </cell>
        </row>
        <row r="132">
          <cell r="A132">
            <v>172</v>
          </cell>
        </row>
        <row r="133">
          <cell r="A133">
            <v>0</v>
          </cell>
        </row>
        <row r="134">
          <cell r="A134">
            <v>686</v>
          </cell>
        </row>
        <row r="135">
          <cell r="A135">
            <v>123</v>
          </cell>
        </row>
        <row r="136">
          <cell r="A136">
            <v>0</v>
          </cell>
        </row>
        <row r="137">
          <cell r="A137">
            <v>381</v>
          </cell>
        </row>
        <row r="138">
          <cell r="A138">
            <v>69</v>
          </cell>
        </row>
        <row r="139">
          <cell r="A139">
            <v>0</v>
          </cell>
        </row>
        <row r="141">
          <cell r="A141">
            <v>1115</v>
          </cell>
        </row>
        <row r="142">
          <cell r="A142">
            <v>172</v>
          </cell>
        </row>
        <row r="143">
          <cell r="A143">
            <v>0</v>
          </cell>
        </row>
        <row r="144">
          <cell r="A144">
            <v>686</v>
          </cell>
        </row>
        <row r="145">
          <cell r="A145">
            <v>123</v>
          </cell>
        </row>
        <row r="146">
          <cell r="A146">
            <v>0</v>
          </cell>
        </row>
        <row r="147">
          <cell r="A147">
            <v>381</v>
          </cell>
        </row>
        <row r="148">
          <cell r="A148">
            <v>67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1</v>
          </cell>
        </row>
        <row r="161">
          <cell r="A161">
            <v>135</v>
          </cell>
        </row>
        <row r="162">
          <cell r="A162">
            <v>28</v>
          </cell>
        </row>
        <row r="163">
          <cell r="A163">
            <v>0</v>
          </cell>
        </row>
        <row r="164">
          <cell r="A164">
            <v>29</v>
          </cell>
        </row>
        <row r="165">
          <cell r="A165">
            <v>27</v>
          </cell>
        </row>
        <row r="166">
          <cell r="A166">
            <v>0</v>
          </cell>
        </row>
        <row r="167">
          <cell r="A167">
            <v>59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19</v>
          </cell>
        </row>
        <row r="172">
          <cell r="A172">
            <v>11</v>
          </cell>
        </row>
        <row r="173">
          <cell r="A173">
            <v>6</v>
          </cell>
        </row>
        <row r="177">
          <cell r="A177" t="str">
            <v>Minor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16</v>
          </cell>
        </row>
        <row r="192">
          <cell r="A192">
            <v>31</v>
          </cell>
        </row>
        <row r="193">
          <cell r="A193">
            <v>0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17</v>
          </cell>
        </row>
        <row r="198">
          <cell r="A198">
            <v>31</v>
          </cell>
        </row>
        <row r="201">
          <cell r="A201">
            <v>60000</v>
          </cell>
        </row>
        <row r="202">
          <cell r="A202">
            <v>16500</v>
          </cell>
        </row>
        <row r="203">
          <cell r="A203">
            <v>7500</v>
          </cell>
        </row>
        <row r="204">
          <cell r="A204">
            <v>110335</v>
          </cell>
        </row>
        <row r="205">
          <cell r="A205">
            <v>10612</v>
          </cell>
        </row>
        <row r="206">
          <cell r="A206">
            <v>4290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9500</v>
          </cell>
        </row>
        <row r="210">
          <cell r="A210">
            <v>6800</v>
          </cell>
        </row>
        <row r="211">
          <cell r="A211">
            <v>8078</v>
          </cell>
        </row>
        <row r="212">
          <cell r="A212">
            <v>7500</v>
          </cell>
        </row>
        <row r="213">
          <cell r="A213">
            <v>2544</v>
          </cell>
        </row>
        <row r="214">
          <cell r="A214">
            <v>9460</v>
          </cell>
        </row>
        <row r="215">
          <cell r="A215">
            <v>65000</v>
          </cell>
        </row>
        <row r="216">
          <cell r="A216">
            <v>10833</v>
          </cell>
        </row>
        <row r="217">
          <cell r="A217">
            <v>398952</v>
          </cell>
        </row>
        <row r="219">
          <cell r="A219">
            <v>22340</v>
          </cell>
        </row>
        <row r="220">
          <cell r="A220">
            <v>1576</v>
          </cell>
        </row>
        <row r="221">
          <cell r="A221">
            <v>954617</v>
          </cell>
        </row>
        <row r="222">
          <cell r="A222">
            <v>20764</v>
          </cell>
        </row>
        <row r="223">
          <cell r="A223">
            <v>994186</v>
          </cell>
        </row>
        <row r="224">
          <cell r="A224">
            <v>0</v>
          </cell>
        </row>
        <row r="225">
          <cell r="A225">
            <v>1725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-17080</v>
          </cell>
        </row>
        <row r="234">
          <cell r="A234">
            <v>1651545</v>
          </cell>
        </row>
        <row r="238">
          <cell r="A238">
            <v>660000</v>
          </cell>
        </row>
        <row r="239">
          <cell r="A239">
            <v>1329000</v>
          </cell>
        </row>
        <row r="240">
          <cell r="A240">
            <v>-295740</v>
          </cell>
        </row>
        <row r="241">
          <cell r="A241">
            <v>1061210</v>
          </cell>
        </row>
        <row r="242">
          <cell r="A242">
            <v>150328</v>
          </cell>
        </row>
        <row r="243">
          <cell r="A243">
            <v>0</v>
          </cell>
        </row>
        <row r="244">
          <cell r="A244">
            <v>263424</v>
          </cell>
        </row>
        <row r="245">
          <cell r="A245">
            <v>72161</v>
          </cell>
        </row>
        <row r="246">
          <cell r="A246">
            <v>173004</v>
          </cell>
        </row>
        <row r="247">
          <cell r="A247">
            <v>107928</v>
          </cell>
        </row>
        <row r="248">
          <cell r="A248">
            <v>2907</v>
          </cell>
        </row>
        <row r="249">
          <cell r="A249">
            <v>42000</v>
          </cell>
        </row>
        <row r="250">
          <cell r="A250">
            <v>143405</v>
          </cell>
        </row>
        <row r="251">
          <cell r="A251">
            <v>668347</v>
          </cell>
        </row>
        <row r="252">
          <cell r="A252">
            <v>392863</v>
          </cell>
        </row>
        <row r="254">
          <cell r="A254">
            <v>28164</v>
          </cell>
        </row>
        <row r="255">
          <cell r="A255">
            <v>0</v>
          </cell>
        </row>
        <row r="256">
          <cell r="A256">
            <v>-11764</v>
          </cell>
        </row>
        <row r="257">
          <cell r="A257">
            <v>-307504</v>
          </cell>
        </row>
        <row r="260">
          <cell r="A260">
            <v>-295740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1098328</v>
          </cell>
        </row>
        <row r="265">
          <cell r="A265">
            <v>56056</v>
          </cell>
        </row>
        <row r="266">
          <cell r="A266">
            <v>0</v>
          </cell>
        </row>
        <row r="267">
          <cell r="A267">
            <v>87349</v>
          </cell>
        </row>
        <row r="268">
          <cell r="A268">
            <v>784178</v>
          </cell>
        </row>
        <row r="269">
          <cell r="A269">
            <v>1634465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267880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3692496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170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51</v>
          </cell>
        </row>
        <row r="303">
          <cell r="A303">
            <v>3792</v>
          </cell>
        </row>
        <row r="304">
          <cell r="A304" t="str">
            <v xml:space="preserve"> 96.7</v>
          </cell>
        </row>
        <row r="305">
          <cell r="A305">
            <v>9216</v>
          </cell>
        </row>
        <row r="306">
          <cell r="A306">
            <v>2</v>
          </cell>
        </row>
        <row r="307">
          <cell r="A307">
            <v>8193</v>
          </cell>
        </row>
        <row r="308">
          <cell r="A308">
            <v>0</v>
          </cell>
        </row>
        <row r="311">
          <cell r="A311">
            <v>2482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4864</v>
          </cell>
        </row>
        <row r="316">
          <cell r="A316">
            <v>1618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4999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5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60000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  *</v>
          </cell>
        </row>
        <row r="428">
          <cell r="A428">
            <v>2</v>
          </cell>
        </row>
        <row r="429">
          <cell r="A429">
            <v>60000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   *</v>
          </cell>
        </row>
        <row r="435">
          <cell r="A435">
            <v>3</v>
          </cell>
        </row>
        <row r="436">
          <cell r="A436">
            <v>60000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  *</v>
          </cell>
        </row>
        <row r="442">
          <cell r="A442">
            <v>4</v>
          </cell>
        </row>
        <row r="443">
          <cell r="A443">
            <v>60000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  *</v>
          </cell>
        </row>
        <row r="449">
          <cell r="A449">
            <v>5</v>
          </cell>
        </row>
        <row r="450">
          <cell r="A450">
            <v>60000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   *</v>
          </cell>
        </row>
        <row r="456">
          <cell r="A456">
            <v>6</v>
          </cell>
        </row>
        <row r="457">
          <cell r="A457">
            <v>60000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   *</v>
          </cell>
        </row>
        <row r="463">
          <cell r="A463">
            <v>7</v>
          </cell>
        </row>
        <row r="464">
          <cell r="A464">
            <v>60000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  *</v>
          </cell>
        </row>
        <row r="470">
          <cell r="A470">
            <v>8</v>
          </cell>
        </row>
        <row r="471">
          <cell r="A471">
            <v>60000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   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6277</v>
          </cell>
        </row>
        <row r="505">
          <cell r="A505">
            <v>4274</v>
          </cell>
        </row>
        <row r="506">
          <cell r="A506">
            <v>4391</v>
          </cell>
        </row>
        <row r="507">
          <cell r="A507">
            <v>84</v>
          </cell>
        </row>
        <row r="508">
          <cell r="A508">
            <v>45</v>
          </cell>
        </row>
        <row r="509">
          <cell r="A509">
            <v>1863</v>
          </cell>
        </row>
        <row r="510">
          <cell r="A510">
            <v>1883</v>
          </cell>
        </row>
        <row r="511">
          <cell r="A511">
            <v>84</v>
          </cell>
        </row>
        <row r="515">
          <cell r="A515">
            <v>78498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9946</v>
          </cell>
        </row>
        <row r="523">
          <cell r="A523">
            <v>3978400</v>
          </cell>
        </row>
        <row r="524">
          <cell r="A524">
            <v>0</v>
          </cell>
        </row>
        <row r="525">
          <cell r="A525">
            <v>3978400</v>
          </cell>
        </row>
        <row r="526">
          <cell r="A526">
            <v>300</v>
          </cell>
        </row>
        <row r="527">
          <cell r="A527">
            <v>290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440</v>
          </cell>
        </row>
        <row r="531">
          <cell r="A531">
            <v>0</v>
          </cell>
        </row>
        <row r="532">
          <cell r="A532">
            <v>690</v>
          </cell>
        </row>
        <row r="533">
          <cell r="A533">
            <v>680</v>
          </cell>
        </row>
        <row r="534">
          <cell r="A534">
            <v>0</v>
          </cell>
        </row>
        <row r="535">
          <cell r="A535">
            <v>48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9946</v>
          </cell>
        </row>
        <row r="543">
          <cell r="A543">
            <v>3978400</v>
          </cell>
        </row>
        <row r="544">
          <cell r="A544">
            <v>0</v>
          </cell>
        </row>
        <row r="545">
          <cell r="A545">
            <v>3978400</v>
          </cell>
        </row>
        <row r="546">
          <cell r="A546">
            <v>300</v>
          </cell>
        </row>
        <row r="547">
          <cell r="A547">
            <v>290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440</v>
          </cell>
        </row>
        <row r="551">
          <cell r="A551">
            <v>0</v>
          </cell>
        </row>
        <row r="552">
          <cell r="A552">
            <v>690</v>
          </cell>
        </row>
        <row r="553">
          <cell r="A553">
            <v>680</v>
          </cell>
        </row>
        <row r="554">
          <cell r="A554">
            <v>0</v>
          </cell>
        </row>
        <row r="555">
          <cell r="A555">
            <v>48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9946</v>
          </cell>
        </row>
        <row r="563">
          <cell r="A563">
            <v>3978400</v>
          </cell>
        </row>
        <row r="564">
          <cell r="A564">
            <v>0</v>
          </cell>
        </row>
        <row r="565">
          <cell r="A565">
            <v>3978400</v>
          </cell>
        </row>
        <row r="566">
          <cell r="A566">
            <v>300</v>
          </cell>
        </row>
        <row r="567">
          <cell r="A567">
            <v>290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440</v>
          </cell>
        </row>
        <row r="571">
          <cell r="A571">
            <v>0</v>
          </cell>
        </row>
        <row r="572">
          <cell r="A572">
            <v>690</v>
          </cell>
        </row>
        <row r="573">
          <cell r="A573">
            <v>680</v>
          </cell>
        </row>
        <row r="574">
          <cell r="A574">
            <v>0</v>
          </cell>
        </row>
        <row r="575">
          <cell r="A575">
            <v>48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9946</v>
          </cell>
        </row>
        <row r="583">
          <cell r="A583">
            <v>3978400</v>
          </cell>
        </row>
        <row r="584">
          <cell r="A584">
            <v>0</v>
          </cell>
        </row>
        <row r="585">
          <cell r="A585">
            <v>3978400</v>
          </cell>
        </row>
        <row r="586">
          <cell r="A586">
            <v>300</v>
          </cell>
        </row>
        <row r="587">
          <cell r="A587">
            <v>290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440</v>
          </cell>
        </row>
        <row r="591">
          <cell r="A591">
            <v>0</v>
          </cell>
        </row>
        <row r="592">
          <cell r="A592">
            <v>690</v>
          </cell>
        </row>
        <row r="593">
          <cell r="A593">
            <v>680</v>
          </cell>
        </row>
        <row r="594">
          <cell r="A594">
            <v>0</v>
          </cell>
        </row>
        <row r="595">
          <cell r="A595">
            <v>48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9946</v>
          </cell>
        </row>
        <row r="603">
          <cell r="A603">
            <v>3978400</v>
          </cell>
        </row>
        <row r="604">
          <cell r="A604">
            <v>0</v>
          </cell>
        </row>
        <row r="605">
          <cell r="A605">
            <v>3978400</v>
          </cell>
        </row>
        <row r="606">
          <cell r="A606">
            <v>300</v>
          </cell>
        </row>
        <row r="607">
          <cell r="A607">
            <v>290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440</v>
          </cell>
        </row>
        <row r="611">
          <cell r="A611">
            <v>0</v>
          </cell>
        </row>
        <row r="612">
          <cell r="A612">
            <v>690</v>
          </cell>
        </row>
        <row r="613">
          <cell r="A613">
            <v>680</v>
          </cell>
        </row>
        <row r="614">
          <cell r="A614">
            <v>0</v>
          </cell>
        </row>
        <row r="615">
          <cell r="A615">
            <v>48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9946</v>
          </cell>
        </row>
        <row r="623">
          <cell r="A623">
            <v>3978400</v>
          </cell>
        </row>
        <row r="624">
          <cell r="A624">
            <v>0</v>
          </cell>
        </row>
        <row r="625">
          <cell r="A625">
            <v>3978400</v>
          </cell>
        </row>
        <row r="626">
          <cell r="A626">
            <v>300</v>
          </cell>
        </row>
        <row r="627">
          <cell r="A627">
            <v>290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440</v>
          </cell>
        </row>
        <row r="631">
          <cell r="A631">
            <v>0</v>
          </cell>
        </row>
        <row r="632">
          <cell r="A632">
            <v>690</v>
          </cell>
        </row>
        <row r="633">
          <cell r="A633">
            <v>680</v>
          </cell>
        </row>
        <row r="634">
          <cell r="A634">
            <v>0</v>
          </cell>
        </row>
        <row r="635">
          <cell r="A635">
            <v>48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9946</v>
          </cell>
        </row>
        <row r="643">
          <cell r="A643">
            <v>3978400</v>
          </cell>
        </row>
        <row r="644">
          <cell r="A644">
            <v>0</v>
          </cell>
        </row>
        <row r="645">
          <cell r="A645">
            <v>3978400</v>
          </cell>
        </row>
        <row r="646">
          <cell r="A646">
            <v>300</v>
          </cell>
        </row>
        <row r="647">
          <cell r="A647">
            <v>290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440</v>
          </cell>
        </row>
        <row r="651">
          <cell r="A651">
            <v>0</v>
          </cell>
        </row>
        <row r="652">
          <cell r="A652">
            <v>690</v>
          </cell>
        </row>
        <row r="653">
          <cell r="A653">
            <v>680</v>
          </cell>
        </row>
        <row r="654">
          <cell r="A654">
            <v>0</v>
          </cell>
        </row>
        <row r="655">
          <cell r="A655">
            <v>48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9946</v>
          </cell>
        </row>
        <row r="663">
          <cell r="A663">
            <v>3978400</v>
          </cell>
        </row>
        <row r="664">
          <cell r="A664">
            <v>0</v>
          </cell>
        </row>
        <row r="665">
          <cell r="A665">
            <v>3978400</v>
          </cell>
        </row>
        <row r="666">
          <cell r="A666">
            <v>300</v>
          </cell>
        </row>
        <row r="667">
          <cell r="A667">
            <v>290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440</v>
          </cell>
        </row>
        <row r="671">
          <cell r="A671">
            <v>0</v>
          </cell>
        </row>
        <row r="672">
          <cell r="A672">
            <v>690</v>
          </cell>
        </row>
        <row r="673">
          <cell r="A673">
            <v>680</v>
          </cell>
        </row>
        <row r="674">
          <cell r="A674">
            <v>0</v>
          </cell>
        </row>
        <row r="675">
          <cell r="A675">
            <v>48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The use of fossil fuels is under threat from social acceptability</v>
          </cell>
        </row>
        <row r="682">
          <cell r="A682" t="str">
            <v>trends. Companies in this sector are facing a growing resistance</v>
          </cell>
        </row>
        <row r="683">
          <cell r="A683" t="str">
            <v>from users. Regulators and investors are showing concern that</v>
          </cell>
        </row>
        <row r="684">
          <cell r="A684" t="str">
            <v>the companies may end up with unusable assets in future.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1398328</v>
          </cell>
        </row>
        <row r="703">
          <cell r="A703">
            <v>143405</v>
          </cell>
        </row>
        <row r="704">
          <cell r="A704">
            <v>784178</v>
          </cell>
        </row>
        <row r="705">
          <cell r="A705">
            <v>1634465</v>
          </cell>
        </row>
        <row r="708">
          <cell r="A708">
            <v>0</v>
          </cell>
        </row>
        <row r="709">
          <cell r="A709">
            <v>267880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-307504</v>
          </cell>
        </row>
        <row r="721">
          <cell r="A721">
            <v>2</v>
          </cell>
        </row>
        <row r="722">
          <cell r="A722">
            <v>1398328</v>
          </cell>
        </row>
        <row r="723">
          <cell r="A723">
            <v>143405</v>
          </cell>
        </row>
        <row r="724">
          <cell r="A724">
            <v>784178</v>
          </cell>
        </row>
        <row r="725">
          <cell r="A725">
            <v>1634465</v>
          </cell>
        </row>
        <row r="728">
          <cell r="A728">
            <v>0</v>
          </cell>
        </row>
        <row r="729">
          <cell r="A729">
            <v>267880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-307504</v>
          </cell>
        </row>
        <row r="741">
          <cell r="A741">
            <v>3</v>
          </cell>
        </row>
        <row r="742">
          <cell r="A742">
            <v>1398328</v>
          </cell>
        </row>
        <row r="743">
          <cell r="A743">
            <v>143405</v>
          </cell>
        </row>
        <row r="744">
          <cell r="A744">
            <v>784178</v>
          </cell>
        </row>
        <row r="745">
          <cell r="A745">
            <v>1634465</v>
          </cell>
        </row>
        <row r="748">
          <cell r="A748">
            <v>0</v>
          </cell>
        </row>
        <row r="749">
          <cell r="A749">
            <v>267880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-307504</v>
          </cell>
        </row>
        <row r="761">
          <cell r="A761">
            <v>4</v>
          </cell>
        </row>
        <row r="762">
          <cell r="A762">
            <v>1398328</v>
          </cell>
        </row>
        <row r="763">
          <cell r="A763">
            <v>143405</v>
          </cell>
        </row>
        <row r="764">
          <cell r="A764">
            <v>784178</v>
          </cell>
        </row>
        <row r="765">
          <cell r="A765">
            <v>1634465</v>
          </cell>
        </row>
        <row r="768">
          <cell r="A768">
            <v>0</v>
          </cell>
        </row>
        <row r="769">
          <cell r="A769">
            <v>267880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-307504</v>
          </cell>
        </row>
        <row r="781">
          <cell r="A781">
            <v>5</v>
          </cell>
        </row>
        <row r="782">
          <cell r="A782">
            <v>1398328</v>
          </cell>
        </row>
        <row r="783">
          <cell r="A783">
            <v>143405</v>
          </cell>
        </row>
        <row r="784">
          <cell r="A784">
            <v>784178</v>
          </cell>
        </row>
        <row r="785">
          <cell r="A785">
            <v>1634465</v>
          </cell>
        </row>
        <row r="788">
          <cell r="A788">
            <v>0</v>
          </cell>
        </row>
        <row r="789">
          <cell r="A789">
            <v>267880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-307504</v>
          </cell>
        </row>
        <row r="801">
          <cell r="A801">
            <v>6</v>
          </cell>
        </row>
        <row r="802">
          <cell r="A802">
            <v>1398328</v>
          </cell>
        </row>
        <row r="803">
          <cell r="A803">
            <v>143405</v>
          </cell>
        </row>
        <row r="804">
          <cell r="A804">
            <v>784178</v>
          </cell>
        </row>
        <row r="805">
          <cell r="A805">
            <v>1634465</v>
          </cell>
        </row>
        <row r="808">
          <cell r="A808">
            <v>0</v>
          </cell>
        </row>
        <row r="809">
          <cell r="A809">
            <v>267880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-307504</v>
          </cell>
        </row>
        <row r="821">
          <cell r="A821">
            <v>7</v>
          </cell>
        </row>
        <row r="822">
          <cell r="A822">
            <v>1398328</v>
          </cell>
        </row>
        <row r="823">
          <cell r="A823">
            <v>143405</v>
          </cell>
        </row>
        <row r="824">
          <cell r="A824">
            <v>784178</v>
          </cell>
        </row>
        <row r="825">
          <cell r="A825">
            <v>1634465</v>
          </cell>
        </row>
        <row r="828">
          <cell r="A828">
            <v>0</v>
          </cell>
        </row>
        <row r="829">
          <cell r="A829">
            <v>267880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-307504</v>
          </cell>
        </row>
        <row r="841">
          <cell r="A841">
            <v>8</v>
          </cell>
        </row>
        <row r="842">
          <cell r="A842">
            <v>1398328</v>
          </cell>
        </row>
        <row r="843">
          <cell r="A843">
            <v>143405</v>
          </cell>
        </row>
        <row r="844">
          <cell r="A844">
            <v>784178</v>
          </cell>
        </row>
        <row r="845">
          <cell r="A845">
            <v>1634465</v>
          </cell>
        </row>
        <row r="848">
          <cell r="A848">
            <v>0</v>
          </cell>
        </row>
        <row r="849">
          <cell r="A849">
            <v>267880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-307504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5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325</v>
          </cell>
        </row>
        <row r="22">
          <cell r="A22">
            <v>335</v>
          </cell>
        </row>
        <row r="23">
          <cell r="A23">
            <v>375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725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1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4</v>
          </cell>
        </row>
        <row r="82">
          <cell r="A82">
            <v>0</v>
          </cell>
        </row>
        <row r="83">
          <cell r="A83">
            <v>1200</v>
          </cell>
        </row>
        <row r="85">
          <cell r="A85">
            <v>70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1442</v>
          </cell>
        </row>
        <row r="112">
          <cell r="A112">
            <v>954</v>
          </cell>
        </row>
        <row r="113">
          <cell r="A113">
            <v>516</v>
          </cell>
        </row>
        <row r="114">
          <cell r="A114">
            <v>42</v>
          </cell>
        </row>
        <row r="115">
          <cell r="A115">
            <v>29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1016</v>
          </cell>
        </row>
        <row r="132">
          <cell r="A132">
            <v>122</v>
          </cell>
        </row>
        <row r="133">
          <cell r="A133">
            <v>243</v>
          </cell>
        </row>
        <row r="134">
          <cell r="A134">
            <v>670</v>
          </cell>
        </row>
        <row r="135">
          <cell r="A135">
            <v>120</v>
          </cell>
        </row>
        <row r="136">
          <cell r="A136">
            <v>167</v>
          </cell>
        </row>
        <row r="137">
          <cell r="A137">
            <v>396</v>
          </cell>
        </row>
        <row r="138">
          <cell r="A138">
            <v>63</v>
          </cell>
        </row>
        <row r="139">
          <cell r="A139">
            <v>95</v>
          </cell>
        </row>
        <row r="141">
          <cell r="A141">
            <v>1016</v>
          </cell>
        </row>
        <row r="142">
          <cell r="A142">
            <v>122</v>
          </cell>
        </row>
        <row r="143">
          <cell r="A143">
            <v>243</v>
          </cell>
        </row>
        <row r="144">
          <cell r="A144">
            <v>625</v>
          </cell>
        </row>
        <row r="145">
          <cell r="A145">
            <v>120</v>
          </cell>
        </row>
        <row r="146">
          <cell r="A146">
            <v>150</v>
          </cell>
        </row>
        <row r="147">
          <cell r="A147">
            <v>384</v>
          </cell>
        </row>
        <row r="148">
          <cell r="A148">
            <v>63</v>
          </cell>
        </row>
        <row r="149">
          <cell r="A149">
            <v>95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22</v>
          </cell>
        </row>
        <row r="155">
          <cell r="A155">
            <v>0</v>
          </cell>
        </row>
        <row r="157">
          <cell r="A157">
            <v>6</v>
          </cell>
        </row>
        <row r="158">
          <cell r="A158">
            <v>0</v>
          </cell>
        </row>
        <row r="161">
          <cell r="A161">
            <v>119</v>
          </cell>
        </row>
        <row r="162">
          <cell r="A162">
            <v>56</v>
          </cell>
        </row>
        <row r="163">
          <cell r="A163">
            <v>7</v>
          </cell>
        </row>
        <row r="164">
          <cell r="A164">
            <v>0</v>
          </cell>
        </row>
        <row r="165">
          <cell r="A165">
            <v>30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12</v>
          </cell>
        </row>
        <row r="169">
          <cell r="A169">
            <v>5</v>
          </cell>
        </row>
        <row r="171">
          <cell r="A171">
            <v>101</v>
          </cell>
          <cell r="B171" t="str">
            <v>!</v>
          </cell>
        </row>
        <row r="172">
          <cell r="A172">
            <v>19</v>
          </cell>
        </row>
        <row r="173">
          <cell r="A173">
            <v>12</v>
          </cell>
        </row>
        <row r="177">
          <cell r="A177" t="str">
            <v>Major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17</v>
          </cell>
        </row>
        <row r="192">
          <cell r="A192">
            <v>31</v>
          </cell>
        </row>
        <row r="193">
          <cell r="A193">
            <v>4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27</v>
          </cell>
        </row>
        <row r="201">
          <cell r="A201">
            <v>75000</v>
          </cell>
        </row>
        <row r="202">
          <cell r="A202">
            <v>22018</v>
          </cell>
        </row>
        <row r="203">
          <cell r="A203">
            <v>12810</v>
          </cell>
        </row>
        <row r="204">
          <cell r="A204">
            <v>112219</v>
          </cell>
        </row>
        <row r="205">
          <cell r="A205">
            <v>13514</v>
          </cell>
        </row>
        <row r="206">
          <cell r="A206">
            <v>10890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9000</v>
          </cell>
        </row>
        <row r="210">
          <cell r="A210">
            <v>6800</v>
          </cell>
        </row>
        <row r="211">
          <cell r="A211">
            <v>8366</v>
          </cell>
        </row>
        <row r="212">
          <cell r="A212">
            <v>7500</v>
          </cell>
        </row>
        <row r="213">
          <cell r="A213">
            <v>2818</v>
          </cell>
        </row>
        <row r="214">
          <cell r="A214">
            <v>9250</v>
          </cell>
        </row>
        <row r="215">
          <cell r="A215">
            <v>70000</v>
          </cell>
        </row>
        <row r="216">
          <cell r="A216">
            <v>10841</v>
          </cell>
        </row>
        <row r="217">
          <cell r="A217">
            <v>441026</v>
          </cell>
        </row>
        <row r="219">
          <cell r="A219">
            <v>3660</v>
          </cell>
        </row>
        <row r="220">
          <cell r="A220">
            <v>1541</v>
          </cell>
        </row>
        <row r="221">
          <cell r="A221">
            <v>1307307</v>
          </cell>
        </row>
        <row r="222">
          <cell r="A222">
            <v>2119</v>
          </cell>
        </row>
        <row r="223">
          <cell r="A223">
            <v>1116323</v>
          </cell>
        </row>
        <row r="224">
          <cell r="A224">
            <v>0</v>
          </cell>
        </row>
        <row r="225">
          <cell r="A225">
            <v>1437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194540</v>
          </cell>
        </row>
        <row r="234">
          <cell r="A234">
            <v>1634465</v>
          </cell>
        </row>
        <row r="238">
          <cell r="A238">
            <v>619000</v>
          </cell>
        </row>
        <row r="239">
          <cell r="A239">
            <v>1468000</v>
          </cell>
        </row>
        <row r="240">
          <cell r="A240">
            <v>-307504</v>
          </cell>
        </row>
        <row r="241">
          <cell r="A241">
            <v>1329434</v>
          </cell>
        </row>
        <row r="242">
          <cell r="A242">
            <v>143405</v>
          </cell>
        </row>
        <row r="243">
          <cell r="A243">
            <v>0</v>
          </cell>
        </row>
        <row r="244">
          <cell r="A244">
            <v>329690</v>
          </cell>
        </row>
        <row r="245">
          <cell r="A245">
            <v>72665</v>
          </cell>
        </row>
        <row r="246">
          <cell r="A246">
            <v>178634</v>
          </cell>
        </row>
        <row r="247">
          <cell r="A247">
            <v>104417</v>
          </cell>
        </row>
        <row r="248">
          <cell r="A248">
            <v>2912</v>
          </cell>
        </row>
        <row r="249">
          <cell r="A249">
            <v>40700</v>
          </cell>
        </row>
        <row r="250">
          <cell r="A250">
            <v>129336</v>
          </cell>
        </row>
        <row r="251">
          <cell r="A251">
            <v>743087</v>
          </cell>
        </row>
        <row r="252">
          <cell r="A252">
            <v>586347</v>
          </cell>
        </row>
        <row r="254">
          <cell r="A254">
            <v>27458</v>
          </cell>
        </row>
        <row r="255">
          <cell r="A255">
            <v>0</v>
          </cell>
        </row>
        <row r="256">
          <cell r="A256">
            <v>121419</v>
          </cell>
        </row>
        <row r="257">
          <cell r="A257">
            <v>-186085</v>
          </cell>
        </row>
        <row r="260">
          <cell r="A260">
            <v>-307504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1070870</v>
          </cell>
        </row>
        <row r="265">
          <cell r="A265">
            <v>37575</v>
          </cell>
        </row>
        <row r="266">
          <cell r="A266">
            <v>0</v>
          </cell>
        </row>
        <row r="267">
          <cell r="A267">
            <v>91761</v>
          </cell>
        </row>
        <row r="268">
          <cell r="A268">
            <v>806305</v>
          </cell>
        </row>
        <row r="269">
          <cell r="A269">
            <v>1829005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321601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3813915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210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56</v>
          </cell>
        </row>
        <row r="303">
          <cell r="A303">
            <v>3855</v>
          </cell>
        </row>
        <row r="304">
          <cell r="A304" t="str">
            <v xml:space="preserve"> 95.1</v>
          </cell>
        </row>
        <row r="305">
          <cell r="A305">
            <v>9792</v>
          </cell>
        </row>
        <row r="306">
          <cell r="A306">
            <v>227</v>
          </cell>
        </row>
        <row r="307">
          <cell r="A307">
            <v>8181</v>
          </cell>
        </row>
        <row r="308">
          <cell r="A308">
            <v>0</v>
          </cell>
        </row>
        <row r="311">
          <cell r="A311">
            <v>1618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4898</v>
          </cell>
        </row>
        <row r="316">
          <cell r="A316">
            <v>1720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6897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67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***</v>
          </cell>
        </row>
        <row r="426">
          <cell r="A426" t="str">
            <v xml:space="preserve">   **</v>
          </cell>
        </row>
        <row r="427">
          <cell r="A427" t="str">
            <v xml:space="preserve">   **</v>
          </cell>
        </row>
        <row r="428">
          <cell r="A428">
            <v>2</v>
          </cell>
        </row>
        <row r="429">
          <cell r="A429">
            <v>75000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 **</v>
          </cell>
        </row>
        <row r="435">
          <cell r="A435">
            <v>3</v>
          </cell>
        </row>
        <row r="436">
          <cell r="A436">
            <v>75000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***</v>
          </cell>
        </row>
        <row r="440">
          <cell r="A440" t="str">
            <v xml:space="preserve">   **</v>
          </cell>
        </row>
        <row r="441">
          <cell r="A441" t="str">
            <v xml:space="preserve">   **</v>
          </cell>
        </row>
        <row r="442">
          <cell r="A442">
            <v>4</v>
          </cell>
        </row>
        <row r="443">
          <cell r="A443">
            <v>75000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***</v>
          </cell>
        </row>
        <row r="447">
          <cell r="A447" t="str">
            <v xml:space="preserve">   **</v>
          </cell>
        </row>
        <row r="448">
          <cell r="A448" t="str">
            <v xml:space="preserve">   **</v>
          </cell>
        </row>
        <row r="449">
          <cell r="A449">
            <v>5</v>
          </cell>
        </row>
        <row r="450">
          <cell r="A450">
            <v>75000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 **</v>
          </cell>
        </row>
        <row r="456">
          <cell r="A456">
            <v>6</v>
          </cell>
        </row>
        <row r="457">
          <cell r="A457">
            <v>75000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 **</v>
          </cell>
        </row>
        <row r="463">
          <cell r="A463">
            <v>7</v>
          </cell>
        </row>
        <row r="464">
          <cell r="A464">
            <v>75000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***</v>
          </cell>
        </row>
        <row r="468">
          <cell r="A468" t="str">
            <v xml:space="preserve">   **</v>
          </cell>
        </row>
        <row r="469">
          <cell r="A469" t="str">
            <v xml:space="preserve">   **</v>
          </cell>
        </row>
        <row r="470">
          <cell r="A470">
            <v>8</v>
          </cell>
        </row>
        <row r="471">
          <cell r="A471">
            <v>75000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***</v>
          </cell>
        </row>
        <row r="475">
          <cell r="A475" t="str">
            <v xml:space="preserve">   **</v>
          </cell>
        </row>
        <row r="476">
          <cell r="A476" t="str">
            <v xml:space="preserve">   **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6038</v>
          </cell>
        </row>
        <row r="505">
          <cell r="A505">
            <v>4155</v>
          </cell>
        </row>
        <row r="506">
          <cell r="A506">
            <v>4285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1895</v>
          </cell>
        </row>
        <row r="510">
          <cell r="A510">
            <v>1897</v>
          </cell>
        </row>
        <row r="511">
          <cell r="A511">
            <v>83</v>
          </cell>
        </row>
        <row r="515">
          <cell r="A515">
            <v>78498</v>
          </cell>
        </row>
        <row r="516">
          <cell r="A516">
            <v>75387</v>
          </cell>
        </row>
        <row r="517">
          <cell r="A517">
            <v>71419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10437</v>
          </cell>
        </row>
        <row r="523">
          <cell r="A523">
            <v>4174800</v>
          </cell>
        </row>
        <row r="524">
          <cell r="A524">
            <v>0</v>
          </cell>
        </row>
        <row r="525">
          <cell r="A525">
            <v>4174800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590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850</v>
          </cell>
        </row>
        <row r="535">
          <cell r="A535">
            <v>49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10437</v>
          </cell>
        </row>
        <row r="543">
          <cell r="A543">
            <v>4174800</v>
          </cell>
        </row>
        <row r="544">
          <cell r="A544">
            <v>0</v>
          </cell>
        </row>
        <row r="545">
          <cell r="A545">
            <v>4174800</v>
          </cell>
        </row>
        <row r="546">
          <cell r="A546">
            <v>325</v>
          </cell>
        </row>
        <row r="547">
          <cell r="A547">
            <v>335</v>
          </cell>
        </row>
        <row r="548">
          <cell r="A548">
            <v>375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725</v>
          </cell>
        </row>
        <row r="554">
          <cell r="A554">
            <v>850</v>
          </cell>
        </row>
        <row r="555">
          <cell r="A555">
            <v>49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10437</v>
          </cell>
        </row>
        <row r="563">
          <cell r="A563">
            <v>4174800</v>
          </cell>
        </row>
        <row r="564">
          <cell r="A564">
            <v>0</v>
          </cell>
        </row>
        <row r="565">
          <cell r="A565">
            <v>4174800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375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590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850</v>
          </cell>
        </row>
        <row r="575">
          <cell r="A575">
            <v>49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10437</v>
          </cell>
        </row>
        <row r="583">
          <cell r="A583">
            <v>4174800</v>
          </cell>
        </row>
        <row r="584">
          <cell r="A584">
            <v>0</v>
          </cell>
        </row>
        <row r="585">
          <cell r="A585">
            <v>4174800</v>
          </cell>
        </row>
        <row r="586">
          <cell r="A586">
            <v>325</v>
          </cell>
        </row>
        <row r="587">
          <cell r="A587">
            <v>335</v>
          </cell>
        </row>
        <row r="588">
          <cell r="A588">
            <v>375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700</v>
          </cell>
        </row>
        <row r="593">
          <cell r="A593">
            <v>725</v>
          </cell>
        </row>
        <row r="594">
          <cell r="A594">
            <v>850</v>
          </cell>
        </row>
        <row r="595">
          <cell r="A595">
            <v>49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10437</v>
          </cell>
        </row>
        <row r="603">
          <cell r="A603">
            <v>4174800</v>
          </cell>
        </row>
        <row r="604">
          <cell r="A604">
            <v>0</v>
          </cell>
        </row>
        <row r="605">
          <cell r="A605">
            <v>4174800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375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590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850</v>
          </cell>
        </row>
        <row r="615">
          <cell r="A615">
            <v>49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10437</v>
          </cell>
        </row>
        <row r="623">
          <cell r="A623">
            <v>4174800</v>
          </cell>
        </row>
        <row r="624">
          <cell r="A624">
            <v>0</v>
          </cell>
        </row>
        <row r="625">
          <cell r="A625">
            <v>4174800</v>
          </cell>
        </row>
        <row r="626">
          <cell r="A626">
            <v>325</v>
          </cell>
        </row>
        <row r="627">
          <cell r="A627">
            <v>335</v>
          </cell>
        </row>
        <row r="628">
          <cell r="A628">
            <v>375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725</v>
          </cell>
        </row>
        <row r="634">
          <cell r="A634">
            <v>850</v>
          </cell>
        </row>
        <row r="635">
          <cell r="A635">
            <v>49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10437</v>
          </cell>
        </row>
        <row r="643">
          <cell r="A643">
            <v>4174800</v>
          </cell>
        </row>
        <row r="644">
          <cell r="A644">
            <v>0</v>
          </cell>
        </row>
        <row r="645">
          <cell r="A645">
            <v>4174800</v>
          </cell>
        </row>
        <row r="646">
          <cell r="A646">
            <v>325</v>
          </cell>
        </row>
        <row r="647">
          <cell r="A647">
            <v>335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49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10437</v>
          </cell>
        </row>
        <row r="663">
          <cell r="A663">
            <v>4174800</v>
          </cell>
        </row>
        <row r="664">
          <cell r="A664">
            <v>0</v>
          </cell>
        </row>
        <row r="665">
          <cell r="A665">
            <v>4174800</v>
          </cell>
        </row>
        <row r="666">
          <cell r="A666">
            <v>325</v>
          </cell>
        </row>
        <row r="667">
          <cell r="A667">
            <v>335</v>
          </cell>
        </row>
        <row r="668">
          <cell r="A668">
            <v>375</v>
          </cell>
        </row>
        <row r="669">
          <cell r="A669">
            <v>490</v>
          </cell>
        </row>
        <row r="670">
          <cell r="A670">
            <v>490</v>
          </cell>
        </row>
        <row r="671">
          <cell r="A671">
            <v>590</v>
          </cell>
        </row>
        <row r="672">
          <cell r="A672">
            <v>700</v>
          </cell>
        </row>
        <row r="673">
          <cell r="A673">
            <v>725</v>
          </cell>
        </row>
        <row r="674">
          <cell r="A674">
            <v>850</v>
          </cell>
        </row>
        <row r="675">
          <cell r="A675">
            <v>49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Cyber security attacks have increased and are causing serious concerns.</v>
          </cell>
        </row>
        <row r="682">
          <cell r="A682" t="str">
            <v>Public and private companies are being attacked and these cause both</v>
          </cell>
        </row>
        <row r="683">
          <cell r="A683" t="str">
            <v>social and economic disturbances and high costs.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1370870</v>
          </cell>
        </row>
        <row r="703">
          <cell r="A703">
            <v>129336</v>
          </cell>
        </row>
        <row r="704">
          <cell r="A704">
            <v>806305</v>
          </cell>
        </row>
        <row r="705">
          <cell r="A705">
            <v>1829005</v>
          </cell>
        </row>
        <row r="708">
          <cell r="A708">
            <v>0</v>
          </cell>
        </row>
        <row r="709">
          <cell r="A709">
            <v>321601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-186085</v>
          </cell>
        </row>
        <row r="721">
          <cell r="A721">
            <v>2</v>
          </cell>
        </row>
        <row r="722">
          <cell r="A722">
            <v>1370870</v>
          </cell>
        </row>
        <row r="723">
          <cell r="A723">
            <v>129336</v>
          </cell>
        </row>
        <row r="724">
          <cell r="A724">
            <v>806305</v>
          </cell>
        </row>
        <row r="725">
          <cell r="A725">
            <v>1829005</v>
          </cell>
        </row>
        <row r="728">
          <cell r="A728">
            <v>0</v>
          </cell>
        </row>
        <row r="729">
          <cell r="A729">
            <v>321601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-186085</v>
          </cell>
        </row>
        <row r="741">
          <cell r="A741">
            <v>3</v>
          </cell>
        </row>
        <row r="742">
          <cell r="A742">
            <v>1370870</v>
          </cell>
        </row>
        <row r="743">
          <cell r="A743">
            <v>129336</v>
          </cell>
        </row>
        <row r="744">
          <cell r="A744">
            <v>806305</v>
          </cell>
        </row>
        <row r="745">
          <cell r="A745">
            <v>1829005</v>
          </cell>
        </row>
        <row r="748">
          <cell r="A748">
            <v>0</v>
          </cell>
        </row>
        <row r="749">
          <cell r="A749">
            <v>321601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-186085</v>
          </cell>
        </row>
        <row r="761">
          <cell r="A761">
            <v>4</v>
          </cell>
        </row>
        <row r="762">
          <cell r="A762">
            <v>1370870</v>
          </cell>
        </row>
        <row r="763">
          <cell r="A763">
            <v>129336</v>
          </cell>
        </row>
        <row r="764">
          <cell r="A764">
            <v>806305</v>
          </cell>
        </row>
        <row r="765">
          <cell r="A765">
            <v>1829005</v>
          </cell>
        </row>
        <row r="768">
          <cell r="A768">
            <v>0</v>
          </cell>
        </row>
        <row r="769">
          <cell r="A769">
            <v>321601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-186085</v>
          </cell>
        </row>
        <row r="781">
          <cell r="A781">
            <v>5</v>
          </cell>
        </row>
        <row r="782">
          <cell r="A782">
            <v>1370870</v>
          </cell>
        </row>
        <row r="783">
          <cell r="A783">
            <v>129336</v>
          </cell>
        </row>
        <row r="784">
          <cell r="A784">
            <v>806305</v>
          </cell>
        </row>
        <row r="785">
          <cell r="A785">
            <v>1829005</v>
          </cell>
        </row>
        <row r="788">
          <cell r="A788">
            <v>0</v>
          </cell>
        </row>
        <row r="789">
          <cell r="A789">
            <v>321601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-186085</v>
          </cell>
        </row>
        <row r="801">
          <cell r="A801">
            <v>6</v>
          </cell>
        </row>
        <row r="802">
          <cell r="A802">
            <v>1370870</v>
          </cell>
        </row>
        <row r="803">
          <cell r="A803">
            <v>129336</v>
          </cell>
        </row>
        <row r="804">
          <cell r="A804">
            <v>806305</v>
          </cell>
        </row>
        <row r="805">
          <cell r="A805">
            <v>1829005</v>
          </cell>
        </row>
        <row r="808">
          <cell r="A808">
            <v>0</v>
          </cell>
        </row>
        <row r="809">
          <cell r="A809">
            <v>321601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-186085</v>
          </cell>
        </row>
        <row r="821">
          <cell r="A821">
            <v>7</v>
          </cell>
        </row>
        <row r="822">
          <cell r="A822">
            <v>1370870</v>
          </cell>
        </row>
        <row r="823">
          <cell r="A823">
            <v>129336</v>
          </cell>
        </row>
        <row r="824">
          <cell r="A824">
            <v>806305</v>
          </cell>
        </row>
        <row r="825">
          <cell r="A825">
            <v>1829005</v>
          </cell>
        </row>
        <row r="828">
          <cell r="A828">
            <v>0</v>
          </cell>
        </row>
        <row r="829">
          <cell r="A829">
            <v>321601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-186085</v>
          </cell>
        </row>
        <row r="841">
          <cell r="A841">
            <v>8</v>
          </cell>
        </row>
        <row r="842">
          <cell r="A842">
            <v>1370870</v>
          </cell>
        </row>
        <row r="843">
          <cell r="A843">
            <v>129336</v>
          </cell>
        </row>
        <row r="844">
          <cell r="A844">
            <v>806305</v>
          </cell>
        </row>
        <row r="845">
          <cell r="A845">
            <v>1829005</v>
          </cell>
        </row>
        <row r="848">
          <cell r="A848">
            <v>0</v>
          </cell>
        </row>
        <row r="849">
          <cell r="A849">
            <v>321601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-186085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zoomScale="70" zoomScaleNormal="70" workbookViewId="0">
      <selection activeCell="AD26" sqref="AD26"/>
    </sheetView>
  </sheetViews>
  <sheetFormatPr baseColWidth="10" defaultRowHeight="14.4" x14ac:dyDescent="0.3"/>
  <cols>
    <col min="1" max="1" width="1.44140625" customWidth="1"/>
    <col min="2" max="2" width="11.109375" customWidth="1"/>
    <col min="3" max="3" width="8.33203125" customWidth="1"/>
    <col min="4" max="4" width="8.6640625" customWidth="1"/>
    <col min="5" max="5" width="7.33203125" customWidth="1"/>
    <col min="6" max="6" width="1.88671875" customWidth="1"/>
    <col min="7" max="7" width="7.33203125" customWidth="1"/>
    <col min="8" max="8" width="1.6640625" customWidth="1"/>
    <col min="9" max="9" width="7.33203125" customWidth="1"/>
    <col min="10" max="10" width="1.88671875" customWidth="1"/>
    <col min="11" max="11" width="2.6640625" customWidth="1"/>
    <col min="12" max="12" width="8.6640625" customWidth="1"/>
    <col min="13" max="13" width="10.5546875" customWidth="1"/>
    <col min="14" max="14" width="6.109375" customWidth="1"/>
    <col min="15" max="15" width="5.6640625" customWidth="1"/>
    <col min="16" max="16" width="1.88671875" customWidth="1"/>
    <col min="17" max="17" width="2.44140625" customWidth="1"/>
    <col min="18" max="18" width="5.44140625" customWidth="1"/>
    <col min="19" max="19" width="5.6640625" customWidth="1"/>
    <col min="20" max="20" width="1.88671875" customWidth="1"/>
    <col min="21" max="21" width="6.109375" customWidth="1"/>
    <col min="22" max="22" width="6" customWidth="1"/>
    <col min="23" max="23" width="1.88671875" customWidth="1"/>
    <col min="24" max="24" width="1.6640625" customWidth="1"/>
    <col min="26" max="26" width="19.5546875" customWidth="1"/>
  </cols>
  <sheetData>
    <row r="1" spans="1:31" x14ac:dyDescent="0.3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1" ht="24.6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</row>
    <row r="3" spans="1:31" ht="24.6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</row>
    <row r="4" spans="1:31" x14ac:dyDescent="0.3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</row>
    <row r="5" spans="1:31" x14ac:dyDescent="0.3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2862500</v>
      </c>
    </row>
    <row r="6" spans="1:31" x14ac:dyDescent="0.3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</row>
    <row r="7" spans="1:31" x14ac:dyDescent="0.3">
      <c r="A7" s="365"/>
      <c r="B7" s="376"/>
      <c r="C7" s="376" t="s">
        <v>232</v>
      </c>
      <c r="D7" s="834">
        <v>20</v>
      </c>
      <c r="E7" s="824">
        <v>6</v>
      </c>
      <c r="F7" s="835"/>
      <c r="G7" s="824">
        <v>5</v>
      </c>
      <c r="H7" s="836"/>
      <c r="I7" s="824">
        <v>5</v>
      </c>
      <c r="J7" s="836"/>
      <c r="K7" s="376"/>
      <c r="L7" s="385"/>
      <c r="M7" s="376" t="s">
        <v>233</v>
      </c>
      <c r="N7" s="385"/>
      <c r="O7" s="828">
        <v>3</v>
      </c>
      <c r="P7" s="405">
        <v>0</v>
      </c>
      <c r="Q7" s="396"/>
      <c r="R7" s="375"/>
      <c r="S7" s="828">
        <v>10</v>
      </c>
      <c r="T7" s="405">
        <v>0</v>
      </c>
      <c r="U7" s="375"/>
      <c r="V7" s="828">
        <v>7</v>
      </c>
      <c r="W7" s="406"/>
      <c r="X7" s="381"/>
      <c r="Z7" t="s">
        <v>351</v>
      </c>
      <c r="AA7">
        <f>E17*E12</f>
        <v>325000</v>
      </c>
      <c r="AB7">
        <f>G17*G12</f>
        <v>416000</v>
      </c>
      <c r="AC7">
        <f>I17*I12</f>
        <v>282000</v>
      </c>
    </row>
    <row r="8" spans="1:31" x14ac:dyDescent="0.3">
      <c r="A8" s="365"/>
      <c r="B8" s="376"/>
      <c r="C8" s="376" t="s">
        <v>173</v>
      </c>
      <c r="D8" s="837">
        <v>15</v>
      </c>
      <c r="E8" s="824">
        <v>6</v>
      </c>
      <c r="F8" s="838"/>
      <c r="G8" s="824">
        <v>6</v>
      </c>
      <c r="H8" s="823"/>
      <c r="I8" s="824">
        <v>6</v>
      </c>
      <c r="J8" s="823"/>
      <c r="K8" s="376"/>
      <c r="L8" s="385"/>
      <c r="M8" s="376" t="s">
        <v>234</v>
      </c>
      <c r="N8" s="385"/>
      <c r="O8" s="831">
        <v>2</v>
      </c>
      <c r="P8" s="395">
        <v>0</v>
      </c>
      <c r="Q8" s="396"/>
      <c r="R8" s="375"/>
      <c r="S8" s="822">
        <v>9</v>
      </c>
      <c r="T8" s="411">
        <v>0</v>
      </c>
      <c r="U8" s="375"/>
      <c r="V8" s="832">
        <v>7</v>
      </c>
      <c r="W8" s="411"/>
      <c r="X8" s="381"/>
      <c r="Z8" t="s">
        <v>173</v>
      </c>
      <c r="AA8">
        <f>E18*E13</f>
        <v>138000</v>
      </c>
      <c r="AB8">
        <f>G18*G13</f>
        <v>312000</v>
      </c>
      <c r="AC8">
        <f>I18*I13</f>
        <v>110250</v>
      </c>
    </row>
    <row r="9" spans="1:31" x14ac:dyDescent="0.3">
      <c r="A9" s="365"/>
      <c r="B9" s="376"/>
      <c r="C9" s="376" t="s">
        <v>174</v>
      </c>
      <c r="D9" s="839">
        <v>20</v>
      </c>
      <c r="E9" s="840">
        <v>6</v>
      </c>
      <c r="F9" s="841"/>
      <c r="G9" s="840">
        <v>6</v>
      </c>
      <c r="H9" s="842"/>
      <c r="I9" s="840">
        <v>6</v>
      </c>
      <c r="J9" s="842"/>
      <c r="K9" s="376"/>
      <c r="L9" s="385"/>
      <c r="M9" s="376" t="s">
        <v>235</v>
      </c>
      <c r="N9" s="385"/>
      <c r="O9" s="392"/>
      <c r="P9" s="385"/>
      <c r="Q9" s="385"/>
      <c r="R9" s="375"/>
      <c r="S9" s="831">
        <v>10</v>
      </c>
      <c r="T9" s="416">
        <v>0</v>
      </c>
      <c r="U9" s="375"/>
      <c r="V9" s="833">
        <v>7</v>
      </c>
      <c r="W9" s="416"/>
      <c r="X9" s="381"/>
      <c r="Z9" t="s">
        <v>174</v>
      </c>
      <c r="AA9">
        <f>E19*E14</f>
        <v>380000</v>
      </c>
      <c r="AB9">
        <f>G19*G14</f>
        <v>600000</v>
      </c>
      <c r="AC9">
        <f>I19*I14</f>
        <v>299250</v>
      </c>
    </row>
    <row r="10" spans="1:31" x14ac:dyDescent="0.3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843000</v>
      </c>
      <c r="AB10">
        <f>AB9+AB8+AB7</f>
        <v>1328000</v>
      </c>
      <c r="AC10">
        <f>AC9+AC8+AC7</f>
        <v>691500</v>
      </c>
    </row>
    <row r="11" spans="1:31" x14ac:dyDescent="0.3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</row>
    <row r="12" spans="1:31" x14ac:dyDescent="0.3">
      <c r="A12" s="365"/>
      <c r="B12" s="375"/>
      <c r="C12" s="376" t="s">
        <v>232</v>
      </c>
      <c r="D12" s="376"/>
      <c r="E12" s="578">
        <v>325</v>
      </c>
      <c r="F12" s="581">
        <v>0</v>
      </c>
      <c r="G12" s="580">
        <v>520</v>
      </c>
      <c r="H12" s="579">
        <v>0</v>
      </c>
      <c r="I12" s="580">
        <v>705</v>
      </c>
      <c r="J12" s="579">
        <v>0</v>
      </c>
      <c r="K12" s="376"/>
      <c r="L12" s="385" t="s">
        <v>238</v>
      </c>
      <c r="M12" s="385"/>
      <c r="N12" s="392" t="s">
        <v>239</v>
      </c>
      <c r="O12" s="829">
        <v>3</v>
      </c>
      <c r="P12" s="422"/>
      <c r="Q12" s="385"/>
      <c r="R12" s="423" t="s">
        <v>240</v>
      </c>
      <c r="S12" s="825">
        <v>4</v>
      </c>
      <c r="T12" s="422"/>
      <c r="U12" s="425" t="s">
        <v>241</v>
      </c>
      <c r="V12" s="829">
        <v>4</v>
      </c>
      <c r="W12" s="426"/>
      <c r="X12" s="381"/>
    </row>
    <row r="13" spans="1:31" x14ac:dyDescent="0.3">
      <c r="A13" s="365"/>
      <c r="B13" s="376"/>
      <c r="C13" s="376" t="s">
        <v>173</v>
      </c>
      <c r="D13" s="376"/>
      <c r="E13" s="573">
        <v>345</v>
      </c>
      <c r="F13" s="581">
        <v>0</v>
      </c>
      <c r="G13" s="582">
        <v>520</v>
      </c>
      <c r="H13" s="581">
        <v>0</v>
      </c>
      <c r="I13" s="582">
        <v>735</v>
      </c>
      <c r="J13" s="581">
        <v>0</v>
      </c>
      <c r="K13" s="376"/>
      <c r="L13" s="427" t="s">
        <v>242</v>
      </c>
      <c r="M13" s="428"/>
      <c r="N13" s="427"/>
      <c r="O13" s="573">
        <v>50</v>
      </c>
      <c r="P13" s="429"/>
      <c r="Q13" s="427"/>
      <c r="R13" s="385" t="s">
        <v>243</v>
      </c>
      <c r="S13" s="430"/>
      <c r="T13" s="431"/>
      <c r="U13" s="430"/>
      <c r="V13" s="822">
        <v>2</v>
      </c>
      <c r="W13" s="406"/>
      <c r="X13" s="381"/>
    </row>
    <row r="14" spans="1:31" x14ac:dyDescent="0.3">
      <c r="A14" s="365"/>
      <c r="B14" s="376"/>
      <c r="C14" s="376" t="s">
        <v>174</v>
      </c>
      <c r="D14" s="376"/>
      <c r="E14" s="575">
        <v>380</v>
      </c>
      <c r="F14" s="576">
        <v>0</v>
      </c>
      <c r="G14" s="577">
        <v>600</v>
      </c>
      <c r="H14" s="576">
        <v>0</v>
      </c>
      <c r="I14" s="577">
        <v>855</v>
      </c>
      <c r="J14" s="576">
        <v>0</v>
      </c>
      <c r="K14" s="376"/>
      <c r="L14" s="385" t="s">
        <v>244</v>
      </c>
      <c r="M14" s="375"/>
      <c r="N14" s="385"/>
      <c r="O14" s="831">
        <v>6</v>
      </c>
      <c r="P14" s="432"/>
      <c r="Q14" s="401"/>
      <c r="R14" s="385" t="s">
        <v>245</v>
      </c>
      <c r="S14" s="385"/>
      <c r="T14" s="385"/>
      <c r="U14" s="385"/>
      <c r="V14" s="831">
        <v>15</v>
      </c>
      <c r="W14" s="433"/>
      <c r="X14" s="381"/>
      <c r="Z14" t="s">
        <v>453</v>
      </c>
      <c r="AA14" s="571">
        <v>420</v>
      </c>
    </row>
    <row r="15" spans="1:31" x14ac:dyDescent="0.3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500</v>
      </c>
      <c r="AB15" s="572" t="s">
        <v>364</v>
      </c>
    </row>
    <row r="16" spans="1:31" x14ac:dyDescent="0.3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385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33</v>
      </c>
      <c r="AB16">
        <f>AA15*AA16</f>
        <v>16500</v>
      </c>
      <c r="AC16" t="s">
        <v>366</v>
      </c>
      <c r="AD16">
        <f>48*AA16*0</f>
        <v>0</v>
      </c>
      <c r="AE16" s="572">
        <f>AB16-AD16</f>
        <v>16500</v>
      </c>
    </row>
    <row r="17" spans="1:31" x14ac:dyDescent="0.3">
      <c r="A17" s="365"/>
      <c r="B17" s="376"/>
      <c r="C17" s="376" t="s">
        <v>233</v>
      </c>
      <c r="D17" s="376"/>
      <c r="E17" s="578">
        <v>1000</v>
      </c>
      <c r="F17" s="579">
        <v>0</v>
      </c>
      <c r="G17" s="580">
        <v>800</v>
      </c>
      <c r="H17" s="579">
        <v>0</v>
      </c>
      <c r="I17" s="580">
        <v>400</v>
      </c>
      <c r="J17" s="579">
        <v>0</v>
      </c>
      <c r="K17" s="376"/>
      <c r="L17" s="385" t="s">
        <v>248</v>
      </c>
      <c r="M17" s="385"/>
      <c r="N17" s="385"/>
      <c r="O17" s="828">
        <v>5</v>
      </c>
      <c r="P17" s="411">
        <v>0</v>
      </c>
      <c r="Q17" s="401"/>
      <c r="R17" s="385" t="s">
        <v>249</v>
      </c>
      <c r="S17" s="385"/>
      <c r="T17" s="385"/>
      <c r="U17" s="385"/>
      <c r="V17" s="829">
        <v>9</v>
      </c>
      <c r="W17" s="426">
        <v>0</v>
      </c>
      <c r="X17" s="381"/>
      <c r="Z17" t="s">
        <v>363</v>
      </c>
      <c r="AA17" s="571">
        <v>35</v>
      </c>
      <c r="AB17" s="572">
        <f>AA14*AA17</f>
        <v>14700</v>
      </c>
    </row>
    <row r="18" spans="1:31" x14ac:dyDescent="0.3">
      <c r="A18" s="365"/>
      <c r="B18" s="376"/>
      <c r="C18" s="376" t="s">
        <v>234</v>
      </c>
      <c r="D18" s="376"/>
      <c r="E18" s="573">
        <v>400</v>
      </c>
      <c r="F18" s="581">
        <v>0</v>
      </c>
      <c r="G18" s="582">
        <v>600</v>
      </c>
      <c r="H18" s="581">
        <v>0</v>
      </c>
      <c r="I18" s="582">
        <v>150</v>
      </c>
      <c r="J18" s="581">
        <v>0</v>
      </c>
      <c r="K18" s="376"/>
      <c r="L18" s="385" t="s">
        <v>250</v>
      </c>
      <c r="M18" s="385"/>
      <c r="N18" s="385"/>
      <c r="O18" s="830">
        <v>12.6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</row>
    <row r="19" spans="1:31" x14ac:dyDescent="0.3">
      <c r="A19" s="365"/>
      <c r="B19" s="376"/>
      <c r="C19" s="376" t="s">
        <v>235</v>
      </c>
      <c r="D19" s="376"/>
      <c r="E19" s="575">
        <v>1000</v>
      </c>
      <c r="F19" s="576">
        <v>0</v>
      </c>
      <c r="G19" s="577">
        <v>1000</v>
      </c>
      <c r="H19" s="576">
        <v>0</v>
      </c>
      <c r="I19" s="575">
        <v>350</v>
      </c>
      <c r="J19" s="576">
        <v>0</v>
      </c>
      <c r="K19" s="376"/>
      <c r="L19" s="385" t="s">
        <v>251</v>
      </c>
      <c r="M19" s="385"/>
      <c r="N19" s="385"/>
      <c r="O19" s="831">
        <v>90</v>
      </c>
      <c r="P19" s="416">
        <v>0</v>
      </c>
      <c r="Q19" s="435"/>
      <c r="R19" s="385" t="s">
        <v>252</v>
      </c>
      <c r="S19" s="375"/>
      <c r="T19" s="385"/>
      <c r="U19" s="385"/>
      <c r="V19" s="829">
        <v>8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</row>
    <row r="20" spans="1:31" x14ac:dyDescent="0.3">
      <c r="A20" s="365"/>
      <c r="B20" s="376"/>
      <c r="C20" s="376"/>
      <c r="D20" s="376"/>
      <c r="E20" s="375"/>
      <c r="F20" s="437"/>
      <c r="G20" s="401"/>
      <c r="H20" s="396"/>
      <c r="I20" s="401"/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92.2</v>
      </c>
      <c r="AB20">
        <f>AB19*AA20/100</f>
        <v>4923.4799999999996</v>
      </c>
    </row>
    <row r="21" spans="1:31" x14ac:dyDescent="0.3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4873.4799999999996</v>
      </c>
      <c r="AC21">
        <f>8*AB21/5</f>
        <v>7797.5679999999993</v>
      </c>
    </row>
    <row r="22" spans="1:31" x14ac:dyDescent="0.3">
      <c r="A22" s="365"/>
      <c r="B22" s="376" t="s">
        <v>255</v>
      </c>
      <c r="C22" s="376"/>
      <c r="D22" s="401"/>
      <c r="E22" s="550">
        <v>1</v>
      </c>
      <c r="F22" s="711"/>
      <c r="G22" s="552">
        <v>1</v>
      </c>
      <c r="H22" s="711"/>
      <c r="I22" s="552">
        <v>1</v>
      </c>
      <c r="J22" s="441"/>
      <c r="K22" s="376"/>
      <c r="L22" s="385" t="s">
        <v>256</v>
      </c>
      <c r="M22" s="385"/>
      <c r="N22" s="385"/>
      <c r="O22" s="828">
        <v>0</v>
      </c>
      <c r="P22" s="411">
        <v>0</v>
      </c>
      <c r="Q22" s="401"/>
      <c r="R22" s="385" t="s">
        <v>257</v>
      </c>
      <c r="S22" s="385"/>
      <c r="T22" s="385"/>
      <c r="U22" s="385"/>
      <c r="V22" s="828">
        <v>0</v>
      </c>
      <c r="W22" s="405">
        <v>0</v>
      </c>
      <c r="X22" s="381"/>
    </row>
    <row r="23" spans="1:31" x14ac:dyDescent="0.3">
      <c r="A23" s="365"/>
      <c r="B23" s="376" t="s">
        <v>258</v>
      </c>
      <c r="C23" s="376"/>
      <c r="D23" s="401"/>
      <c r="E23" s="822">
        <v>47</v>
      </c>
      <c r="F23" s="823"/>
      <c r="G23" s="824">
        <v>37</v>
      </c>
      <c r="H23" s="823"/>
      <c r="I23" s="824">
        <v>32</v>
      </c>
      <c r="J23" s="381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822">
        <v>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</row>
    <row r="24" spans="1:31" x14ac:dyDescent="0.3">
      <c r="A24" s="365"/>
      <c r="B24" s="376" t="s">
        <v>261</v>
      </c>
      <c r="C24" s="375"/>
      <c r="D24" s="375"/>
      <c r="E24" s="573">
        <v>115</v>
      </c>
      <c r="F24" s="574"/>
      <c r="G24" s="573">
        <v>165</v>
      </c>
      <c r="H24" s="574"/>
      <c r="I24" s="573">
        <v>325</v>
      </c>
      <c r="J24" s="406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E17+E18+E19-AA29</f>
        <v>1600</v>
      </c>
      <c r="AB24">
        <f>G17+G18+G19-AB29</f>
        <v>1600</v>
      </c>
      <c r="AC24">
        <f>I17+I18+I19-AC29</f>
        <v>900</v>
      </c>
    </row>
    <row r="25" spans="1:31" x14ac:dyDescent="0.3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25</v>
      </c>
      <c r="J25" s="416">
        <v>0</v>
      </c>
      <c r="K25" s="376"/>
      <c r="L25" s="443" t="s">
        <v>265</v>
      </c>
      <c r="M25" s="385"/>
      <c r="N25" s="385"/>
      <c r="O25" s="455">
        <v>50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1600</v>
      </c>
      <c r="AB25">
        <f>75*AB24/60</f>
        <v>2000</v>
      </c>
      <c r="AC25">
        <f>120*AC24/60</f>
        <v>1800</v>
      </c>
      <c r="AD25">
        <f>AA25+AB25+AC25</f>
        <v>5400</v>
      </c>
    </row>
    <row r="26" spans="1:31" x14ac:dyDescent="0.3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401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1488</v>
      </c>
      <c r="AB26">
        <f>2*AB24-AB27</f>
        <v>3088</v>
      </c>
      <c r="AC26">
        <f>3*AC24</f>
        <v>2700</v>
      </c>
      <c r="AD26">
        <f>AA26+AB26+AC26</f>
        <v>7276</v>
      </c>
      <c r="AE26" t="s">
        <v>457</v>
      </c>
    </row>
    <row r="27" spans="1:31" x14ac:dyDescent="0.3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112.00000000000001</v>
      </c>
      <c r="AB27">
        <f>(G25/100)*AB24</f>
        <v>112.00000000000001</v>
      </c>
      <c r="AC27">
        <f>(I25/100)*AC24</f>
        <v>225</v>
      </c>
    </row>
    <row r="28" spans="1:31" x14ac:dyDescent="0.3">
      <c r="A28" s="365"/>
      <c r="B28" s="385" t="s">
        <v>269</v>
      </c>
      <c r="C28" s="375"/>
      <c r="D28" s="375"/>
      <c r="E28" s="825">
        <v>800</v>
      </c>
      <c r="F28" s="826">
        <v>0</v>
      </c>
      <c r="G28" s="827">
        <v>800</v>
      </c>
      <c r="H28" s="826">
        <v>0</v>
      </c>
      <c r="I28" s="827">
        <v>0</v>
      </c>
      <c r="J28" s="826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1" x14ac:dyDescent="0.3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f>800</f>
        <v>800</v>
      </c>
      <c r="AB29" s="571">
        <v>800</v>
      </c>
      <c r="AC29" s="571">
        <v>0</v>
      </c>
    </row>
    <row r="30" spans="1:31" x14ac:dyDescent="0.3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</row>
    <row r="31" spans="1:31" x14ac:dyDescent="0.3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</row>
    <row r="32" spans="1:31" x14ac:dyDescent="0.3">
      <c r="B32" t="s">
        <v>381</v>
      </c>
      <c r="Z32" t="s">
        <v>377</v>
      </c>
      <c r="AA32">
        <f>(E24/60)*AA24</f>
        <v>3066.666666666667</v>
      </c>
      <c r="AB32">
        <f>(G24/60)*AB24</f>
        <v>4400</v>
      </c>
      <c r="AC32">
        <f>(I24/60)*AC24</f>
        <v>4875</v>
      </c>
      <c r="AD32">
        <f>AC32+AB32+AA32</f>
        <v>12341.666666666668</v>
      </c>
    </row>
    <row r="33" spans="2:30" x14ac:dyDescent="0.3">
      <c r="B33" t="s">
        <v>382</v>
      </c>
      <c r="Z33" t="s">
        <v>376</v>
      </c>
      <c r="AA33">
        <f>(E24/60)*AA29</f>
        <v>1533.3333333333335</v>
      </c>
      <c r="AB33">
        <f>(G24/60)*AB29</f>
        <v>2200</v>
      </c>
      <c r="AC33">
        <f>(I24/60)*AC29</f>
        <v>0</v>
      </c>
      <c r="AD33">
        <f>AA33+AB33+AC33</f>
        <v>3733.3333333333335</v>
      </c>
    </row>
    <row r="34" spans="2:30" x14ac:dyDescent="0.3">
      <c r="AD34" s="572">
        <f>AD32+AD33</f>
        <v>16075.000000000002</v>
      </c>
    </row>
    <row r="36" spans="2:30" x14ac:dyDescent="0.3">
      <c r="Z36" t="s">
        <v>380</v>
      </c>
    </row>
    <row r="50" spans="28:29" x14ac:dyDescent="0.3">
      <c r="AB50" s="712">
        <f>E17+2*G17+4*I17</f>
        <v>4200</v>
      </c>
      <c r="AC50" s="712">
        <f>AB50/500</f>
        <v>8.4</v>
      </c>
    </row>
    <row r="51" spans="28:29" x14ac:dyDescent="0.3">
      <c r="AB51" s="712">
        <f>E18+2*G18+4*I18</f>
        <v>2200</v>
      </c>
      <c r="AC51" s="712">
        <f>AB51/500</f>
        <v>4.4000000000000004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33203125" defaultRowHeight="13.2" x14ac:dyDescent="0.25"/>
  <cols>
    <col min="1" max="1" width="3" style="161" customWidth="1"/>
    <col min="2" max="2" width="1.44140625" style="161" customWidth="1"/>
    <col min="3" max="3" width="11.3320312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664062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664062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33203125" style="161" customWidth="1"/>
    <col min="16" max="16" width="5.6640625" style="161" customWidth="1"/>
    <col min="17" max="17" width="1.664062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6640625" style="161" customWidth="1"/>
    <col min="22" max="22" width="6.33203125" style="161" customWidth="1"/>
    <col min="23" max="23" width="6" style="161" customWidth="1"/>
    <col min="24" max="25" width="1.6640625" style="161" customWidth="1"/>
    <col min="26" max="256" width="9.33203125" style="161"/>
    <col min="257" max="257" width="3" style="161" customWidth="1"/>
    <col min="258" max="258" width="1.44140625" style="161" customWidth="1"/>
    <col min="259" max="259" width="11.3320312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664062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664062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33203125" style="161" customWidth="1"/>
    <col min="272" max="272" width="5.6640625" style="161" customWidth="1"/>
    <col min="273" max="273" width="1.664062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6640625" style="161" customWidth="1"/>
    <col min="278" max="278" width="6.33203125" style="161" customWidth="1"/>
    <col min="279" max="279" width="6" style="161" customWidth="1"/>
    <col min="280" max="281" width="1.6640625" style="161" customWidth="1"/>
    <col min="282" max="512" width="9.33203125" style="161"/>
    <col min="513" max="513" width="3" style="161" customWidth="1"/>
    <col min="514" max="514" width="1.44140625" style="161" customWidth="1"/>
    <col min="515" max="515" width="11.3320312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664062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664062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33203125" style="161" customWidth="1"/>
    <col min="528" max="528" width="5.6640625" style="161" customWidth="1"/>
    <col min="529" max="529" width="1.664062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6640625" style="161" customWidth="1"/>
    <col min="534" max="534" width="6.33203125" style="161" customWidth="1"/>
    <col min="535" max="535" width="6" style="161" customWidth="1"/>
    <col min="536" max="537" width="1.6640625" style="161" customWidth="1"/>
    <col min="538" max="768" width="9.33203125" style="161"/>
    <col min="769" max="769" width="3" style="161" customWidth="1"/>
    <col min="770" max="770" width="1.44140625" style="161" customWidth="1"/>
    <col min="771" max="771" width="11.3320312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664062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664062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33203125" style="161" customWidth="1"/>
    <col min="784" max="784" width="5.6640625" style="161" customWidth="1"/>
    <col min="785" max="785" width="1.664062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6640625" style="161" customWidth="1"/>
    <col min="790" max="790" width="6.33203125" style="161" customWidth="1"/>
    <col min="791" max="791" width="6" style="161" customWidth="1"/>
    <col min="792" max="793" width="1.6640625" style="161" customWidth="1"/>
    <col min="794" max="1024" width="9.33203125" style="161"/>
    <col min="1025" max="1025" width="3" style="161" customWidth="1"/>
    <col min="1026" max="1026" width="1.44140625" style="161" customWidth="1"/>
    <col min="1027" max="1027" width="11.3320312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664062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664062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33203125" style="161" customWidth="1"/>
    <col min="1040" max="1040" width="5.6640625" style="161" customWidth="1"/>
    <col min="1041" max="1041" width="1.664062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6640625" style="161" customWidth="1"/>
    <col min="1046" max="1046" width="6.33203125" style="161" customWidth="1"/>
    <col min="1047" max="1047" width="6" style="161" customWidth="1"/>
    <col min="1048" max="1049" width="1.6640625" style="161" customWidth="1"/>
    <col min="1050" max="1280" width="9.33203125" style="161"/>
    <col min="1281" max="1281" width="3" style="161" customWidth="1"/>
    <col min="1282" max="1282" width="1.44140625" style="161" customWidth="1"/>
    <col min="1283" max="1283" width="11.3320312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664062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664062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33203125" style="161" customWidth="1"/>
    <col min="1296" max="1296" width="5.6640625" style="161" customWidth="1"/>
    <col min="1297" max="1297" width="1.664062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6640625" style="161" customWidth="1"/>
    <col min="1302" max="1302" width="6.33203125" style="161" customWidth="1"/>
    <col min="1303" max="1303" width="6" style="161" customWidth="1"/>
    <col min="1304" max="1305" width="1.6640625" style="161" customWidth="1"/>
    <col min="1306" max="1536" width="9.33203125" style="161"/>
    <col min="1537" max="1537" width="3" style="161" customWidth="1"/>
    <col min="1538" max="1538" width="1.44140625" style="161" customWidth="1"/>
    <col min="1539" max="1539" width="11.3320312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664062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664062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33203125" style="161" customWidth="1"/>
    <col min="1552" max="1552" width="5.6640625" style="161" customWidth="1"/>
    <col min="1553" max="1553" width="1.664062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6640625" style="161" customWidth="1"/>
    <col min="1558" max="1558" width="6.33203125" style="161" customWidth="1"/>
    <col min="1559" max="1559" width="6" style="161" customWidth="1"/>
    <col min="1560" max="1561" width="1.6640625" style="161" customWidth="1"/>
    <col min="1562" max="1792" width="9.33203125" style="161"/>
    <col min="1793" max="1793" width="3" style="161" customWidth="1"/>
    <col min="1794" max="1794" width="1.44140625" style="161" customWidth="1"/>
    <col min="1795" max="1795" width="11.3320312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664062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664062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33203125" style="161" customWidth="1"/>
    <col min="1808" max="1808" width="5.6640625" style="161" customWidth="1"/>
    <col min="1809" max="1809" width="1.664062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6640625" style="161" customWidth="1"/>
    <col min="1814" max="1814" width="6.33203125" style="161" customWidth="1"/>
    <col min="1815" max="1815" width="6" style="161" customWidth="1"/>
    <col min="1816" max="1817" width="1.6640625" style="161" customWidth="1"/>
    <col min="1818" max="2048" width="9.33203125" style="161"/>
    <col min="2049" max="2049" width="3" style="161" customWidth="1"/>
    <col min="2050" max="2050" width="1.44140625" style="161" customWidth="1"/>
    <col min="2051" max="2051" width="11.3320312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664062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664062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33203125" style="161" customWidth="1"/>
    <col min="2064" max="2064" width="5.6640625" style="161" customWidth="1"/>
    <col min="2065" max="2065" width="1.664062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6640625" style="161" customWidth="1"/>
    <col min="2070" max="2070" width="6.33203125" style="161" customWidth="1"/>
    <col min="2071" max="2071" width="6" style="161" customWidth="1"/>
    <col min="2072" max="2073" width="1.6640625" style="161" customWidth="1"/>
    <col min="2074" max="2304" width="9.33203125" style="161"/>
    <col min="2305" max="2305" width="3" style="161" customWidth="1"/>
    <col min="2306" max="2306" width="1.44140625" style="161" customWidth="1"/>
    <col min="2307" max="2307" width="11.3320312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664062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664062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33203125" style="161" customWidth="1"/>
    <col min="2320" max="2320" width="5.6640625" style="161" customWidth="1"/>
    <col min="2321" max="2321" width="1.664062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6640625" style="161" customWidth="1"/>
    <col min="2326" max="2326" width="6.33203125" style="161" customWidth="1"/>
    <col min="2327" max="2327" width="6" style="161" customWidth="1"/>
    <col min="2328" max="2329" width="1.6640625" style="161" customWidth="1"/>
    <col min="2330" max="2560" width="9.33203125" style="161"/>
    <col min="2561" max="2561" width="3" style="161" customWidth="1"/>
    <col min="2562" max="2562" width="1.44140625" style="161" customWidth="1"/>
    <col min="2563" max="2563" width="11.3320312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664062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664062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33203125" style="161" customWidth="1"/>
    <col min="2576" max="2576" width="5.6640625" style="161" customWidth="1"/>
    <col min="2577" max="2577" width="1.664062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6640625" style="161" customWidth="1"/>
    <col min="2582" max="2582" width="6.33203125" style="161" customWidth="1"/>
    <col min="2583" max="2583" width="6" style="161" customWidth="1"/>
    <col min="2584" max="2585" width="1.6640625" style="161" customWidth="1"/>
    <col min="2586" max="2816" width="9.33203125" style="161"/>
    <col min="2817" max="2817" width="3" style="161" customWidth="1"/>
    <col min="2818" max="2818" width="1.44140625" style="161" customWidth="1"/>
    <col min="2819" max="2819" width="11.3320312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664062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664062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33203125" style="161" customWidth="1"/>
    <col min="2832" max="2832" width="5.6640625" style="161" customWidth="1"/>
    <col min="2833" max="2833" width="1.664062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6640625" style="161" customWidth="1"/>
    <col min="2838" max="2838" width="6.33203125" style="161" customWidth="1"/>
    <col min="2839" max="2839" width="6" style="161" customWidth="1"/>
    <col min="2840" max="2841" width="1.6640625" style="161" customWidth="1"/>
    <col min="2842" max="3072" width="9.33203125" style="161"/>
    <col min="3073" max="3073" width="3" style="161" customWidth="1"/>
    <col min="3074" max="3074" width="1.44140625" style="161" customWidth="1"/>
    <col min="3075" max="3075" width="11.3320312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664062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664062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33203125" style="161" customWidth="1"/>
    <col min="3088" max="3088" width="5.6640625" style="161" customWidth="1"/>
    <col min="3089" max="3089" width="1.664062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6640625" style="161" customWidth="1"/>
    <col min="3094" max="3094" width="6.33203125" style="161" customWidth="1"/>
    <col min="3095" max="3095" width="6" style="161" customWidth="1"/>
    <col min="3096" max="3097" width="1.6640625" style="161" customWidth="1"/>
    <col min="3098" max="3328" width="9.33203125" style="161"/>
    <col min="3329" max="3329" width="3" style="161" customWidth="1"/>
    <col min="3330" max="3330" width="1.44140625" style="161" customWidth="1"/>
    <col min="3331" max="3331" width="11.3320312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664062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664062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33203125" style="161" customWidth="1"/>
    <col min="3344" max="3344" width="5.6640625" style="161" customWidth="1"/>
    <col min="3345" max="3345" width="1.664062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6640625" style="161" customWidth="1"/>
    <col min="3350" max="3350" width="6.33203125" style="161" customWidth="1"/>
    <col min="3351" max="3351" width="6" style="161" customWidth="1"/>
    <col min="3352" max="3353" width="1.6640625" style="161" customWidth="1"/>
    <col min="3354" max="3584" width="9.33203125" style="161"/>
    <col min="3585" max="3585" width="3" style="161" customWidth="1"/>
    <col min="3586" max="3586" width="1.44140625" style="161" customWidth="1"/>
    <col min="3587" max="3587" width="11.3320312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664062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664062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33203125" style="161" customWidth="1"/>
    <col min="3600" max="3600" width="5.6640625" style="161" customWidth="1"/>
    <col min="3601" max="3601" width="1.664062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6640625" style="161" customWidth="1"/>
    <col min="3606" max="3606" width="6.33203125" style="161" customWidth="1"/>
    <col min="3607" max="3607" width="6" style="161" customWidth="1"/>
    <col min="3608" max="3609" width="1.6640625" style="161" customWidth="1"/>
    <col min="3610" max="3840" width="9.33203125" style="161"/>
    <col min="3841" max="3841" width="3" style="161" customWidth="1"/>
    <col min="3842" max="3842" width="1.44140625" style="161" customWidth="1"/>
    <col min="3843" max="3843" width="11.3320312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664062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664062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33203125" style="161" customWidth="1"/>
    <col min="3856" max="3856" width="5.6640625" style="161" customWidth="1"/>
    <col min="3857" max="3857" width="1.664062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6640625" style="161" customWidth="1"/>
    <col min="3862" max="3862" width="6.33203125" style="161" customWidth="1"/>
    <col min="3863" max="3863" width="6" style="161" customWidth="1"/>
    <col min="3864" max="3865" width="1.6640625" style="161" customWidth="1"/>
    <col min="3866" max="4096" width="9.33203125" style="161"/>
    <col min="4097" max="4097" width="3" style="161" customWidth="1"/>
    <col min="4098" max="4098" width="1.44140625" style="161" customWidth="1"/>
    <col min="4099" max="4099" width="11.3320312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664062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664062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33203125" style="161" customWidth="1"/>
    <col min="4112" max="4112" width="5.6640625" style="161" customWidth="1"/>
    <col min="4113" max="4113" width="1.664062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6640625" style="161" customWidth="1"/>
    <col min="4118" max="4118" width="6.33203125" style="161" customWidth="1"/>
    <col min="4119" max="4119" width="6" style="161" customWidth="1"/>
    <col min="4120" max="4121" width="1.6640625" style="161" customWidth="1"/>
    <col min="4122" max="4352" width="9.33203125" style="161"/>
    <col min="4353" max="4353" width="3" style="161" customWidth="1"/>
    <col min="4354" max="4354" width="1.44140625" style="161" customWidth="1"/>
    <col min="4355" max="4355" width="11.3320312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664062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664062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33203125" style="161" customWidth="1"/>
    <col min="4368" max="4368" width="5.6640625" style="161" customWidth="1"/>
    <col min="4369" max="4369" width="1.664062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6640625" style="161" customWidth="1"/>
    <col min="4374" max="4374" width="6.33203125" style="161" customWidth="1"/>
    <col min="4375" max="4375" width="6" style="161" customWidth="1"/>
    <col min="4376" max="4377" width="1.6640625" style="161" customWidth="1"/>
    <col min="4378" max="4608" width="9.33203125" style="161"/>
    <col min="4609" max="4609" width="3" style="161" customWidth="1"/>
    <col min="4610" max="4610" width="1.44140625" style="161" customWidth="1"/>
    <col min="4611" max="4611" width="11.3320312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664062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664062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33203125" style="161" customWidth="1"/>
    <col min="4624" max="4624" width="5.6640625" style="161" customWidth="1"/>
    <col min="4625" max="4625" width="1.664062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6640625" style="161" customWidth="1"/>
    <col min="4630" max="4630" width="6.33203125" style="161" customWidth="1"/>
    <col min="4631" max="4631" width="6" style="161" customWidth="1"/>
    <col min="4632" max="4633" width="1.6640625" style="161" customWidth="1"/>
    <col min="4634" max="4864" width="9.33203125" style="161"/>
    <col min="4865" max="4865" width="3" style="161" customWidth="1"/>
    <col min="4866" max="4866" width="1.44140625" style="161" customWidth="1"/>
    <col min="4867" max="4867" width="11.3320312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664062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664062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33203125" style="161" customWidth="1"/>
    <col min="4880" max="4880" width="5.6640625" style="161" customWidth="1"/>
    <col min="4881" max="4881" width="1.664062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6640625" style="161" customWidth="1"/>
    <col min="4886" max="4886" width="6.33203125" style="161" customWidth="1"/>
    <col min="4887" max="4887" width="6" style="161" customWidth="1"/>
    <col min="4888" max="4889" width="1.6640625" style="161" customWidth="1"/>
    <col min="4890" max="5120" width="9.33203125" style="161"/>
    <col min="5121" max="5121" width="3" style="161" customWidth="1"/>
    <col min="5122" max="5122" width="1.44140625" style="161" customWidth="1"/>
    <col min="5123" max="5123" width="11.3320312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664062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664062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33203125" style="161" customWidth="1"/>
    <col min="5136" max="5136" width="5.6640625" style="161" customWidth="1"/>
    <col min="5137" max="5137" width="1.664062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6640625" style="161" customWidth="1"/>
    <col min="5142" max="5142" width="6.33203125" style="161" customWidth="1"/>
    <col min="5143" max="5143" width="6" style="161" customWidth="1"/>
    <col min="5144" max="5145" width="1.6640625" style="161" customWidth="1"/>
    <col min="5146" max="5376" width="9.33203125" style="161"/>
    <col min="5377" max="5377" width="3" style="161" customWidth="1"/>
    <col min="5378" max="5378" width="1.44140625" style="161" customWidth="1"/>
    <col min="5379" max="5379" width="11.3320312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664062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664062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33203125" style="161" customWidth="1"/>
    <col min="5392" max="5392" width="5.6640625" style="161" customWidth="1"/>
    <col min="5393" max="5393" width="1.664062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6640625" style="161" customWidth="1"/>
    <col min="5398" max="5398" width="6.33203125" style="161" customWidth="1"/>
    <col min="5399" max="5399" width="6" style="161" customWidth="1"/>
    <col min="5400" max="5401" width="1.6640625" style="161" customWidth="1"/>
    <col min="5402" max="5632" width="9.33203125" style="161"/>
    <col min="5633" max="5633" width="3" style="161" customWidth="1"/>
    <col min="5634" max="5634" width="1.44140625" style="161" customWidth="1"/>
    <col min="5635" max="5635" width="11.3320312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664062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664062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33203125" style="161" customWidth="1"/>
    <col min="5648" max="5648" width="5.6640625" style="161" customWidth="1"/>
    <col min="5649" max="5649" width="1.664062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6640625" style="161" customWidth="1"/>
    <col min="5654" max="5654" width="6.33203125" style="161" customWidth="1"/>
    <col min="5655" max="5655" width="6" style="161" customWidth="1"/>
    <col min="5656" max="5657" width="1.6640625" style="161" customWidth="1"/>
    <col min="5658" max="5888" width="9.33203125" style="161"/>
    <col min="5889" max="5889" width="3" style="161" customWidth="1"/>
    <col min="5890" max="5890" width="1.44140625" style="161" customWidth="1"/>
    <col min="5891" max="5891" width="11.3320312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664062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664062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33203125" style="161" customWidth="1"/>
    <col min="5904" max="5904" width="5.6640625" style="161" customWidth="1"/>
    <col min="5905" max="5905" width="1.664062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6640625" style="161" customWidth="1"/>
    <col min="5910" max="5910" width="6.33203125" style="161" customWidth="1"/>
    <col min="5911" max="5911" width="6" style="161" customWidth="1"/>
    <col min="5912" max="5913" width="1.6640625" style="161" customWidth="1"/>
    <col min="5914" max="6144" width="9.33203125" style="161"/>
    <col min="6145" max="6145" width="3" style="161" customWidth="1"/>
    <col min="6146" max="6146" width="1.44140625" style="161" customWidth="1"/>
    <col min="6147" max="6147" width="11.3320312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664062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664062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33203125" style="161" customWidth="1"/>
    <col min="6160" max="6160" width="5.6640625" style="161" customWidth="1"/>
    <col min="6161" max="6161" width="1.664062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6640625" style="161" customWidth="1"/>
    <col min="6166" max="6166" width="6.33203125" style="161" customWidth="1"/>
    <col min="6167" max="6167" width="6" style="161" customWidth="1"/>
    <col min="6168" max="6169" width="1.6640625" style="161" customWidth="1"/>
    <col min="6170" max="6400" width="9.33203125" style="161"/>
    <col min="6401" max="6401" width="3" style="161" customWidth="1"/>
    <col min="6402" max="6402" width="1.44140625" style="161" customWidth="1"/>
    <col min="6403" max="6403" width="11.3320312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664062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664062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33203125" style="161" customWidth="1"/>
    <col min="6416" max="6416" width="5.6640625" style="161" customWidth="1"/>
    <col min="6417" max="6417" width="1.664062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6640625" style="161" customWidth="1"/>
    <col min="6422" max="6422" width="6.33203125" style="161" customWidth="1"/>
    <col min="6423" max="6423" width="6" style="161" customWidth="1"/>
    <col min="6424" max="6425" width="1.6640625" style="161" customWidth="1"/>
    <col min="6426" max="6656" width="9.33203125" style="161"/>
    <col min="6657" max="6657" width="3" style="161" customWidth="1"/>
    <col min="6658" max="6658" width="1.44140625" style="161" customWidth="1"/>
    <col min="6659" max="6659" width="11.3320312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664062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664062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33203125" style="161" customWidth="1"/>
    <col min="6672" max="6672" width="5.6640625" style="161" customWidth="1"/>
    <col min="6673" max="6673" width="1.664062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6640625" style="161" customWidth="1"/>
    <col min="6678" max="6678" width="6.33203125" style="161" customWidth="1"/>
    <col min="6679" max="6679" width="6" style="161" customWidth="1"/>
    <col min="6680" max="6681" width="1.6640625" style="161" customWidth="1"/>
    <col min="6682" max="6912" width="9.33203125" style="161"/>
    <col min="6913" max="6913" width="3" style="161" customWidth="1"/>
    <col min="6914" max="6914" width="1.44140625" style="161" customWidth="1"/>
    <col min="6915" max="6915" width="11.3320312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664062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664062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33203125" style="161" customWidth="1"/>
    <col min="6928" max="6928" width="5.6640625" style="161" customWidth="1"/>
    <col min="6929" max="6929" width="1.664062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6640625" style="161" customWidth="1"/>
    <col min="6934" max="6934" width="6.33203125" style="161" customWidth="1"/>
    <col min="6935" max="6935" width="6" style="161" customWidth="1"/>
    <col min="6936" max="6937" width="1.6640625" style="161" customWidth="1"/>
    <col min="6938" max="7168" width="9.33203125" style="161"/>
    <col min="7169" max="7169" width="3" style="161" customWidth="1"/>
    <col min="7170" max="7170" width="1.44140625" style="161" customWidth="1"/>
    <col min="7171" max="7171" width="11.3320312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664062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664062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33203125" style="161" customWidth="1"/>
    <col min="7184" max="7184" width="5.6640625" style="161" customWidth="1"/>
    <col min="7185" max="7185" width="1.664062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6640625" style="161" customWidth="1"/>
    <col min="7190" max="7190" width="6.33203125" style="161" customWidth="1"/>
    <col min="7191" max="7191" width="6" style="161" customWidth="1"/>
    <col min="7192" max="7193" width="1.6640625" style="161" customWidth="1"/>
    <col min="7194" max="7424" width="9.33203125" style="161"/>
    <col min="7425" max="7425" width="3" style="161" customWidth="1"/>
    <col min="7426" max="7426" width="1.44140625" style="161" customWidth="1"/>
    <col min="7427" max="7427" width="11.3320312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664062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664062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33203125" style="161" customWidth="1"/>
    <col min="7440" max="7440" width="5.6640625" style="161" customWidth="1"/>
    <col min="7441" max="7441" width="1.664062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6640625" style="161" customWidth="1"/>
    <col min="7446" max="7446" width="6.33203125" style="161" customWidth="1"/>
    <col min="7447" max="7447" width="6" style="161" customWidth="1"/>
    <col min="7448" max="7449" width="1.6640625" style="161" customWidth="1"/>
    <col min="7450" max="7680" width="9.33203125" style="161"/>
    <col min="7681" max="7681" width="3" style="161" customWidth="1"/>
    <col min="7682" max="7682" width="1.44140625" style="161" customWidth="1"/>
    <col min="7683" max="7683" width="11.3320312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664062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664062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33203125" style="161" customWidth="1"/>
    <col min="7696" max="7696" width="5.6640625" style="161" customWidth="1"/>
    <col min="7697" max="7697" width="1.664062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6640625" style="161" customWidth="1"/>
    <col min="7702" max="7702" width="6.33203125" style="161" customWidth="1"/>
    <col min="7703" max="7703" width="6" style="161" customWidth="1"/>
    <col min="7704" max="7705" width="1.6640625" style="161" customWidth="1"/>
    <col min="7706" max="7936" width="9.33203125" style="161"/>
    <col min="7937" max="7937" width="3" style="161" customWidth="1"/>
    <col min="7938" max="7938" width="1.44140625" style="161" customWidth="1"/>
    <col min="7939" max="7939" width="11.3320312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664062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664062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33203125" style="161" customWidth="1"/>
    <col min="7952" max="7952" width="5.6640625" style="161" customWidth="1"/>
    <col min="7953" max="7953" width="1.664062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6640625" style="161" customWidth="1"/>
    <col min="7958" max="7958" width="6.33203125" style="161" customWidth="1"/>
    <col min="7959" max="7959" width="6" style="161" customWidth="1"/>
    <col min="7960" max="7961" width="1.6640625" style="161" customWidth="1"/>
    <col min="7962" max="8192" width="9.33203125" style="161"/>
    <col min="8193" max="8193" width="3" style="161" customWidth="1"/>
    <col min="8194" max="8194" width="1.44140625" style="161" customWidth="1"/>
    <col min="8195" max="8195" width="11.3320312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664062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664062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33203125" style="161" customWidth="1"/>
    <col min="8208" max="8208" width="5.6640625" style="161" customWidth="1"/>
    <col min="8209" max="8209" width="1.664062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6640625" style="161" customWidth="1"/>
    <col min="8214" max="8214" width="6.33203125" style="161" customWidth="1"/>
    <col min="8215" max="8215" width="6" style="161" customWidth="1"/>
    <col min="8216" max="8217" width="1.6640625" style="161" customWidth="1"/>
    <col min="8218" max="8448" width="9.33203125" style="161"/>
    <col min="8449" max="8449" width="3" style="161" customWidth="1"/>
    <col min="8450" max="8450" width="1.44140625" style="161" customWidth="1"/>
    <col min="8451" max="8451" width="11.3320312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664062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664062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33203125" style="161" customWidth="1"/>
    <col min="8464" max="8464" width="5.6640625" style="161" customWidth="1"/>
    <col min="8465" max="8465" width="1.664062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6640625" style="161" customWidth="1"/>
    <col min="8470" max="8470" width="6.33203125" style="161" customWidth="1"/>
    <col min="8471" max="8471" width="6" style="161" customWidth="1"/>
    <col min="8472" max="8473" width="1.6640625" style="161" customWidth="1"/>
    <col min="8474" max="8704" width="9.33203125" style="161"/>
    <col min="8705" max="8705" width="3" style="161" customWidth="1"/>
    <col min="8706" max="8706" width="1.44140625" style="161" customWidth="1"/>
    <col min="8707" max="8707" width="11.3320312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664062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664062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33203125" style="161" customWidth="1"/>
    <col min="8720" max="8720" width="5.6640625" style="161" customWidth="1"/>
    <col min="8721" max="8721" width="1.664062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6640625" style="161" customWidth="1"/>
    <col min="8726" max="8726" width="6.33203125" style="161" customWidth="1"/>
    <col min="8727" max="8727" width="6" style="161" customWidth="1"/>
    <col min="8728" max="8729" width="1.6640625" style="161" customWidth="1"/>
    <col min="8730" max="8960" width="9.33203125" style="161"/>
    <col min="8961" max="8961" width="3" style="161" customWidth="1"/>
    <col min="8962" max="8962" width="1.44140625" style="161" customWidth="1"/>
    <col min="8963" max="8963" width="11.3320312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664062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664062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33203125" style="161" customWidth="1"/>
    <col min="8976" max="8976" width="5.6640625" style="161" customWidth="1"/>
    <col min="8977" max="8977" width="1.664062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6640625" style="161" customWidth="1"/>
    <col min="8982" max="8982" width="6.33203125" style="161" customWidth="1"/>
    <col min="8983" max="8983" width="6" style="161" customWidth="1"/>
    <col min="8984" max="8985" width="1.6640625" style="161" customWidth="1"/>
    <col min="8986" max="9216" width="9.33203125" style="161"/>
    <col min="9217" max="9217" width="3" style="161" customWidth="1"/>
    <col min="9218" max="9218" width="1.44140625" style="161" customWidth="1"/>
    <col min="9219" max="9219" width="11.3320312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664062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664062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33203125" style="161" customWidth="1"/>
    <col min="9232" max="9232" width="5.6640625" style="161" customWidth="1"/>
    <col min="9233" max="9233" width="1.664062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6640625" style="161" customWidth="1"/>
    <col min="9238" max="9238" width="6.33203125" style="161" customWidth="1"/>
    <col min="9239" max="9239" width="6" style="161" customWidth="1"/>
    <col min="9240" max="9241" width="1.6640625" style="161" customWidth="1"/>
    <col min="9242" max="9472" width="9.33203125" style="161"/>
    <col min="9473" max="9473" width="3" style="161" customWidth="1"/>
    <col min="9474" max="9474" width="1.44140625" style="161" customWidth="1"/>
    <col min="9475" max="9475" width="11.3320312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664062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664062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33203125" style="161" customWidth="1"/>
    <col min="9488" max="9488" width="5.6640625" style="161" customWidth="1"/>
    <col min="9489" max="9489" width="1.664062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6640625" style="161" customWidth="1"/>
    <col min="9494" max="9494" width="6.33203125" style="161" customWidth="1"/>
    <col min="9495" max="9495" width="6" style="161" customWidth="1"/>
    <col min="9496" max="9497" width="1.6640625" style="161" customWidth="1"/>
    <col min="9498" max="9728" width="9.33203125" style="161"/>
    <col min="9729" max="9729" width="3" style="161" customWidth="1"/>
    <col min="9730" max="9730" width="1.44140625" style="161" customWidth="1"/>
    <col min="9731" max="9731" width="11.3320312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664062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664062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33203125" style="161" customWidth="1"/>
    <col min="9744" max="9744" width="5.6640625" style="161" customWidth="1"/>
    <col min="9745" max="9745" width="1.664062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6640625" style="161" customWidth="1"/>
    <col min="9750" max="9750" width="6.33203125" style="161" customWidth="1"/>
    <col min="9751" max="9751" width="6" style="161" customWidth="1"/>
    <col min="9752" max="9753" width="1.6640625" style="161" customWidth="1"/>
    <col min="9754" max="9984" width="9.33203125" style="161"/>
    <col min="9985" max="9985" width="3" style="161" customWidth="1"/>
    <col min="9986" max="9986" width="1.44140625" style="161" customWidth="1"/>
    <col min="9987" max="9987" width="11.3320312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664062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664062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33203125" style="161" customWidth="1"/>
    <col min="10000" max="10000" width="5.6640625" style="161" customWidth="1"/>
    <col min="10001" max="10001" width="1.664062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6640625" style="161" customWidth="1"/>
    <col min="10006" max="10006" width="6.33203125" style="161" customWidth="1"/>
    <col min="10007" max="10007" width="6" style="161" customWidth="1"/>
    <col min="10008" max="10009" width="1.6640625" style="161" customWidth="1"/>
    <col min="10010" max="10240" width="9.33203125" style="161"/>
    <col min="10241" max="10241" width="3" style="161" customWidth="1"/>
    <col min="10242" max="10242" width="1.44140625" style="161" customWidth="1"/>
    <col min="10243" max="10243" width="11.3320312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664062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664062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33203125" style="161" customWidth="1"/>
    <col min="10256" max="10256" width="5.6640625" style="161" customWidth="1"/>
    <col min="10257" max="10257" width="1.664062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6640625" style="161" customWidth="1"/>
    <col min="10262" max="10262" width="6.33203125" style="161" customWidth="1"/>
    <col min="10263" max="10263" width="6" style="161" customWidth="1"/>
    <col min="10264" max="10265" width="1.6640625" style="161" customWidth="1"/>
    <col min="10266" max="10496" width="9.33203125" style="161"/>
    <col min="10497" max="10497" width="3" style="161" customWidth="1"/>
    <col min="10498" max="10498" width="1.44140625" style="161" customWidth="1"/>
    <col min="10499" max="10499" width="11.3320312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664062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664062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33203125" style="161" customWidth="1"/>
    <col min="10512" max="10512" width="5.6640625" style="161" customWidth="1"/>
    <col min="10513" max="10513" width="1.664062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6640625" style="161" customWidth="1"/>
    <col min="10518" max="10518" width="6.33203125" style="161" customWidth="1"/>
    <col min="10519" max="10519" width="6" style="161" customWidth="1"/>
    <col min="10520" max="10521" width="1.6640625" style="161" customWidth="1"/>
    <col min="10522" max="10752" width="9.33203125" style="161"/>
    <col min="10753" max="10753" width="3" style="161" customWidth="1"/>
    <col min="10754" max="10754" width="1.44140625" style="161" customWidth="1"/>
    <col min="10755" max="10755" width="11.3320312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664062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664062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33203125" style="161" customWidth="1"/>
    <col min="10768" max="10768" width="5.6640625" style="161" customWidth="1"/>
    <col min="10769" max="10769" width="1.664062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6640625" style="161" customWidth="1"/>
    <col min="10774" max="10774" width="6.33203125" style="161" customWidth="1"/>
    <col min="10775" max="10775" width="6" style="161" customWidth="1"/>
    <col min="10776" max="10777" width="1.6640625" style="161" customWidth="1"/>
    <col min="10778" max="11008" width="9.33203125" style="161"/>
    <col min="11009" max="11009" width="3" style="161" customWidth="1"/>
    <col min="11010" max="11010" width="1.44140625" style="161" customWidth="1"/>
    <col min="11011" max="11011" width="11.3320312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664062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664062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33203125" style="161" customWidth="1"/>
    <col min="11024" max="11024" width="5.6640625" style="161" customWidth="1"/>
    <col min="11025" max="11025" width="1.664062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6640625" style="161" customWidth="1"/>
    <col min="11030" max="11030" width="6.33203125" style="161" customWidth="1"/>
    <col min="11031" max="11031" width="6" style="161" customWidth="1"/>
    <col min="11032" max="11033" width="1.6640625" style="161" customWidth="1"/>
    <col min="11034" max="11264" width="9.33203125" style="161"/>
    <col min="11265" max="11265" width="3" style="161" customWidth="1"/>
    <col min="11266" max="11266" width="1.44140625" style="161" customWidth="1"/>
    <col min="11267" max="11267" width="11.3320312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664062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664062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33203125" style="161" customWidth="1"/>
    <col min="11280" max="11280" width="5.6640625" style="161" customWidth="1"/>
    <col min="11281" max="11281" width="1.664062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6640625" style="161" customWidth="1"/>
    <col min="11286" max="11286" width="6.33203125" style="161" customWidth="1"/>
    <col min="11287" max="11287" width="6" style="161" customWidth="1"/>
    <col min="11288" max="11289" width="1.6640625" style="161" customWidth="1"/>
    <col min="11290" max="11520" width="9.33203125" style="161"/>
    <col min="11521" max="11521" width="3" style="161" customWidth="1"/>
    <col min="11522" max="11522" width="1.44140625" style="161" customWidth="1"/>
    <col min="11523" max="11523" width="11.3320312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664062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664062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33203125" style="161" customWidth="1"/>
    <col min="11536" max="11536" width="5.6640625" style="161" customWidth="1"/>
    <col min="11537" max="11537" width="1.664062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6640625" style="161" customWidth="1"/>
    <col min="11542" max="11542" width="6.33203125" style="161" customWidth="1"/>
    <col min="11543" max="11543" width="6" style="161" customWidth="1"/>
    <col min="11544" max="11545" width="1.6640625" style="161" customWidth="1"/>
    <col min="11546" max="11776" width="9.33203125" style="161"/>
    <col min="11777" max="11777" width="3" style="161" customWidth="1"/>
    <col min="11778" max="11778" width="1.44140625" style="161" customWidth="1"/>
    <col min="11779" max="11779" width="11.3320312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664062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664062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33203125" style="161" customWidth="1"/>
    <col min="11792" max="11792" width="5.6640625" style="161" customWidth="1"/>
    <col min="11793" max="11793" width="1.664062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6640625" style="161" customWidth="1"/>
    <col min="11798" max="11798" width="6.33203125" style="161" customWidth="1"/>
    <col min="11799" max="11799" width="6" style="161" customWidth="1"/>
    <col min="11800" max="11801" width="1.6640625" style="161" customWidth="1"/>
    <col min="11802" max="12032" width="9.33203125" style="161"/>
    <col min="12033" max="12033" width="3" style="161" customWidth="1"/>
    <col min="12034" max="12034" width="1.44140625" style="161" customWidth="1"/>
    <col min="12035" max="12035" width="11.3320312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664062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664062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33203125" style="161" customWidth="1"/>
    <col min="12048" max="12048" width="5.6640625" style="161" customWidth="1"/>
    <col min="12049" max="12049" width="1.664062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6640625" style="161" customWidth="1"/>
    <col min="12054" max="12054" width="6.33203125" style="161" customWidth="1"/>
    <col min="12055" max="12055" width="6" style="161" customWidth="1"/>
    <col min="12056" max="12057" width="1.6640625" style="161" customWidth="1"/>
    <col min="12058" max="12288" width="9.33203125" style="161"/>
    <col min="12289" max="12289" width="3" style="161" customWidth="1"/>
    <col min="12290" max="12290" width="1.44140625" style="161" customWidth="1"/>
    <col min="12291" max="12291" width="11.3320312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664062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664062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33203125" style="161" customWidth="1"/>
    <col min="12304" max="12304" width="5.6640625" style="161" customWidth="1"/>
    <col min="12305" max="12305" width="1.664062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6640625" style="161" customWidth="1"/>
    <col min="12310" max="12310" width="6.33203125" style="161" customWidth="1"/>
    <col min="12311" max="12311" width="6" style="161" customWidth="1"/>
    <col min="12312" max="12313" width="1.6640625" style="161" customWidth="1"/>
    <col min="12314" max="12544" width="9.33203125" style="161"/>
    <col min="12545" max="12545" width="3" style="161" customWidth="1"/>
    <col min="12546" max="12546" width="1.44140625" style="161" customWidth="1"/>
    <col min="12547" max="12547" width="11.3320312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664062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664062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33203125" style="161" customWidth="1"/>
    <col min="12560" max="12560" width="5.6640625" style="161" customWidth="1"/>
    <col min="12561" max="12561" width="1.664062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6640625" style="161" customWidth="1"/>
    <col min="12566" max="12566" width="6.33203125" style="161" customWidth="1"/>
    <col min="12567" max="12567" width="6" style="161" customWidth="1"/>
    <col min="12568" max="12569" width="1.6640625" style="161" customWidth="1"/>
    <col min="12570" max="12800" width="9.33203125" style="161"/>
    <col min="12801" max="12801" width="3" style="161" customWidth="1"/>
    <col min="12802" max="12802" width="1.44140625" style="161" customWidth="1"/>
    <col min="12803" max="12803" width="11.3320312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664062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664062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33203125" style="161" customWidth="1"/>
    <col min="12816" max="12816" width="5.6640625" style="161" customWidth="1"/>
    <col min="12817" max="12817" width="1.664062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6640625" style="161" customWidth="1"/>
    <col min="12822" max="12822" width="6.33203125" style="161" customWidth="1"/>
    <col min="12823" max="12823" width="6" style="161" customWidth="1"/>
    <col min="12824" max="12825" width="1.6640625" style="161" customWidth="1"/>
    <col min="12826" max="13056" width="9.33203125" style="161"/>
    <col min="13057" max="13057" width="3" style="161" customWidth="1"/>
    <col min="13058" max="13058" width="1.44140625" style="161" customWidth="1"/>
    <col min="13059" max="13059" width="11.3320312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664062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664062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33203125" style="161" customWidth="1"/>
    <col min="13072" max="13072" width="5.6640625" style="161" customWidth="1"/>
    <col min="13073" max="13073" width="1.664062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6640625" style="161" customWidth="1"/>
    <col min="13078" max="13078" width="6.33203125" style="161" customWidth="1"/>
    <col min="13079" max="13079" width="6" style="161" customWidth="1"/>
    <col min="13080" max="13081" width="1.6640625" style="161" customWidth="1"/>
    <col min="13082" max="13312" width="9.33203125" style="161"/>
    <col min="13313" max="13313" width="3" style="161" customWidth="1"/>
    <col min="13314" max="13314" width="1.44140625" style="161" customWidth="1"/>
    <col min="13315" max="13315" width="11.3320312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664062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664062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33203125" style="161" customWidth="1"/>
    <col min="13328" max="13328" width="5.6640625" style="161" customWidth="1"/>
    <col min="13329" max="13329" width="1.664062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6640625" style="161" customWidth="1"/>
    <col min="13334" max="13334" width="6.33203125" style="161" customWidth="1"/>
    <col min="13335" max="13335" width="6" style="161" customWidth="1"/>
    <col min="13336" max="13337" width="1.6640625" style="161" customWidth="1"/>
    <col min="13338" max="13568" width="9.33203125" style="161"/>
    <col min="13569" max="13569" width="3" style="161" customWidth="1"/>
    <col min="13570" max="13570" width="1.44140625" style="161" customWidth="1"/>
    <col min="13571" max="13571" width="11.3320312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664062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664062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33203125" style="161" customWidth="1"/>
    <col min="13584" max="13584" width="5.6640625" style="161" customWidth="1"/>
    <col min="13585" max="13585" width="1.664062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6640625" style="161" customWidth="1"/>
    <col min="13590" max="13590" width="6.33203125" style="161" customWidth="1"/>
    <col min="13591" max="13591" width="6" style="161" customWidth="1"/>
    <col min="13592" max="13593" width="1.6640625" style="161" customWidth="1"/>
    <col min="13594" max="13824" width="9.33203125" style="161"/>
    <col min="13825" max="13825" width="3" style="161" customWidth="1"/>
    <col min="13826" max="13826" width="1.44140625" style="161" customWidth="1"/>
    <col min="13827" max="13827" width="11.3320312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664062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664062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33203125" style="161" customWidth="1"/>
    <col min="13840" max="13840" width="5.6640625" style="161" customWidth="1"/>
    <col min="13841" max="13841" width="1.664062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6640625" style="161" customWidth="1"/>
    <col min="13846" max="13846" width="6.33203125" style="161" customWidth="1"/>
    <col min="13847" max="13847" width="6" style="161" customWidth="1"/>
    <col min="13848" max="13849" width="1.6640625" style="161" customWidth="1"/>
    <col min="13850" max="14080" width="9.33203125" style="161"/>
    <col min="14081" max="14081" width="3" style="161" customWidth="1"/>
    <col min="14082" max="14082" width="1.44140625" style="161" customWidth="1"/>
    <col min="14083" max="14083" width="11.3320312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664062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664062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33203125" style="161" customWidth="1"/>
    <col min="14096" max="14096" width="5.6640625" style="161" customWidth="1"/>
    <col min="14097" max="14097" width="1.664062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6640625" style="161" customWidth="1"/>
    <col min="14102" max="14102" width="6.33203125" style="161" customWidth="1"/>
    <col min="14103" max="14103" width="6" style="161" customWidth="1"/>
    <col min="14104" max="14105" width="1.6640625" style="161" customWidth="1"/>
    <col min="14106" max="14336" width="9.33203125" style="161"/>
    <col min="14337" max="14337" width="3" style="161" customWidth="1"/>
    <col min="14338" max="14338" width="1.44140625" style="161" customWidth="1"/>
    <col min="14339" max="14339" width="11.3320312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664062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664062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33203125" style="161" customWidth="1"/>
    <col min="14352" max="14352" width="5.6640625" style="161" customWidth="1"/>
    <col min="14353" max="14353" width="1.664062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6640625" style="161" customWidth="1"/>
    <col min="14358" max="14358" width="6.33203125" style="161" customWidth="1"/>
    <col min="14359" max="14359" width="6" style="161" customWidth="1"/>
    <col min="14360" max="14361" width="1.6640625" style="161" customWidth="1"/>
    <col min="14362" max="14592" width="9.33203125" style="161"/>
    <col min="14593" max="14593" width="3" style="161" customWidth="1"/>
    <col min="14594" max="14594" width="1.44140625" style="161" customWidth="1"/>
    <col min="14595" max="14595" width="11.3320312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664062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664062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33203125" style="161" customWidth="1"/>
    <col min="14608" max="14608" width="5.6640625" style="161" customWidth="1"/>
    <col min="14609" max="14609" width="1.664062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6640625" style="161" customWidth="1"/>
    <col min="14614" max="14614" width="6.33203125" style="161" customWidth="1"/>
    <col min="14615" max="14615" width="6" style="161" customWidth="1"/>
    <col min="14616" max="14617" width="1.6640625" style="161" customWidth="1"/>
    <col min="14618" max="14848" width="9.33203125" style="161"/>
    <col min="14849" max="14849" width="3" style="161" customWidth="1"/>
    <col min="14850" max="14850" width="1.44140625" style="161" customWidth="1"/>
    <col min="14851" max="14851" width="11.3320312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664062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664062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33203125" style="161" customWidth="1"/>
    <col min="14864" max="14864" width="5.6640625" style="161" customWidth="1"/>
    <col min="14865" max="14865" width="1.664062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6640625" style="161" customWidth="1"/>
    <col min="14870" max="14870" width="6.33203125" style="161" customWidth="1"/>
    <col min="14871" max="14871" width="6" style="161" customWidth="1"/>
    <col min="14872" max="14873" width="1.6640625" style="161" customWidth="1"/>
    <col min="14874" max="15104" width="9.33203125" style="161"/>
    <col min="15105" max="15105" width="3" style="161" customWidth="1"/>
    <col min="15106" max="15106" width="1.44140625" style="161" customWidth="1"/>
    <col min="15107" max="15107" width="11.3320312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664062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664062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33203125" style="161" customWidth="1"/>
    <col min="15120" max="15120" width="5.6640625" style="161" customWidth="1"/>
    <col min="15121" max="15121" width="1.664062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6640625" style="161" customWidth="1"/>
    <col min="15126" max="15126" width="6.33203125" style="161" customWidth="1"/>
    <col min="15127" max="15127" width="6" style="161" customWidth="1"/>
    <col min="15128" max="15129" width="1.6640625" style="161" customWidth="1"/>
    <col min="15130" max="15360" width="9.33203125" style="161"/>
    <col min="15361" max="15361" width="3" style="161" customWidth="1"/>
    <col min="15362" max="15362" width="1.44140625" style="161" customWidth="1"/>
    <col min="15363" max="15363" width="11.3320312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664062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664062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33203125" style="161" customWidth="1"/>
    <col min="15376" max="15376" width="5.6640625" style="161" customWidth="1"/>
    <col min="15377" max="15377" width="1.664062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6640625" style="161" customWidth="1"/>
    <col min="15382" max="15382" width="6.33203125" style="161" customWidth="1"/>
    <col min="15383" max="15383" width="6" style="161" customWidth="1"/>
    <col min="15384" max="15385" width="1.6640625" style="161" customWidth="1"/>
    <col min="15386" max="15616" width="9.33203125" style="161"/>
    <col min="15617" max="15617" width="3" style="161" customWidth="1"/>
    <col min="15618" max="15618" width="1.44140625" style="161" customWidth="1"/>
    <col min="15619" max="15619" width="11.3320312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664062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664062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33203125" style="161" customWidth="1"/>
    <col min="15632" max="15632" width="5.6640625" style="161" customWidth="1"/>
    <col min="15633" max="15633" width="1.664062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6640625" style="161" customWidth="1"/>
    <col min="15638" max="15638" width="6.33203125" style="161" customWidth="1"/>
    <col min="15639" max="15639" width="6" style="161" customWidth="1"/>
    <col min="15640" max="15641" width="1.6640625" style="161" customWidth="1"/>
    <col min="15642" max="15872" width="9.33203125" style="161"/>
    <col min="15873" max="15873" width="3" style="161" customWidth="1"/>
    <col min="15874" max="15874" width="1.44140625" style="161" customWidth="1"/>
    <col min="15875" max="15875" width="11.3320312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664062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664062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33203125" style="161" customWidth="1"/>
    <col min="15888" max="15888" width="5.6640625" style="161" customWidth="1"/>
    <col min="15889" max="15889" width="1.664062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6640625" style="161" customWidth="1"/>
    <col min="15894" max="15894" width="6.33203125" style="161" customWidth="1"/>
    <col min="15895" max="15895" width="6" style="161" customWidth="1"/>
    <col min="15896" max="15897" width="1.6640625" style="161" customWidth="1"/>
    <col min="15898" max="16128" width="9.33203125" style="161"/>
    <col min="16129" max="16129" width="3" style="161" customWidth="1"/>
    <col min="16130" max="16130" width="1.44140625" style="161" customWidth="1"/>
    <col min="16131" max="16131" width="11.3320312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664062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664062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33203125" style="161" customWidth="1"/>
    <col min="16144" max="16144" width="5.6640625" style="161" customWidth="1"/>
    <col min="16145" max="16145" width="1.664062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6640625" style="161" customWidth="1"/>
    <col min="16150" max="16150" width="6.33203125" style="161" customWidth="1"/>
    <col min="16151" max="16151" width="6" style="161" customWidth="1"/>
    <col min="16152" max="16153" width="1.6640625" style="161" customWidth="1"/>
    <col min="16154" max="16384" width="9.33203125" style="161"/>
  </cols>
  <sheetData>
    <row r="1" spans="2:25" x14ac:dyDescent="0.25">
      <c r="V1" s="161" t="str">
        <f>LEFT(TRIM([6]W!A699),4)</f>
        <v xml:space="preserve">032 </v>
      </c>
      <c r="W1" s="161" t="str">
        <f>RIGHT(TRIM([6]W!A699),10)</f>
        <v>17/06/2016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[6]W!A861</f>
        <v xml:space="preserve"> This is a history quarter</v>
      </c>
      <c r="V3" s="164" t="s">
        <v>217</v>
      </c>
      <c r="W3" s="165" t="str">
        <f>[6]W!A6</f>
        <v xml:space="preserve">  17C1</v>
      </c>
    </row>
    <row r="4" spans="2:25" x14ac:dyDescent="0.25">
      <c r="B4" s="161">
        <f>[6]W!A862</f>
        <v>0</v>
      </c>
    </row>
    <row r="5" spans="2:25" ht="17.399999999999999" x14ac:dyDescent="0.3">
      <c r="B5" s="161">
        <f>[6]W!A863</f>
        <v>0</v>
      </c>
      <c r="H5" s="166" t="s">
        <v>218</v>
      </c>
      <c r="J5" s="167"/>
      <c r="K5" s="167"/>
      <c r="L5" s="168">
        <f>[6]W!$A1</f>
        <v>1</v>
      </c>
      <c r="M5" s="166" t="s">
        <v>219</v>
      </c>
      <c r="O5" s="168">
        <f>[6]W!$A2</f>
        <v>1</v>
      </c>
      <c r="P5" s="167"/>
      <c r="Q5" s="167"/>
      <c r="S5" s="169"/>
      <c r="T5" s="102"/>
      <c r="U5" s="169"/>
      <c r="V5" s="169"/>
    </row>
    <row r="6" spans="2:25" x14ac:dyDescent="0.25">
      <c r="B6" s="161">
        <f>[6]W!A864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[6]W!$A4</f>
        <v>2016</v>
      </c>
      <c r="Q9" s="102"/>
      <c r="R9" s="38" t="s">
        <v>107</v>
      </c>
      <c r="S9" s="37">
        <f>[6]W!$A5</f>
        <v>4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[6]W!A7</f>
        <v>10</v>
      </c>
      <c r="F14" s="126">
        <f>[6]W!A11</f>
        <v>5</v>
      </c>
      <c r="G14" s="192"/>
      <c r="H14" s="126">
        <f>[6]W!A14</f>
        <v>5</v>
      </c>
      <c r="I14" s="193"/>
      <c r="J14" s="126">
        <f>[6]W!A17</f>
        <v>10</v>
      </c>
      <c r="K14" s="193"/>
      <c r="L14" s="104"/>
      <c r="M14" s="118"/>
      <c r="N14" s="104" t="s">
        <v>233</v>
      </c>
      <c r="O14" s="118"/>
      <c r="P14" s="194">
        <f>[6]W!A61</f>
        <v>3</v>
      </c>
      <c r="Q14" s="195">
        <f>[6]W!B61</f>
        <v>0</v>
      </c>
      <c r="R14" s="160"/>
      <c r="S14" s="6"/>
      <c r="T14" s="194">
        <f>[6]W!A62</f>
        <v>10</v>
      </c>
      <c r="U14" s="195">
        <f>[6]W!B62</f>
        <v>0</v>
      </c>
      <c r="V14" s="6"/>
      <c r="W14" s="194">
        <f>[6]W!A63</f>
        <v>7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[6]W!A8</f>
        <v>5</v>
      </c>
      <c r="F15" s="126">
        <f>[6]W!A12</f>
        <v>0</v>
      </c>
      <c r="G15" s="198"/>
      <c r="H15" s="126">
        <f>[6]W!A15</f>
        <v>0</v>
      </c>
      <c r="I15" s="139"/>
      <c r="J15" s="126">
        <f>[6]W!A18</f>
        <v>0</v>
      </c>
      <c r="K15" s="139"/>
      <c r="L15" s="104"/>
      <c r="M15" s="118"/>
      <c r="N15" s="104" t="s">
        <v>234</v>
      </c>
      <c r="O15" s="118"/>
      <c r="P15" s="146">
        <f>[6]W!A64</f>
        <v>1</v>
      </c>
      <c r="Q15" s="189">
        <f>[6]W!B64</f>
        <v>0</v>
      </c>
      <c r="R15" s="160"/>
      <c r="S15" s="6"/>
      <c r="T15" s="124">
        <f>[6]W!A65</f>
        <v>7</v>
      </c>
      <c r="U15" s="199">
        <f>[6]W!B65</f>
        <v>0</v>
      </c>
      <c r="V15" s="6"/>
      <c r="W15" s="200">
        <f>[6]W!A66</f>
        <v>6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[6]W!A9</f>
        <v>0</v>
      </c>
      <c r="F16" s="202">
        <f>[6]W!A13</f>
        <v>0</v>
      </c>
      <c r="G16" s="203"/>
      <c r="H16" s="202">
        <f>[6]W!A16</f>
        <v>0</v>
      </c>
      <c r="I16" s="189"/>
      <c r="J16" s="202">
        <f>[6]W!A19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[6]W!A68</f>
        <v>0</v>
      </c>
      <c r="U16" s="204" t="str">
        <f>[6]W!B68</f>
        <v>*</v>
      </c>
      <c r="V16" s="6"/>
      <c r="W16" s="205">
        <f>[6]W!A69</f>
        <v>0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[6]W!A21</f>
        <v>285</v>
      </c>
      <c r="G19" s="199">
        <f>[6]W!B21</f>
        <v>0</v>
      </c>
      <c r="H19" s="206">
        <f>[6]W!A24</f>
        <v>450</v>
      </c>
      <c r="I19" s="195">
        <f>[6]W!B24</f>
        <v>0</v>
      </c>
      <c r="J19" s="206">
        <f>[6]W!A27</f>
        <v>680</v>
      </c>
      <c r="K19" s="195">
        <f>[6]W!B27</f>
        <v>0</v>
      </c>
      <c r="L19" s="104"/>
      <c r="M19" s="118" t="s">
        <v>238</v>
      </c>
      <c r="N19" s="118"/>
      <c r="O19" s="188" t="s">
        <v>239</v>
      </c>
      <c r="P19" s="207">
        <f>[6]W!A57</f>
        <v>4</v>
      </c>
      <c r="Q19" s="208"/>
      <c r="R19" s="118"/>
      <c r="S19" s="209" t="s">
        <v>240</v>
      </c>
      <c r="T19" s="210">
        <f>[6]W!A58</f>
        <v>0</v>
      </c>
      <c r="U19" s="208"/>
      <c r="V19" s="211" t="s">
        <v>241</v>
      </c>
      <c r="W19" s="207">
        <f>[6]W!A59</f>
        <v>0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[6]W!A22</f>
        <v>0</v>
      </c>
      <c r="G20" s="199">
        <f>[6]W!B22</f>
        <v>0</v>
      </c>
      <c r="H20" s="126">
        <f>[6]W!A25</f>
        <v>0</v>
      </c>
      <c r="I20" s="199">
        <f>[6]W!B25</f>
        <v>0</v>
      </c>
      <c r="J20" s="126">
        <f>[6]W!A28</f>
        <v>0</v>
      </c>
      <c r="K20" s="199">
        <f>[6]W!B28</f>
        <v>0</v>
      </c>
      <c r="L20" s="104"/>
      <c r="M20" s="213" t="s">
        <v>242</v>
      </c>
      <c r="N20" s="214"/>
      <c r="O20" s="213"/>
      <c r="P20" s="124">
        <f>[6]W!A75</f>
        <v>15</v>
      </c>
      <c r="Q20" s="215"/>
      <c r="R20" s="213"/>
      <c r="S20" s="118" t="s">
        <v>243</v>
      </c>
      <c r="T20" s="216"/>
      <c r="U20" s="107"/>
      <c r="V20" s="216"/>
      <c r="W20" s="124">
        <f>[6]W!A76</f>
        <v>2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[6]W!A23</f>
        <v>0</v>
      </c>
      <c r="G21" s="204">
        <f>[6]W!B23</f>
        <v>0</v>
      </c>
      <c r="H21" s="202">
        <f>[6]W!A26</f>
        <v>0</v>
      </c>
      <c r="I21" s="204">
        <f>[6]W!B26</f>
        <v>0</v>
      </c>
      <c r="J21" s="202">
        <f>[6]W!A29</f>
        <v>0</v>
      </c>
      <c r="K21" s="204">
        <f>[6]W!B29</f>
        <v>0</v>
      </c>
      <c r="L21" s="104"/>
      <c r="M21" s="118" t="s">
        <v>244</v>
      </c>
      <c r="N21" s="6"/>
      <c r="O21" s="118"/>
      <c r="P21" s="146">
        <f>[6]W!A77</f>
        <v>0</v>
      </c>
      <c r="Q21" s="217"/>
      <c r="R21" s="126"/>
      <c r="S21" s="118" t="s">
        <v>245</v>
      </c>
      <c r="T21" s="118"/>
      <c r="U21" s="118"/>
      <c r="V21" s="118"/>
      <c r="W21" s="146">
        <f>[6]W!A78</f>
        <v>0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[6]W!A31</f>
        <v>1250</v>
      </c>
      <c r="G24" s="195">
        <f>[6]W!B31</f>
        <v>0</v>
      </c>
      <c r="H24" s="206">
        <f>[6]W!A34</f>
        <v>700</v>
      </c>
      <c r="I24" s="195">
        <f>[6]W!B34</f>
        <v>0</v>
      </c>
      <c r="J24" s="206">
        <f>[6]W!A37</f>
        <v>400</v>
      </c>
      <c r="K24" s="195">
        <f>[6]W!B37</f>
        <v>0</v>
      </c>
      <c r="L24" s="104"/>
      <c r="M24" s="118" t="s">
        <v>248</v>
      </c>
      <c r="N24" s="118"/>
      <c r="O24" s="118"/>
      <c r="P24" s="194">
        <f>[6]W!A81</f>
        <v>0</v>
      </c>
      <c r="Q24" s="199">
        <f>[6]W!B81</f>
        <v>0</v>
      </c>
      <c r="R24" s="126"/>
      <c r="S24" s="118" t="s">
        <v>249</v>
      </c>
      <c r="T24" s="118"/>
      <c r="U24" s="118"/>
      <c r="V24" s="118"/>
      <c r="W24" s="207">
        <f>[6]W!A82</f>
        <v>2</v>
      </c>
      <c r="X24" s="212">
        <f>[6]W!B82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[6]W!A32</f>
        <v>0</v>
      </c>
      <c r="G25" s="199">
        <f>[6]W!B32</f>
        <v>0</v>
      </c>
      <c r="H25" s="126">
        <f>[6]W!A35</f>
        <v>0</v>
      </c>
      <c r="I25" s="199">
        <f>[6]W!B35</f>
        <v>0</v>
      </c>
      <c r="J25" s="126">
        <f>[6]W!A38</f>
        <v>0</v>
      </c>
      <c r="K25" s="199">
        <f>[6]W!B38</f>
        <v>0</v>
      </c>
      <c r="L25" s="104"/>
      <c r="M25" s="118" t="s">
        <v>250</v>
      </c>
      <c r="N25" s="118"/>
      <c r="O25" s="118"/>
      <c r="P25" s="218">
        <f>[6]W!A83/100</f>
        <v>11</v>
      </c>
      <c r="Q25" s="199">
        <f>[6]W!B83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[6]W!A33</f>
        <v>0</v>
      </c>
      <c r="G26" s="204">
        <f>[6]W!B33</f>
        <v>0</v>
      </c>
      <c r="H26" s="202">
        <f>[6]W!A36</f>
        <v>0</v>
      </c>
      <c r="I26" s="204">
        <f>[6]W!B36</f>
        <v>0</v>
      </c>
      <c r="J26" s="146">
        <f>[6]W!A39</f>
        <v>0</v>
      </c>
      <c r="K26" s="204">
        <f>[6]W!B39</f>
        <v>0</v>
      </c>
      <c r="L26" s="104"/>
      <c r="M26" s="118" t="s">
        <v>251</v>
      </c>
      <c r="N26" s="118"/>
      <c r="O26" s="118"/>
      <c r="P26" s="146">
        <f>[6]W!A85</f>
        <v>60</v>
      </c>
      <c r="Q26" s="204">
        <f>[6]W!B85</f>
        <v>0</v>
      </c>
      <c r="R26" s="219"/>
      <c r="S26" s="118" t="s">
        <v>252</v>
      </c>
      <c r="T26" s="6"/>
      <c r="U26" s="118"/>
      <c r="V26" s="118"/>
      <c r="W26" s="207">
        <f>[6]W!A86</f>
        <v>0</v>
      </c>
      <c r="X26" s="220">
        <f>[6]W!B86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[6]W!A41</f>
        <v>0</v>
      </c>
      <c r="G29" s="193"/>
      <c r="H29" s="206">
        <f>[6]W!A42</f>
        <v>0</v>
      </c>
      <c r="I29" s="193"/>
      <c r="J29" s="206">
        <f>[6]W!A43</f>
        <v>0</v>
      </c>
      <c r="K29" s="106"/>
      <c r="L29" s="104"/>
      <c r="M29" s="118" t="s">
        <v>256</v>
      </c>
      <c r="N29" s="118"/>
      <c r="O29" s="118"/>
      <c r="P29" s="194">
        <f>[6]W!A91</f>
        <v>0</v>
      </c>
      <c r="Q29" s="199">
        <f>[6]W!B91</f>
        <v>0</v>
      </c>
      <c r="R29" s="126"/>
      <c r="S29" s="118" t="s">
        <v>257</v>
      </c>
      <c r="T29" s="118"/>
      <c r="U29" s="118"/>
      <c r="V29" s="118"/>
      <c r="W29" s="194">
        <f>[6]W!A92</f>
        <v>0</v>
      </c>
      <c r="X29" s="195">
        <f>[6]W!B92</f>
        <v>0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[6]W!A44</f>
        <v>25</v>
      </c>
      <c r="G30" s="139"/>
      <c r="H30" s="126">
        <f>[6]W!A45</f>
        <v>20</v>
      </c>
      <c r="I30" s="139"/>
      <c r="J30" s="126">
        <f>[6]W!A46</f>
        <v>15</v>
      </c>
      <c r="K30" s="110"/>
      <c r="L30" s="104"/>
      <c r="M30" s="118" t="s">
        <v>259</v>
      </c>
      <c r="N30" s="118"/>
      <c r="O30" s="118"/>
      <c r="P30" s="124">
        <f>[6]W!A93</f>
        <v>0</v>
      </c>
      <c r="Q30" s="199">
        <f>[6]W!B93</f>
        <v>0</v>
      </c>
      <c r="R30" s="126"/>
      <c r="S30" s="6" t="s">
        <v>260</v>
      </c>
      <c r="T30" s="118"/>
      <c r="U30" s="118"/>
      <c r="V30" s="118"/>
      <c r="W30" s="124">
        <f>[6]W!A94</f>
        <v>-500</v>
      </c>
      <c r="X30" s="199">
        <f>[6]W!B94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[6]W!A47</f>
        <v>115</v>
      </c>
      <c r="G31" s="196"/>
      <c r="H31" s="124">
        <f>[6]W!A48</f>
        <v>165</v>
      </c>
      <c r="I31" s="196"/>
      <c r="J31" s="124">
        <f>[6]W!A49</f>
        <v>325</v>
      </c>
      <c r="K31" s="196"/>
      <c r="L31" s="104"/>
      <c r="M31" s="118" t="s">
        <v>262</v>
      </c>
      <c r="N31" s="118"/>
      <c r="O31" s="118"/>
      <c r="P31" s="124">
        <f>[6]W!A73</f>
        <v>0</v>
      </c>
      <c r="Q31" s="199">
        <f>[6]W!B73</f>
        <v>0</v>
      </c>
      <c r="R31" s="126"/>
      <c r="S31" s="118" t="s">
        <v>263</v>
      </c>
      <c r="T31" s="118"/>
      <c r="U31" s="118"/>
      <c r="V31" s="118"/>
      <c r="W31" s="124">
        <f>[6]W!A74</f>
        <v>0</v>
      </c>
      <c r="X31" s="199">
        <f>[6]W!B74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[6]W!A51</f>
        <v>0</v>
      </c>
      <c r="G32" s="204">
        <f>[6]W!B51</f>
        <v>0</v>
      </c>
      <c r="H32" s="202">
        <f>[6]W!A52</f>
        <v>0</v>
      </c>
      <c r="I32" s="204">
        <f>[6]W!B52</f>
        <v>0</v>
      </c>
      <c r="J32" s="202">
        <f>[6]W!A53</f>
        <v>0</v>
      </c>
      <c r="K32" s="204">
        <f>[6]W!B53</f>
        <v>0</v>
      </c>
      <c r="L32" s="104"/>
      <c r="M32" s="159" t="s">
        <v>265</v>
      </c>
      <c r="N32" s="118"/>
      <c r="O32" s="118"/>
      <c r="P32" s="146">
        <f>[6]W!A72</f>
        <v>0</v>
      </c>
      <c r="Q32" s="204">
        <f>[6]W!B72</f>
        <v>0</v>
      </c>
      <c r="R32" s="126"/>
      <c r="S32" s="118" t="s">
        <v>266</v>
      </c>
      <c r="T32" s="118"/>
      <c r="U32" s="118"/>
      <c r="V32" s="118"/>
      <c r="W32" s="146">
        <f>[6]W!A99</f>
        <v>1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[6]W!A54</f>
        <v>0</v>
      </c>
      <c r="G35" s="223">
        <f>[6]W!B54</f>
        <v>0</v>
      </c>
      <c r="H35" s="141">
        <f>[6]W!A55</f>
        <v>0</v>
      </c>
      <c r="I35" s="223">
        <f>[6]W!B55</f>
        <v>0</v>
      </c>
      <c r="J35" s="141">
        <f>[6]W!A56</f>
        <v>0</v>
      </c>
      <c r="K35" s="223">
        <f>[6]W!B56</f>
        <v>0</v>
      </c>
      <c r="L35" s="104"/>
      <c r="M35" s="118" t="s">
        <v>270</v>
      </c>
      <c r="N35" s="118"/>
      <c r="O35" s="118"/>
      <c r="P35" s="207">
        <f>[6]W!A97</f>
        <v>0</v>
      </c>
      <c r="Q35" s="224"/>
      <c r="R35" s="118"/>
      <c r="S35" s="118" t="s">
        <v>271</v>
      </c>
      <c r="T35" s="118"/>
      <c r="U35" s="118"/>
      <c r="V35" s="118"/>
      <c r="W35" s="207">
        <f>[6]W!A98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33203125" defaultRowHeight="13.2" x14ac:dyDescent="0.25"/>
  <cols>
    <col min="1" max="1" width="3" style="161" customWidth="1"/>
    <col min="2" max="2" width="1.44140625" style="161" customWidth="1"/>
    <col min="3" max="3" width="11.3320312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664062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664062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33203125" style="161" customWidth="1"/>
    <col min="16" max="16" width="5.6640625" style="161" customWidth="1"/>
    <col min="17" max="17" width="1.664062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6640625" style="161" customWidth="1"/>
    <col min="22" max="22" width="6.33203125" style="161" customWidth="1"/>
    <col min="23" max="23" width="6" style="161" customWidth="1"/>
    <col min="24" max="25" width="1.6640625" style="161" customWidth="1"/>
    <col min="26" max="256" width="9.33203125" style="161"/>
    <col min="257" max="257" width="3" style="161" customWidth="1"/>
    <col min="258" max="258" width="1.44140625" style="161" customWidth="1"/>
    <col min="259" max="259" width="11.3320312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664062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664062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33203125" style="161" customWidth="1"/>
    <col min="272" max="272" width="5.6640625" style="161" customWidth="1"/>
    <col min="273" max="273" width="1.664062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6640625" style="161" customWidth="1"/>
    <col min="278" max="278" width="6.33203125" style="161" customWidth="1"/>
    <col min="279" max="279" width="6" style="161" customWidth="1"/>
    <col min="280" max="281" width="1.6640625" style="161" customWidth="1"/>
    <col min="282" max="512" width="9.33203125" style="161"/>
    <col min="513" max="513" width="3" style="161" customWidth="1"/>
    <col min="514" max="514" width="1.44140625" style="161" customWidth="1"/>
    <col min="515" max="515" width="11.3320312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664062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664062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33203125" style="161" customWidth="1"/>
    <col min="528" max="528" width="5.6640625" style="161" customWidth="1"/>
    <col min="529" max="529" width="1.664062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6640625" style="161" customWidth="1"/>
    <col min="534" max="534" width="6.33203125" style="161" customWidth="1"/>
    <col min="535" max="535" width="6" style="161" customWidth="1"/>
    <col min="536" max="537" width="1.6640625" style="161" customWidth="1"/>
    <col min="538" max="768" width="9.33203125" style="161"/>
    <col min="769" max="769" width="3" style="161" customWidth="1"/>
    <col min="770" max="770" width="1.44140625" style="161" customWidth="1"/>
    <col min="771" max="771" width="11.3320312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664062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664062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33203125" style="161" customWidth="1"/>
    <col min="784" max="784" width="5.6640625" style="161" customWidth="1"/>
    <col min="785" max="785" width="1.664062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6640625" style="161" customWidth="1"/>
    <col min="790" max="790" width="6.33203125" style="161" customWidth="1"/>
    <col min="791" max="791" width="6" style="161" customWidth="1"/>
    <col min="792" max="793" width="1.6640625" style="161" customWidth="1"/>
    <col min="794" max="1024" width="9.33203125" style="161"/>
    <col min="1025" max="1025" width="3" style="161" customWidth="1"/>
    <col min="1026" max="1026" width="1.44140625" style="161" customWidth="1"/>
    <col min="1027" max="1027" width="11.3320312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664062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664062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33203125" style="161" customWidth="1"/>
    <col min="1040" max="1040" width="5.6640625" style="161" customWidth="1"/>
    <col min="1041" max="1041" width="1.664062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6640625" style="161" customWidth="1"/>
    <col min="1046" max="1046" width="6.33203125" style="161" customWidth="1"/>
    <col min="1047" max="1047" width="6" style="161" customWidth="1"/>
    <col min="1048" max="1049" width="1.6640625" style="161" customWidth="1"/>
    <col min="1050" max="1280" width="9.33203125" style="161"/>
    <col min="1281" max="1281" width="3" style="161" customWidth="1"/>
    <col min="1282" max="1282" width="1.44140625" style="161" customWidth="1"/>
    <col min="1283" max="1283" width="11.3320312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664062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664062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33203125" style="161" customWidth="1"/>
    <col min="1296" max="1296" width="5.6640625" style="161" customWidth="1"/>
    <col min="1297" max="1297" width="1.664062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6640625" style="161" customWidth="1"/>
    <col min="1302" max="1302" width="6.33203125" style="161" customWidth="1"/>
    <col min="1303" max="1303" width="6" style="161" customWidth="1"/>
    <col min="1304" max="1305" width="1.6640625" style="161" customWidth="1"/>
    <col min="1306" max="1536" width="9.33203125" style="161"/>
    <col min="1537" max="1537" width="3" style="161" customWidth="1"/>
    <col min="1538" max="1538" width="1.44140625" style="161" customWidth="1"/>
    <col min="1539" max="1539" width="11.3320312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664062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664062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33203125" style="161" customWidth="1"/>
    <col min="1552" max="1552" width="5.6640625" style="161" customWidth="1"/>
    <col min="1553" max="1553" width="1.664062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6640625" style="161" customWidth="1"/>
    <col min="1558" max="1558" width="6.33203125" style="161" customWidth="1"/>
    <col min="1559" max="1559" width="6" style="161" customWidth="1"/>
    <col min="1560" max="1561" width="1.6640625" style="161" customWidth="1"/>
    <col min="1562" max="1792" width="9.33203125" style="161"/>
    <col min="1793" max="1793" width="3" style="161" customWidth="1"/>
    <col min="1794" max="1794" width="1.44140625" style="161" customWidth="1"/>
    <col min="1795" max="1795" width="11.3320312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664062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664062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33203125" style="161" customWidth="1"/>
    <col min="1808" max="1808" width="5.6640625" style="161" customWidth="1"/>
    <col min="1809" max="1809" width="1.664062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6640625" style="161" customWidth="1"/>
    <col min="1814" max="1814" width="6.33203125" style="161" customWidth="1"/>
    <col min="1815" max="1815" width="6" style="161" customWidth="1"/>
    <col min="1816" max="1817" width="1.6640625" style="161" customWidth="1"/>
    <col min="1818" max="2048" width="9.33203125" style="161"/>
    <col min="2049" max="2049" width="3" style="161" customWidth="1"/>
    <col min="2050" max="2050" width="1.44140625" style="161" customWidth="1"/>
    <col min="2051" max="2051" width="11.3320312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664062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664062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33203125" style="161" customWidth="1"/>
    <col min="2064" max="2064" width="5.6640625" style="161" customWidth="1"/>
    <col min="2065" max="2065" width="1.664062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6640625" style="161" customWidth="1"/>
    <col min="2070" max="2070" width="6.33203125" style="161" customWidth="1"/>
    <col min="2071" max="2071" width="6" style="161" customWidth="1"/>
    <col min="2072" max="2073" width="1.6640625" style="161" customWidth="1"/>
    <col min="2074" max="2304" width="9.33203125" style="161"/>
    <col min="2305" max="2305" width="3" style="161" customWidth="1"/>
    <col min="2306" max="2306" width="1.44140625" style="161" customWidth="1"/>
    <col min="2307" max="2307" width="11.3320312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664062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664062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33203125" style="161" customWidth="1"/>
    <col min="2320" max="2320" width="5.6640625" style="161" customWidth="1"/>
    <col min="2321" max="2321" width="1.664062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6640625" style="161" customWidth="1"/>
    <col min="2326" max="2326" width="6.33203125" style="161" customWidth="1"/>
    <col min="2327" max="2327" width="6" style="161" customWidth="1"/>
    <col min="2328" max="2329" width="1.6640625" style="161" customWidth="1"/>
    <col min="2330" max="2560" width="9.33203125" style="161"/>
    <col min="2561" max="2561" width="3" style="161" customWidth="1"/>
    <col min="2562" max="2562" width="1.44140625" style="161" customWidth="1"/>
    <col min="2563" max="2563" width="11.3320312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664062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664062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33203125" style="161" customWidth="1"/>
    <col min="2576" max="2576" width="5.6640625" style="161" customWidth="1"/>
    <col min="2577" max="2577" width="1.664062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6640625" style="161" customWidth="1"/>
    <col min="2582" max="2582" width="6.33203125" style="161" customWidth="1"/>
    <col min="2583" max="2583" width="6" style="161" customWidth="1"/>
    <col min="2584" max="2585" width="1.6640625" style="161" customWidth="1"/>
    <col min="2586" max="2816" width="9.33203125" style="161"/>
    <col min="2817" max="2817" width="3" style="161" customWidth="1"/>
    <col min="2818" max="2818" width="1.44140625" style="161" customWidth="1"/>
    <col min="2819" max="2819" width="11.3320312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664062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664062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33203125" style="161" customWidth="1"/>
    <col min="2832" max="2832" width="5.6640625" style="161" customWidth="1"/>
    <col min="2833" max="2833" width="1.664062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6640625" style="161" customWidth="1"/>
    <col min="2838" max="2838" width="6.33203125" style="161" customWidth="1"/>
    <col min="2839" max="2839" width="6" style="161" customWidth="1"/>
    <col min="2840" max="2841" width="1.6640625" style="161" customWidth="1"/>
    <col min="2842" max="3072" width="9.33203125" style="161"/>
    <col min="3073" max="3073" width="3" style="161" customWidth="1"/>
    <col min="3074" max="3074" width="1.44140625" style="161" customWidth="1"/>
    <col min="3075" max="3075" width="11.3320312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664062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664062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33203125" style="161" customWidth="1"/>
    <col min="3088" max="3088" width="5.6640625" style="161" customWidth="1"/>
    <col min="3089" max="3089" width="1.664062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6640625" style="161" customWidth="1"/>
    <col min="3094" max="3094" width="6.33203125" style="161" customWidth="1"/>
    <col min="3095" max="3095" width="6" style="161" customWidth="1"/>
    <col min="3096" max="3097" width="1.6640625" style="161" customWidth="1"/>
    <col min="3098" max="3328" width="9.33203125" style="161"/>
    <col min="3329" max="3329" width="3" style="161" customWidth="1"/>
    <col min="3330" max="3330" width="1.44140625" style="161" customWidth="1"/>
    <col min="3331" max="3331" width="11.3320312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664062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664062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33203125" style="161" customWidth="1"/>
    <col min="3344" max="3344" width="5.6640625" style="161" customWidth="1"/>
    <col min="3345" max="3345" width="1.664062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6640625" style="161" customWidth="1"/>
    <col min="3350" max="3350" width="6.33203125" style="161" customWidth="1"/>
    <col min="3351" max="3351" width="6" style="161" customWidth="1"/>
    <col min="3352" max="3353" width="1.6640625" style="161" customWidth="1"/>
    <col min="3354" max="3584" width="9.33203125" style="161"/>
    <col min="3585" max="3585" width="3" style="161" customWidth="1"/>
    <col min="3586" max="3586" width="1.44140625" style="161" customWidth="1"/>
    <col min="3587" max="3587" width="11.3320312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664062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664062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33203125" style="161" customWidth="1"/>
    <col min="3600" max="3600" width="5.6640625" style="161" customWidth="1"/>
    <col min="3601" max="3601" width="1.664062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6640625" style="161" customWidth="1"/>
    <col min="3606" max="3606" width="6.33203125" style="161" customWidth="1"/>
    <col min="3607" max="3607" width="6" style="161" customWidth="1"/>
    <col min="3608" max="3609" width="1.6640625" style="161" customWidth="1"/>
    <col min="3610" max="3840" width="9.33203125" style="161"/>
    <col min="3841" max="3841" width="3" style="161" customWidth="1"/>
    <col min="3842" max="3842" width="1.44140625" style="161" customWidth="1"/>
    <col min="3843" max="3843" width="11.3320312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664062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664062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33203125" style="161" customWidth="1"/>
    <col min="3856" max="3856" width="5.6640625" style="161" customWidth="1"/>
    <col min="3857" max="3857" width="1.664062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6640625" style="161" customWidth="1"/>
    <col min="3862" max="3862" width="6.33203125" style="161" customWidth="1"/>
    <col min="3863" max="3863" width="6" style="161" customWidth="1"/>
    <col min="3864" max="3865" width="1.6640625" style="161" customWidth="1"/>
    <col min="3866" max="4096" width="9.33203125" style="161"/>
    <col min="4097" max="4097" width="3" style="161" customWidth="1"/>
    <col min="4098" max="4098" width="1.44140625" style="161" customWidth="1"/>
    <col min="4099" max="4099" width="11.3320312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664062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664062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33203125" style="161" customWidth="1"/>
    <col min="4112" max="4112" width="5.6640625" style="161" customWidth="1"/>
    <col min="4113" max="4113" width="1.664062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6640625" style="161" customWidth="1"/>
    <col min="4118" max="4118" width="6.33203125" style="161" customWidth="1"/>
    <col min="4119" max="4119" width="6" style="161" customWidth="1"/>
    <col min="4120" max="4121" width="1.6640625" style="161" customWidth="1"/>
    <col min="4122" max="4352" width="9.33203125" style="161"/>
    <col min="4353" max="4353" width="3" style="161" customWidth="1"/>
    <col min="4354" max="4354" width="1.44140625" style="161" customWidth="1"/>
    <col min="4355" max="4355" width="11.3320312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664062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664062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33203125" style="161" customWidth="1"/>
    <col min="4368" max="4368" width="5.6640625" style="161" customWidth="1"/>
    <col min="4369" max="4369" width="1.664062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6640625" style="161" customWidth="1"/>
    <col min="4374" max="4374" width="6.33203125" style="161" customWidth="1"/>
    <col min="4375" max="4375" width="6" style="161" customWidth="1"/>
    <col min="4376" max="4377" width="1.6640625" style="161" customWidth="1"/>
    <col min="4378" max="4608" width="9.33203125" style="161"/>
    <col min="4609" max="4609" width="3" style="161" customWidth="1"/>
    <col min="4610" max="4610" width="1.44140625" style="161" customWidth="1"/>
    <col min="4611" max="4611" width="11.3320312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664062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664062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33203125" style="161" customWidth="1"/>
    <col min="4624" max="4624" width="5.6640625" style="161" customWidth="1"/>
    <col min="4625" max="4625" width="1.664062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6640625" style="161" customWidth="1"/>
    <col min="4630" max="4630" width="6.33203125" style="161" customWidth="1"/>
    <col min="4631" max="4631" width="6" style="161" customWidth="1"/>
    <col min="4632" max="4633" width="1.6640625" style="161" customWidth="1"/>
    <col min="4634" max="4864" width="9.33203125" style="161"/>
    <col min="4865" max="4865" width="3" style="161" customWidth="1"/>
    <col min="4866" max="4866" width="1.44140625" style="161" customWidth="1"/>
    <col min="4867" max="4867" width="11.3320312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664062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664062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33203125" style="161" customWidth="1"/>
    <col min="4880" max="4880" width="5.6640625" style="161" customWidth="1"/>
    <col min="4881" max="4881" width="1.664062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6640625" style="161" customWidth="1"/>
    <col min="4886" max="4886" width="6.33203125" style="161" customWidth="1"/>
    <col min="4887" max="4887" width="6" style="161" customWidth="1"/>
    <col min="4888" max="4889" width="1.6640625" style="161" customWidth="1"/>
    <col min="4890" max="5120" width="9.33203125" style="161"/>
    <col min="5121" max="5121" width="3" style="161" customWidth="1"/>
    <col min="5122" max="5122" width="1.44140625" style="161" customWidth="1"/>
    <col min="5123" max="5123" width="11.3320312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664062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664062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33203125" style="161" customWidth="1"/>
    <col min="5136" max="5136" width="5.6640625" style="161" customWidth="1"/>
    <col min="5137" max="5137" width="1.664062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6640625" style="161" customWidth="1"/>
    <col min="5142" max="5142" width="6.33203125" style="161" customWidth="1"/>
    <col min="5143" max="5143" width="6" style="161" customWidth="1"/>
    <col min="5144" max="5145" width="1.6640625" style="161" customWidth="1"/>
    <col min="5146" max="5376" width="9.33203125" style="161"/>
    <col min="5377" max="5377" width="3" style="161" customWidth="1"/>
    <col min="5378" max="5378" width="1.44140625" style="161" customWidth="1"/>
    <col min="5379" max="5379" width="11.3320312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664062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664062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33203125" style="161" customWidth="1"/>
    <col min="5392" max="5392" width="5.6640625" style="161" customWidth="1"/>
    <col min="5393" max="5393" width="1.664062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6640625" style="161" customWidth="1"/>
    <col min="5398" max="5398" width="6.33203125" style="161" customWidth="1"/>
    <col min="5399" max="5399" width="6" style="161" customWidth="1"/>
    <col min="5400" max="5401" width="1.6640625" style="161" customWidth="1"/>
    <col min="5402" max="5632" width="9.33203125" style="161"/>
    <col min="5633" max="5633" width="3" style="161" customWidth="1"/>
    <col min="5634" max="5634" width="1.44140625" style="161" customWidth="1"/>
    <col min="5635" max="5635" width="11.3320312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664062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664062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33203125" style="161" customWidth="1"/>
    <col min="5648" max="5648" width="5.6640625" style="161" customWidth="1"/>
    <col min="5649" max="5649" width="1.664062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6640625" style="161" customWidth="1"/>
    <col min="5654" max="5654" width="6.33203125" style="161" customWidth="1"/>
    <col min="5655" max="5655" width="6" style="161" customWidth="1"/>
    <col min="5656" max="5657" width="1.6640625" style="161" customWidth="1"/>
    <col min="5658" max="5888" width="9.33203125" style="161"/>
    <col min="5889" max="5889" width="3" style="161" customWidth="1"/>
    <col min="5890" max="5890" width="1.44140625" style="161" customWidth="1"/>
    <col min="5891" max="5891" width="11.3320312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664062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664062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33203125" style="161" customWidth="1"/>
    <col min="5904" max="5904" width="5.6640625" style="161" customWidth="1"/>
    <col min="5905" max="5905" width="1.664062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6640625" style="161" customWidth="1"/>
    <col min="5910" max="5910" width="6.33203125" style="161" customWidth="1"/>
    <col min="5911" max="5911" width="6" style="161" customWidth="1"/>
    <col min="5912" max="5913" width="1.6640625" style="161" customWidth="1"/>
    <col min="5914" max="6144" width="9.33203125" style="161"/>
    <col min="6145" max="6145" width="3" style="161" customWidth="1"/>
    <col min="6146" max="6146" width="1.44140625" style="161" customWidth="1"/>
    <col min="6147" max="6147" width="11.3320312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664062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664062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33203125" style="161" customWidth="1"/>
    <col min="6160" max="6160" width="5.6640625" style="161" customWidth="1"/>
    <col min="6161" max="6161" width="1.664062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6640625" style="161" customWidth="1"/>
    <col min="6166" max="6166" width="6.33203125" style="161" customWidth="1"/>
    <col min="6167" max="6167" width="6" style="161" customWidth="1"/>
    <col min="6168" max="6169" width="1.6640625" style="161" customWidth="1"/>
    <col min="6170" max="6400" width="9.33203125" style="161"/>
    <col min="6401" max="6401" width="3" style="161" customWidth="1"/>
    <col min="6402" max="6402" width="1.44140625" style="161" customWidth="1"/>
    <col min="6403" max="6403" width="11.3320312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664062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664062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33203125" style="161" customWidth="1"/>
    <col min="6416" max="6416" width="5.6640625" style="161" customWidth="1"/>
    <col min="6417" max="6417" width="1.664062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6640625" style="161" customWidth="1"/>
    <col min="6422" max="6422" width="6.33203125" style="161" customWidth="1"/>
    <col min="6423" max="6423" width="6" style="161" customWidth="1"/>
    <col min="6424" max="6425" width="1.6640625" style="161" customWidth="1"/>
    <col min="6426" max="6656" width="9.33203125" style="161"/>
    <col min="6657" max="6657" width="3" style="161" customWidth="1"/>
    <col min="6658" max="6658" width="1.44140625" style="161" customWidth="1"/>
    <col min="6659" max="6659" width="11.3320312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664062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664062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33203125" style="161" customWidth="1"/>
    <col min="6672" max="6672" width="5.6640625" style="161" customWidth="1"/>
    <col min="6673" max="6673" width="1.664062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6640625" style="161" customWidth="1"/>
    <col min="6678" max="6678" width="6.33203125" style="161" customWidth="1"/>
    <col min="6679" max="6679" width="6" style="161" customWidth="1"/>
    <col min="6680" max="6681" width="1.6640625" style="161" customWidth="1"/>
    <col min="6682" max="6912" width="9.33203125" style="161"/>
    <col min="6913" max="6913" width="3" style="161" customWidth="1"/>
    <col min="6914" max="6914" width="1.44140625" style="161" customWidth="1"/>
    <col min="6915" max="6915" width="11.3320312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664062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664062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33203125" style="161" customWidth="1"/>
    <col min="6928" max="6928" width="5.6640625" style="161" customWidth="1"/>
    <col min="6929" max="6929" width="1.664062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6640625" style="161" customWidth="1"/>
    <col min="6934" max="6934" width="6.33203125" style="161" customWidth="1"/>
    <col min="6935" max="6935" width="6" style="161" customWidth="1"/>
    <col min="6936" max="6937" width="1.6640625" style="161" customWidth="1"/>
    <col min="6938" max="7168" width="9.33203125" style="161"/>
    <col min="7169" max="7169" width="3" style="161" customWidth="1"/>
    <col min="7170" max="7170" width="1.44140625" style="161" customWidth="1"/>
    <col min="7171" max="7171" width="11.3320312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664062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664062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33203125" style="161" customWidth="1"/>
    <col min="7184" max="7184" width="5.6640625" style="161" customWidth="1"/>
    <col min="7185" max="7185" width="1.664062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6640625" style="161" customWidth="1"/>
    <col min="7190" max="7190" width="6.33203125" style="161" customWidth="1"/>
    <col min="7191" max="7191" width="6" style="161" customWidth="1"/>
    <col min="7192" max="7193" width="1.6640625" style="161" customWidth="1"/>
    <col min="7194" max="7424" width="9.33203125" style="161"/>
    <col min="7425" max="7425" width="3" style="161" customWidth="1"/>
    <col min="7426" max="7426" width="1.44140625" style="161" customWidth="1"/>
    <col min="7427" max="7427" width="11.3320312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664062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664062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33203125" style="161" customWidth="1"/>
    <col min="7440" max="7440" width="5.6640625" style="161" customWidth="1"/>
    <col min="7441" max="7441" width="1.664062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6640625" style="161" customWidth="1"/>
    <col min="7446" max="7446" width="6.33203125" style="161" customWidth="1"/>
    <col min="7447" max="7447" width="6" style="161" customWidth="1"/>
    <col min="7448" max="7449" width="1.6640625" style="161" customWidth="1"/>
    <col min="7450" max="7680" width="9.33203125" style="161"/>
    <col min="7681" max="7681" width="3" style="161" customWidth="1"/>
    <col min="7682" max="7682" width="1.44140625" style="161" customWidth="1"/>
    <col min="7683" max="7683" width="11.3320312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664062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664062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33203125" style="161" customWidth="1"/>
    <col min="7696" max="7696" width="5.6640625" style="161" customWidth="1"/>
    <col min="7697" max="7697" width="1.664062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6640625" style="161" customWidth="1"/>
    <col min="7702" max="7702" width="6.33203125" style="161" customWidth="1"/>
    <col min="7703" max="7703" width="6" style="161" customWidth="1"/>
    <col min="7704" max="7705" width="1.6640625" style="161" customWidth="1"/>
    <col min="7706" max="7936" width="9.33203125" style="161"/>
    <col min="7937" max="7937" width="3" style="161" customWidth="1"/>
    <col min="7938" max="7938" width="1.44140625" style="161" customWidth="1"/>
    <col min="7939" max="7939" width="11.3320312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664062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664062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33203125" style="161" customWidth="1"/>
    <col min="7952" max="7952" width="5.6640625" style="161" customWidth="1"/>
    <col min="7953" max="7953" width="1.664062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6640625" style="161" customWidth="1"/>
    <col min="7958" max="7958" width="6.33203125" style="161" customWidth="1"/>
    <col min="7959" max="7959" width="6" style="161" customWidth="1"/>
    <col min="7960" max="7961" width="1.6640625" style="161" customWidth="1"/>
    <col min="7962" max="8192" width="9.33203125" style="161"/>
    <col min="8193" max="8193" width="3" style="161" customWidth="1"/>
    <col min="8194" max="8194" width="1.44140625" style="161" customWidth="1"/>
    <col min="8195" max="8195" width="11.3320312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664062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664062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33203125" style="161" customWidth="1"/>
    <col min="8208" max="8208" width="5.6640625" style="161" customWidth="1"/>
    <col min="8209" max="8209" width="1.664062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6640625" style="161" customWidth="1"/>
    <col min="8214" max="8214" width="6.33203125" style="161" customWidth="1"/>
    <col min="8215" max="8215" width="6" style="161" customWidth="1"/>
    <col min="8216" max="8217" width="1.6640625" style="161" customWidth="1"/>
    <col min="8218" max="8448" width="9.33203125" style="161"/>
    <col min="8449" max="8449" width="3" style="161" customWidth="1"/>
    <col min="8450" max="8450" width="1.44140625" style="161" customWidth="1"/>
    <col min="8451" max="8451" width="11.3320312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664062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664062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33203125" style="161" customWidth="1"/>
    <col min="8464" max="8464" width="5.6640625" style="161" customWidth="1"/>
    <col min="8465" max="8465" width="1.664062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6640625" style="161" customWidth="1"/>
    <col min="8470" max="8470" width="6.33203125" style="161" customWidth="1"/>
    <col min="8471" max="8471" width="6" style="161" customWidth="1"/>
    <col min="8472" max="8473" width="1.6640625" style="161" customWidth="1"/>
    <col min="8474" max="8704" width="9.33203125" style="161"/>
    <col min="8705" max="8705" width="3" style="161" customWidth="1"/>
    <col min="8706" max="8706" width="1.44140625" style="161" customWidth="1"/>
    <col min="8707" max="8707" width="11.3320312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664062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664062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33203125" style="161" customWidth="1"/>
    <col min="8720" max="8720" width="5.6640625" style="161" customWidth="1"/>
    <col min="8721" max="8721" width="1.664062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6640625" style="161" customWidth="1"/>
    <col min="8726" max="8726" width="6.33203125" style="161" customWidth="1"/>
    <col min="8727" max="8727" width="6" style="161" customWidth="1"/>
    <col min="8728" max="8729" width="1.6640625" style="161" customWidth="1"/>
    <col min="8730" max="8960" width="9.33203125" style="161"/>
    <col min="8961" max="8961" width="3" style="161" customWidth="1"/>
    <col min="8962" max="8962" width="1.44140625" style="161" customWidth="1"/>
    <col min="8963" max="8963" width="11.3320312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664062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664062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33203125" style="161" customWidth="1"/>
    <col min="8976" max="8976" width="5.6640625" style="161" customWidth="1"/>
    <col min="8977" max="8977" width="1.664062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6640625" style="161" customWidth="1"/>
    <col min="8982" max="8982" width="6.33203125" style="161" customWidth="1"/>
    <col min="8983" max="8983" width="6" style="161" customWidth="1"/>
    <col min="8984" max="8985" width="1.6640625" style="161" customWidth="1"/>
    <col min="8986" max="9216" width="9.33203125" style="161"/>
    <col min="9217" max="9217" width="3" style="161" customWidth="1"/>
    <col min="9218" max="9218" width="1.44140625" style="161" customWidth="1"/>
    <col min="9219" max="9219" width="11.3320312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664062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664062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33203125" style="161" customWidth="1"/>
    <col min="9232" max="9232" width="5.6640625" style="161" customWidth="1"/>
    <col min="9233" max="9233" width="1.664062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6640625" style="161" customWidth="1"/>
    <col min="9238" max="9238" width="6.33203125" style="161" customWidth="1"/>
    <col min="9239" max="9239" width="6" style="161" customWidth="1"/>
    <col min="9240" max="9241" width="1.6640625" style="161" customWidth="1"/>
    <col min="9242" max="9472" width="9.33203125" style="161"/>
    <col min="9473" max="9473" width="3" style="161" customWidth="1"/>
    <col min="9474" max="9474" width="1.44140625" style="161" customWidth="1"/>
    <col min="9475" max="9475" width="11.3320312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664062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664062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33203125" style="161" customWidth="1"/>
    <col min="9488" max="9488" width="5.6640625" style="161" customWidth="1"/>
    <col min="9489" max="9489" width="1.664062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6640625" style="161" customWidth="1"/>
    <col min="9494" max="9494" width="6.33203125" style="161" customWidth="1"/>
    <col min="9495" max="9495" width="6" style="161" customWidth="1"/>
    <col min="9496" max="9497" width="1.6640625" style="161" customWidth="1"/>
    <col min="9498" max="9728" width="9.33203125" style="161"/>
    <col min="9729" max="9729" width="3" style="161" customWidth="1"/>
    <col min="9730" max="9730" width="1.44140625" style="161" customWidth="1"/>
    <col min="9731" max="9731" width="11.3320312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664062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664062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33203125" style="161" customWidth="1"/>
    <col min="9744" max="9744" width="5.6640625" style="161" customWidth="1"/>
    <col min="9745" max="9745" width="1.664062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6640625" style="161" customWidth="1"/>
    <col min="9750" max="9750" width="6.33203125" style="161" customWidth="1"/>
    <col min="9751" max="9751" width="6" style="161" customWidth="1"/>
    <col min="9752" max="9753" width="1.6640625" style="161" customWidth="1"/>
    <col min="9754" max="9984" width="9.33203125" style="161"/>
    <col min="9985" max="9985" width="3" style="161" customWidth="1"/>
    <col min="9986" max="9986" width="1.44140625" style="161" customWidth="1"/>
    <col min="9987" max="9987" width="11.3320312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664062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664062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33203125" style="161" customWidth="1"/>
    <col min="10000" max="10000" width="5.6640625" style="161" customWidth="1"/>
    <col min="10001" max="10001" width="1.664062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6640625" style="161" customWidth="1"/>
    <col min="10006" max="10006" width="6.33203125" style="161" customWidth="1"/>
    <col min="10007" max="10007" width="6" style="161" customWidth="1"/>
    <col min="10008" max="10009" width="1.6640625" style="161" customWidth="1"/>
    <col min="10010" max="10240" width="9.33203125" style="161"/>
    <col min="10241" max="10241" width="3" style="161" customWidth="1"/>
    <col min="10242" max="10242" width="1.44140625" style="161" customWidth="1"/>
    <col min="10243" max="10243" width="11.3320312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664062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664062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33203125" style="161" customWidth="1"/>
    <col min="10256" max="10256" width="5.6640625" style="161" customWidth="1"/>
    <col min="10257" max="10257" width="1.664062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6640625" style="161" customWidth="1"/>
    <col min="10262" max="10262" width="6.33203125" style="161" customWidth="1"/>
    <col min="10263" max="10263" width="6" style="161" customWidth="1"/>
    <col min="10264" max="10265" width="1.6640625" style="161" customWidth="1"/>
    <col min="10266" max="10496" width="9.33203125" style="161"/>
    <col min="10497" max="10497" width="3" style="161" customWidth="1"/>
    <col min="10498" max="10498" width="1.44140625" style="161" customWidth="1"/>
    <col min="10499" max="10499" width="11.3320312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664062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664062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33203125" style="161" customWidth="1"/>
    <col min="10512" max="10512" width="5.6640625" style="161" customWidth="1"/>
    <col min="10513" max="10513" width="1.664062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6640625" style="161" customWidth="1"/>
    <col min="10518" max="10518" width="6.33203125" style="161" customWidth="1"/>
    <col min="10519" max="10519" width="6" style="161" customWidth="1"/>
    <col min="10520" max="10521" width="1.6640625" style="161" customWidth="1"/>
    <col min="10522" max="10752" width="9.33203125" style="161"/>
    <col min="10753" max="10753" width="3" style="161" customWidth="1"/>
    <col min="10754" max="10754" width="1.44140625" style="161" customWidth="1"/>
    <col min="10755" max="10755" width="11.3320312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664062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664062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33203125" style="161" customWidth="1"/>
    <col min="10768" max="10768" width="5.6640625" style="161" customWidth="1"/>
    <col min="10769" max="10769" width="1.664062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6640625" style="161" customWidth="1"/>
    <col min="10774" max="10774" width="6.33203125" style="161" customWidth="1"/>
    <col min="10775" max="10775" width="6" style="161" customWidth="1"/>
    <col min="10776" max="10777" width="1.6640625" style="161" customWidth="1"/>
    <col min="10778" max="11008" width="9.33203125" style="161"/>
    <col min="11009" max="11009" width="3" style="161" customWidth="1"/>
    <col min="11010" max="11010" width="1.44140625" style="161" customWidth="1"/>
    <col min="11011" max="11011" width="11.3320312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664062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664062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33203125" style="161" customWidth="1"/>
    <col min="11024" max="11024" width="5.6640625" style="161" customWidth="1"/>
    <col min="11025" max="11025" width="1.664062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6640625" style="161" customWidth="1"/>
    <col min="11030" max="11030" width="6.33203125" style="161" customWidth="1"/>
    <col min="11031" max="11031" width="6" style="161" customWidth="1"/>
    <col min="11032" max="11033" width="1.6640625" style="161" customWidth="1"/>
    <col min="11034" max="11264" width="9.33203125" style="161"/>
    <col min="11265" max="11265" width="3" style="161" customWidth="1"/>
    <col min="11266" max="11266" width="1.44140625" style="161" customWidth="1"/>
    <col min="11267" max="11267" width="11.3320312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664062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664062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33203125" style="161" customWidth="1"/>
    <col min="11280" max="11280" width="5.6640625" style="161" customWidth="1"/>
    <col min="11281" max="11281" width="1.664062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6640625" style="161" customWidth="1"/>
    <col min="11286" max="11286" width="6.33203125" style="161" customWidth="1"/>
    <col min="11287" max="11287" width="6" style="161" customWidth="1"/>
    <col min="11288" max="11289" width="1.6640625" style="161" customWidth="1"/>
    <col min="11290" max="11520" width="9.33203125" style="161"/>
    <col min="11521" max="11521" width="3" style="161" customWidth="1"/>
    <col min="11522" max="11522" width="1.44140625" style="161" customWidth="1"/>
    <col min="11523" max="11523" width="11.3320312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664062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664062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33203125" style="161" customWidth="1"/>
    <col min="11536" max="11536" width="5.6640625" style="161" customWidth="1"/>
    <col min="11537" max="11537" width="1.664062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6640625" style="161" customWidth="1"/>
    <col min="11542" max="11542" width="6.33203125" style="161" customWidth="1"/>
    <col min="11543" max="11543" width="6" style="161" customWidth="1"/>
    <col min="11544" max="11545" width="1.6640625" style="161" customWidth="1"/>
    <col min="11546" max="11776" width="9.33203125" style="161"/>
    <col min="11777" max="11777" width="3" style="161" customWidth="1"/>
    <col min="11778" max="11778" width="1.44140625" style="161" customWidth="1"/>
    <col min="11779" max="11779" width="11.3320312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664062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664062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33203125" style="161" customWidth="1"/>
    <col min="11792" max="11792" width="5.6640625" style="161" customWidth="1"/>
    <col min="11793" max="11793" width="1.664062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6640625" style="161" customWidth="1"/>
    <col min="11798" max="11798" width="6.33203125" style="161" customWidth="1"/>
    <col min="11799" max="11799" width="6" style="161" customWidth="1"/>
    <col min="11800" max="11801" width="1.6640625" style="161" customWidth="1"/>
    <col min="11802" max="12032" width="9.33203125" style="161"/>
    <col min="12033" max="12033" width="3" style="161" customWidth="1"/>
    <col min="12034" max="12034" width="1.44140625" style="161" customWidth="1"/>
    <col min="12035" max="12035" width="11.3320312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664062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664062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33203125" style="161" customWidth="1"/>
    <col min="12048" max="12048" width="5.6640625" style="161" customWidth="1"/>
    <col min="12049" max="12049" width="1.664062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6640625" style="161" customWidth="1"/>
    <col min="12054" max="12054" width="6.33203125" style="161" customWidth="1"/>
    <col min="12055" max="12055" width="6" style="161" customWidth="1"/>
    <col min="12056" max="12057" width="1.6640625" style="161" customWidth="1"/>
    <col min="12058" max="12288" width="9.33203125" style="161"/>
    <col min="12289" max="12289" width="3" style="161" customWidth="1"/>
    <col min="12290" max="12290" width="1.44140625" style="161" customWidth="1"/>
    <col min="12291" max="12291" width="11.3320312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664062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664062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33203125" style="161" customWidth="1"/>
    <col min="12304" max="12304" width="5.6640625" style="161" customWidth="1"/>
    <col min="12305" max="12305" width="1.664062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6640625" style="161" customWidth="1"/>
    <col min="12310" max="12310" width="6.33203125" style="161" customWidth="1"/>
    <col min="12311" max="12311" width="6" style="161" customWidth="1"/>
    <col min="12312" max="12313" width="1.6640625" style="161" customWidth="1"/>
    <col min="12314" max="12544" width="9.33203125" style="161"/>
    <col min="12545" max="12545" width="3" style="161" customWidth="1"/>
    <col min="12546" max="12546" width="1.44140625" style="161" customWidth="1"/>
    <col min="12547" max="12547" width="11.3320312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664062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664062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33203125" style="161" customWidth="1"/>
    <col min="12560" max="12560" width="5.6640625" style="161" customWidth="1"/>
    <col min="12561" max="12561" width="1.664062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6640625" style="161" customWidth="1"/>
    <col min="12566" max="12566" width="6.33203125" style="161" customWidth="1"/>
    <col min="12567" max="12567" width="6" style="161" customWidth="1"/>
    <col min="12568" max="12569" width="1.6640625" style="161" customWidth="1"/>
    <col min="12570" max="12800" width="9.33203125" style="161"/>
    <col min="12801" max="12801" width="3" style="161" customWidth="1"/>
    <col min="12802" max="12802" width="1.44140625" style="161" customWidth="1"/>
    <col min="12803" max="12803" width="11.3320312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664062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664062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33203125" style="161" customWidth="1"/>
    <col min="12816" max="12816" width="5.6640625" style="161" customWidth="1"/>
    <col min="12817" max="12817" width="1.664062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6640625" style="161" customWidth="1"/>
    <col min="12822" max="12822" width="6.33203125" style="161" customWidth="1"/>
    <col min="12823" max="12823" width="6" style="161" customWidth="1"/>
    <col min="12824" max="12825" width="1.6640625" style="161" customWidth="1"/>
    <col min="12826" max="13056" width="9.33203125" style="161"/>
    <col min="13057" max="13057" width="3" style="161" customWidth="1"/>
    <col min="13058" max="13058" width="1.44140625" style="161" customWidth="1"/>
    <col min="13059" max="13059" width="11.3320312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664062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664062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33203125" style="161" customWidth="1"/>
    <col min="13072" max="13072" width="5.6640625" style="161" customWidth="1"/>
    <col min="13073" max="13073" width="1.664062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6640625" style="161" customWidth="1"/>
    <col min="13078" max="13078" width="6.33203125" style="161" customWidth="1"/>
    <col min="13079" max="13079" width="6" style="161" customWidth="1"/>
    <col min="13080" max="13081" width="1.6640625" style="161" customWidth="1"/>
    <col min="13082" max="13312" width="9.33203125" style="161"/>
    <col min="13313" max="13313" width="3" style="161" customWidth="1"/>
    <col min="13314" max="13314" width="1.44140625" style="161" customWidth="1"/>
    <col min="13315" max="13315" width="11.3320312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664062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664062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33203125" style="161" customWidth="1"/>
    <col min="13328" max="13328" width="5.6640625" style="161" customWidth="1"/>
    <col min="13329" max="13329" width="1.664062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6640625" style="161" customWidth="1"/>
    <col min="13334" max="13334" width="6.33203125" style="161" customWidth="1"/>
    <col min="13335" max="13335" width="6" style="161" customWidth="1"/>
    <col min="13336" max="13337" width="1.6640625" style="161" customWidth="1"/>
    <col min="13338" max="13568" width="9.33203125" style="161"/>
    <col min="13569" max="13569" width="3" style="161" customWidth="1"/>
    <col min="13570" max="13570" width="1.44140625" style="161" customWidth="1"/>
    <col min="13571" max="13571" width="11.3320312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664062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664062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33203125" style="161" customWidth="1"/>
    <col min="13584" max="13584" width="5.6640625" style="161" customWidth="1"/>
    <col min="13585" max="13585" width="1.664062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6640625" style="161" customWidth="1"/>
    <col min="13590" max="13590" width="6.33203125" style="161" customWidth="1"/>
    <col min="13591" max="13591" width="6" style="161" customWidth="1"/>
    <col min="13592" max="13593" width="1.6640625" style="161" customWidth="1"/>
    <col min="13594" max="13824" width="9.33203125" style="161"/>
    <col min="13825" max="13825" width="3" style="161" customWidth="1"/>
    <col min="13826" max="13826" width="1.44140625" style="161" customWidth="1"/>
    <col min="13827" max="13827" width="11.3320312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664062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664062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33203125" style="161" customWidth="1"/>
    <col min="13840" max="13840" width="5.6640625" style="161" customWidth="1"/>
    <col min="13841" max="13841" width="1.664062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6640625" style="161" customWidth="1"/>
    <col min="13846" max="13846" width="6.33203125" style="161" customWidth="1"/>
    <col min="13847" max="13847" width="6" style="161" customWidth="1"/>
    <col min="13848" max="13849" width="1.6640625" style="161" customWidth="1"/>
    <col min="13850" max="14080" width="9.33203125" style="161"/>
    <col min="14081" max="14081" width="3" style="161" customWidth="1"/>
    <col min="14082" max="14082" width="1.44140625" style="161" customWidth="1"/>
    <col min="14083" max="14083" width="11.3320312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664062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664062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33203125" style="161" customWidth="1"/>
    <col min="14096" max="14096" width="5.6640625" style="161" customWidth="1"/>
    <col min="14097" max="14097" width="1.664062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6640625" style="161" customWidth="1"/>
    <col min="14102" max="14102" width="6.33203125" style="161" customWidth="1"/>
    <col min="14103" max="14103" width="6" style="161" customWidth="1"/>
    <col min="14104" max="14105" width="1.6640625" style="161" customWidth="1"/>
    <col min="14106" max="14336" width="9.33203125" style="161"/>
    <col min="14337" max="14337" width="3" style="161" customWidth="1"/>
    <col min="14338" max="14338" width="1.44140625" style="161" customWidth="1"/>
    <col min="14339" max="14339" width="11.3320312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664062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664062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33203125" style="161" customWidth="1"/>
    <col min="14352" max="14352" width="5.6640625" style="161" customWidth="1"/>
    <col min="14353" max="14353" width="1.664062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6640625" style="161" customWidth="1"/>
    <col min="14358" max="14358" width="6.33203125" style="161" customWidth="1"/>
    <col min="14359" max="14359" width="6" style="161" customWidth="1"/>
    <col min="14360" max="14361" width="1.6640625" style="161" customWidth="1"/>
    <col min="14362" max="14592" width="9.33203125" style="161"/>
    <col min="14593" max="14593" width="3" style="161" customWidth="1"/>
    <col min="14594" max="14594" width="1.44140625" style="161" customWidth="1"/>
    <col min="14595" max="14595" width="11.3320312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664062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664062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33203125" style="161" customWidth="1"/>
    <col min="14608" max="14608" width="5.6640625" style="161" customWidth="1"/>
    <col min="14609" max="14609" width="1.664062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6640625" style="161" customWidth="1"/>
    <col min="14614" max="14614" width="6.33203125" style="161" customWidth="1"/>
    <col min="14615" max="14615" width="6" style="161" customWidth="1"/>
    <col min="14616" max="14617" width="1.6640625" style="161" customWidth="1"/>
    <col min="14618" max="14848" width="9.33203125" style="161"/>
    <col min="14849" max="14849" width="3" style="161" customWidth="1"/>
    <col min="14850" max="14850" width="1.44140625" style="161" customWidth="1"/>
    <col min="14851" max="14851" width="11.3320312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664062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664062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33203125" style="161" customWidth="1"/>
    <col min="14864" max="14864" width="5.6640625" style="161" customWidth="1"/>
    <col min="14865" max="14865" width="1.664062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6640625" style="161" customWidth="1"/>
    <col min="14870" max="14870" width="6.33203125" style="161" customWidth="1"/>
    <col min="14871" max="14871" width="6" style="161" customWidth="1"/>
    <col min="14872" max="14873" width="1.6640625" style="161" customWidth="1"/>
    <col min="14874" max="15104" width="9.33203125" style="161"/>
    <col min="15105" max="15105" width="3" style="161" customWidth="1"/>
    <col min="15106" max="15106" width="1.44140625" style="161" customWidth="1"/>
    <col min="15107" max="15107" width="11.3320312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664062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664062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33203125" style="161" customWidth="1"/>
    <col min="15120" max="15120" width="5.6640625" style="161" customWidth="1"/>
    <col min="15121" max="15121" width="1.664062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6640625" style="161" customWidth="1"/>
    <col min="15126" max="15126" width="6.33203125" style="161" customWidth="1"/>
    <col min="15127" max="15127" width="6" style="161" customWidth="1"/>
    <col min="15128" max="15129" width="1.6640625" style="161" customWidth="1"/>
    <col min="15130" max="15360" width="9.33203125" style="161"/>
    <col min="15361" max="15361" width="3" style="161" customWidth="1"/>
    <col min="15362" max="15362" width="1.44140625" style="161" customWidth="1"/>
    <col min="15363" max="15363" width="11.3320312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664062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664062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33203125" style="161" customWidth="1"/>
    <col min="15376" max="15376" width="5.6640625" style="161" customWidth="1"/>
    <col min="15377" max="15377" width="1.664062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6640625" style="161" customWidth="1"/>
    <col min="15382" max="15382" width="6.33203125" style="161" customWidth="1"/>
    <col min="15383" max="15383" width="6" style="161" customWidth="1"/>
    <col min="15384" max="15385" width="1.6640625" style="161" customWidth="1"/>
    <col min="15386" max="15616" width="9.33203125" style="161"/>
    <col min="15617" max="15617" width="3" style="161" customWidth="1"/>
    <col min="15618" max="15618" width="1.44140625" style="161" customWidth="1"/>
    <col min="15619" max="15619" width="11.3320312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664062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664062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33203125" style="161" customWidth="1"/>
    <col min="15632" max="15632" width="5.6640625" style="161" customWidth="1"/>
    <col min="15633" max="15633" width="1.664062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6640625" style="161" customWidth="1"/>
    <col min="15638" max="15638" width="6.33203125" style="161" customWidth="1"/>
    <col min="15639" max="15639" width="6" style="161" customWidth="1"/>
    <col min="15640" max="15641" width="1.6640625" style="161" customWidth="1"/>
    <col min="15642" max="15872" width="9.33203125" style="161"/>
    <col min="15873" max="15873" width="3" style="161" customWidth="1"/>
    <col min="15874" max="15874" width="1.44140625" style="161" customWidth="1"/>
    <col min="15875" max="15875" width="11.3320312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664062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664062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33203125" style="161" customWidth="1"/>
    <col min="15888" max="15888" width="5.6640625" style="161" customWidth="1"/>
    <col min="15889" max="15889" width="1.664062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6640625" style="161" customWidth="1"/>
    <col min="15894" max="15894" width="6.33203125" style="161" customWidth="1"/>
    <col min="15895" max="15895" width="6" style="161" customWidth="1"/>
    <col min="15896" max="15897" width="1.6640625" style="161" customWidth="1"/>
    <col min="15898" max="16128" width="9.33203125" style="161"/>
    <col min="16129" max="16129" width="3" style="161" customWidth="1"/>
    <col min="16130" max="16130" width="1.44140625" style="161" customWidth="1"/>
    <col min="16131" max="16131" width="11.3320312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664062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664062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33203125" style="161" customWidth="1"/>
    <col min="16144" max="16144" width="5.6640625" style="161" customWidth="1"/>
    <col min="16145" max="16145" width="1.664062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6640625" style="161" customWidth="1"/>
    <col min="16150" max="16150" width="6.33203125" style="161" customWidth="1"/>
    <col min="16151" max="16151" width="6" style="161" customWidth="1"/>
    <col min="16152" max="16153" width="1.6640625" style="161" customWidth="1"/>
    <col min="16154" max="16384" width="9.33203125" style="161"/>
  </cols>
  <sheetData>
    <row r="1" spans="2:25" x14ac:dyDescent="0.25">
      <c r="V1" s="161" t="str">
        <f>LEFT(TRIM([7]W!A699),4)</f>
        <v xml:space="preserve">032 </v>
      </c>
      <c r="W1" s="161" t="str">
        <f>RIGHT(TRIM([7]W!A699),10)</f>
        <v>17/06/2016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[7]W!A861</f>
        <v xml:space="preserve"> This is a history quarter</v>
      </c>
      <c r="V3" s="164" t="s">
        <v>217</v>
      </c>
      <c r="W3" s="165" t="str">
        <f>[7]W!A6</f>
        <v xml:space="preserve">  17C1</v>
      </c>
    </row>
    <row r="4" spans="2:25" x14ac:dyDescent="0.25">
      <c r="B4" s="161">
        <f>[7]W!A862</f>
        <v>0</v>
      </c>
    </row>
    <row r="5" spans="2:25" ht="17.399999999999999" x14ac:dyDescent="0.3">
      <c r="B5" s="161">
        <f>[7]W!A863</f>
        <v>0</v>
      </c>
      <c r="H5" s="166" t="s">
        <v>218</v>
      </c>
      <c r="J5" s="167"/>
      <c r="K5" s="167"/>
      <c r="L5" s="168">
        <f>[7]W!$A1</f>
        <v>1</v>
      </c>
      <c r="M5" s="166" t="s">
        <v>219</v>
      </c>
      <c r="O5" s="168">
        <f>[7]W!$A2</f>
        <v>1</v>
      </c>
      <c r="P5" s="167"/>
      <c r="Q5" s="167"/>
      <c r="S5" s="169"/>
      <c r="T5" s="102"/>
      <c r="U5" s="169"/>
      <c r="V5" s="169"/>
    </row>
    <row r="6" spans="2:25" x14ac:dyDescent="0.25">
      <c r="B6" s="161">
        <f>[7]W!A864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[7]W!$A4</f>
        <v>2017</v>
      </c>
      <c r="Q9" s="102"/>
      <c r="R9" s="38" t="s">
        <v>107</v>
      </c>
      <c r="S9" s="37">
        <f>[7]W!$A5</f>
        <v>1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[7]W!A7</f>
        <v>10</v>
      </c>
      <c r="F14" s="126">
        <f>[7]W!A11</f>
        <v>5</v>
      </c>
      <c r="G14" s="192"/>
      <c r="H14" s="126">
        <f>[7]W!A14</f>
        <v>5</v>
      </c>
      <c r="I14" s="193"/>
      <c r="J14" s="126">
        <f>[7]W!A17</f>
        <v>10</v>
      </c>
      <c r="K14" s="193"/>
      <c r="L14" s="104"/>
      <c r="M14" s="118"/>
      <c r="N14" s="104" t="s">
        <v>233</v>
      </c>
      <c r="O14" s="118"/>
      <c r="P14" s="194">
        <f>[7]W!A61</f>
        <v>3</v>
      </c>
      <c r="Q14" s="195">
        <f>[7]W!B61</f>
        <v>0</v>
      </c>
      <c r="R14" s="160"/>
      <c r="S14" s="6"/>
      <c r="T14" s="194">
        <f>[7]W!A62</f>
        <v>10</v>
      </c>
      <c r="U14" s="195">
        <f>[7]W!B62</f>
        <v>0</v>
      </c>
      <c r="V14" s="6"/>
      <c r="W14" s="194">
        <f>[7]W!A63</f>
        <v>7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[7]W!A8</f>
        <v>5</v>
      </c>
      <c r="F15" s="126">
        <f>[7]W!A12</f>
        <v>5</v>
      </c>
      <c r="G15" s="198"/>
      <c r="H15" s="126">
        <f>[7]W!A15</f>
        <v>5</v>
      </c>
      <c r="I15" s="139"/>
      <c r="J15" s="126">
        <f>[7]W!A18</f>
        <v>5</v>
      </c>
      <c r="K15" s="139"/>
      <c r="L15" s="104"/>
      <c r="M15" s="118"/>
      <c r="N15" s="104" t="s">
        <v>234</v>
      </c>
      <c r="O15" s="118"/>
      <c r="P15" s="146">
        <f>[7]W!A64</f>
        <v>1</v>
      </c>
      <c r="Q15" s="189">
        <f>[7]W!B64</f>
        <v>0</v>
      </c>
      <c r="R15" s="160"/>
      <c r="S15" s="6"/>
      <c r="T15" s="124">
        <f>[7]W!A65</f>
        <v>8</v>
      </c>
      <c r="U15" s="199">
        <f>[7]W!B65</f>
        <v>0</v>
      </c>
      <c r="V15" s="6"/>
      <c r="W15" s="200">
        <f>[7]W!A66</f>
        <v>6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[7]W!A9</f>
        <v>10</v>
      </c>
      <c r="F16" s="202">
        <f>[7]W!A13</f>
        <v>0</v>
      </c>
      <c r="G16" s="203"/>
      <c r="H16" s="202">
        <f>[7]W!A16</f>
        <v>0</v>
      </c>
      <c r="I16" s="189"/>
      <c r="J16" s="202">
        <f>[7]W!A19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[7]W!A68</f>
        <v>9</v>
      </c>
      <c r="U16" s="204">
        <f>[7]W!B68</f>
        <v>0</v>
      </c>
      <c r="V16" s="6"/>
      <c r="W16" s="205">
        <f>[7]W!A69</f>
        <v>5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[7]W!A21</f>
        <v>300</v>
      </c>
      <c r="G19" s="199">
        <f>[7]W!B21</f>
        <v>0</v>
      </c>
      <c r="H19" s="206">
        <f>[7]W!A24</f>
        <v>450</v>
      </c>
      <c r="I19" s="195">
        <f>[7]W!B24</f>
        <v>0</v>
      </c>
      <c r="J19" s="206">
        <f>[7]W!A27</f>
        <v>690</v>
      </c>
      <c r="K19" s="195">
        <f>[7]W!B27</f>
        <v>0</v>
      </c>
      <c r="L19" s="104"/>
      <c r="M19" s="118" t="s">
        <v>238</v>
      </c>
      <c r="N19" s="118"/>
      <c r="O19" s="188" t="s">
        <v>239</v>
      </c>
      <c r="P19" s="207">
        <f>[7]W!A57</f>
        <v>4</v>
      </c>
      <c r="Q19" s="208"/>
      <c r="R19" s="118"/>
      <c r="S19" s="209" t="s">
        <v>240</v>
      </c>
      <c r="T19" s="210">
        <f>[7]W!A58</f>
        <v>0</v>
      </c>
      <c r="U19" s="208"/>
      <c r="V19" s="211" t="s">
        <v>241</v>
      </c>
      <c r="W19" s="207">
        <f>[7]W!A59</f>
        <v>0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[7]W!A22</f>
        <v>290</v>
      </c>
      <c r="G20" s="199">
        <f>[7]W!B22</f>
        <v>0</v>
      </c>
      <c r="H20" s="126">
        <f>[7]W!A25</f>
        <v>440</v>
      </c>
      <c r="I20" s="199">
        <f>[7]W!B25</f>
        <v>0</v>
      </c>
      <c r="J20" s="126">
        <f>[7]W!A28</f>
        <v>680</v>
      </c>
      <c r="K20" s="199">
        <f>[7]W!B28</f>
        <v>0</v>
      </c>
      <c r="L20" s="104"/>
      <c r="M20" s="213" t="s">
        <v>242</v>
      </c>
      <c r="N20" s="214"/>
      <c r="O20" s="213"/>
      <c r="P20" s="124">
        <f>[7]W!A75</f>
        <v>20</v>
      </c>
      <c r="Q20" s="215"/>
      <c r="R20" s="213"/>
      <c r="S20" s="118" t="s">
        <v>243</v>
      </c>
      <c r="T20" s="216"/>
      <c r="U20" s="107"/>
      <c r="V20" s="216"/>
      <c r="W20" s="124">
        <f>[7]W!A76</f>
        <v>2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[7]W!A23</f>
        <v>0</v>
      </c>
      <c r="G21" s="204">
        <f>[7]W!B23</f>
        <v>0</v>
      </c>
      <c r="H21" s="202">
        <f>[7]W!A26</f>
        <v>0</v>
      </c>
      <c r="I21" s="204">
        <f>[7]W!B26</f>
        <v>0</v>
      </c>
      <c r="J21" s="202">
        <f>[7]W!A29</f>
        <v>0</v>
      </c>
      <c r="K21" s="204">
        <f>[7]W!B29</f>
        <v>0</v>
      </c>
      <c r="L21" s="104"/>
      <c r="M21" s="118" t="s">
        <v>244</v>
      </c>
      <c r="N21" s="6"/>
      <c r="O21" s="118"/>
      <c r="P21" s="146">
        <f>[7]W!A77</f>
        <v>5</v>
      </c>
      <c r="Q21" s="217"/>
      <c r="R21" s="126"/>
      <c r="S21" s="118" t="s">
        <v>245</v>
      </c>
      <c r="T21" s="118"/>
      <c r="U21" s="118"/>
      <c r="V21" s="118"/>
      <c r="W21" s="146">
        <f>[7]W!A78</f>
        <v>15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[7]W!A31</f>
        <v>1250</v>
      </c>
      <c r="G24" s="195">
        <f>[7]W!B31</f>
        <v>0</v>
      </c>
      <c r="H24" s="206">
        <f>[7]W!A34</f>
        <v>700</v>
      </c>
      <c r="I24" s="195">
        <f>[7]W!B34</f>
        <v>0</v>
      </c>
      <c r="J24" s="206">
        <f>[7]W!A37</f>
        <v>450</v>
      </c>
      <c r="K24" s="195" t="str">
        <f>[7]W!B37</f>
        <v>*</v>
      </c>
      <c r="L24" s="104"/>
      <c r="M24" s="118" t="s">
        <v>248</v>
      </c>
      <c r="N24" s="118"/>
      <c r="O24" s="118"/>
      <c r="P24" s="194">
        <f>[7]W!A81</f>
        <v>0</v>
      </c>
      <c r="Q24" s="199">
        <f>[7]W!B81</f>
        <v>0</v>
      </c>
      <c r="R24" s="126"/>
      <c r="S24" s="118" t="s">
        <v>249</v>
      </c>
      <c r="T24" s="118"/>
      <c r="U24" s="118"/>
      <c r="V24" s="118"/>
      <c r="W24" s="207">
        <f>[7]W!A82</f>
        <v>1</v>
      </c>
      <c r="X24" s="212">
        <f>[7]W!B82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[7]W!A32</f>
        <v>200</v>
      </c>
      <c r="G25" s="199">
        <f>[7]W!B32</f>
        <v>0</v>
      </c>
      <c r="H25" s="126">
        <f>[7]W!A35</f>
        <v>150</v>
      </c>
      <c r="I25" s="199">
        <f>[7]W!B35</f>
        <v>0</v>
      </c>
      <c r="J25" s="126">
        <f>[7]W!A38</f>
        <v>75</v>
      </c>
      <c r="K25" s="199" t="str">
        <f>[7]W!B38</f>
        <v>*</v>
      </c>
      <c r="L25" s="104"/>
      <c r="M25" s="118" t="s">
        <v>250</v>
      </c>
      <c r="N25" s="118"/>
      <c r="O25" s="118"/>
      <c r="P25" s="218">
        <f>[7]W!A83/100</f>
        <v>12</v>
      </c>
      <c r="Q25" s="199">
        <f>[7]W!B83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[7]W!A33</f>
        <v>0</v>
      </c>
      <c r="G26" s="204">
        <f>[7]W!B33</f>
        <v>0</v>
      </c>
      <c r="H26" s="202">
        <f>[7]W!A36</f>
        <v>0</v>
      </c>
      <c r="I26" s="204">
        <f>[7]W!B36</f>
        <v>0</v>
      </c>
      <c r="J26" s="146">
        <f>[7]W!A39</f>
        <v>0</v>
      </c>
      <c r="K26" s="204">
        <f>[7]W!B39</f>
        <v>0</v>
      </c>
      <c r="L26" s="104"/>
      <c r="M26" s="118" t="s">
        <v>251</v>
      </c>
      <c r="N26" s="118"/>
      <c r="O26" s="118"/>
      <c r="P26" s="146">
        <f>[7]W!A85</f>
        <v>65</v>
      </c>
      <c r="Q26" s="204">
        <f>[7]W!B85</f>
        <v>0</v>
      </c>
      <c r="R26" s="219"/>
      <c r="S26" s="118" t="s">
        <v>252</v>
      </c>
      <c r="T26" s="6"/>
      <c r="U26" s="118"/>
      <c r="V26" s="118"/>
      <c r="W26" s="207">
        <f>[7]W!A86</f>
        <v>0</v>
      </c>
      <c r="X26" s="220">
        <f>[7]W!B86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[7]W!A41</f>
        <v>0</v>
      </c>
      <c r="G29" s="193"/>
      <c r="H29" s="206">
        <f>[7]W!A42</f>
        <v>0</v>
      </c>
      <c r="I29" s="193"/>
      <c r="J29" s="206">
        <f>[7]W!A43</f>
        <v>0</v>
      </c>
      <c r="K29" s="106"/>
      <c r="L29" s="104"/>
      <c r="M29" s="118" t="s">
        <v>256</v>
      </c>
      <c r="N29" s="118"/>
      <c r="O29" s="118"/>
      <c r="P29" s="194">
        <f>[7]W!A91</f>
        <v>0</v>
      </c>
      <c r="Q29" s="199">
        <f>[7]W!B91</f>
        <v>0</v>
      </c>
      <c r="R29" s="126"/>
      <c r="S29" s="118" t="s">
        <v>257</v>
      </c>
      <c r="T29" s="118"/>
      <c r="U29" s="118"/>
      <c r="V29" s="118"/>
      <c r="W29" s="194">
        <f>[7]W!A92</f>
        <v>0</v>
      </c>
      <c r="X29" s="195">
        <f>[7]W!B92</f>
        <v>0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[7]W!A44</f>
        <v>25</v>
      </c>
      <c r="G30" s="139"/>
      <c r="H30" s="126">
        <f>[7]W!A45</f>
        <v>15</v>
      </c>
      <c r="I30" s="139"/>
      <c r="J30" s="126">
        <f>[7]W!A46</f>
        <v>15</v>
      </c>
      <c r="K30" s="110"/>
      <c r="L30" s="104"/>
      <c r="M30" s="118" t="s">
        <v>259</v>
      </c>
      <c r="N30" s="118"/>
      <c r="O30" s="118"/>
      <c r="P30" s="124">
        <f>[7]W!A93</f>
        <v>0</v>
      </c>
      <c r="Q30" s="199">
        <f>[7]W!B93</f>
        <v>0</v>
      </c>
      <c r="R30" s="126"/>
      <c r="S30" s="6" t="s">
        <v>260</v>
      </c>
      <c r="T30" s="118"/>
      <c r="U30" s="118"/>
      <c r="V30" s="118"/>
      <c r="W30" s="124">
        <f>[7]W!A94</f>
        <v>-250</v>
      </c>
      <c r="X30" s="199">
        <f>[7]W!B94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[7]W!A47</f>
        <v>115</v>
      </c>
      <c r="G31" s="196"/>
      <c r="H31" s="124">
        <f>[7]W!A48</f>
        <v>165</v>
      </c>
      <c r="I31" s="196"/>
      <c r="J31" s="124">
        <f>[7]W!A49</f>
        <v>325</v>
      </c>
      <c r="K31" s="196"/>
      <c r="L31" s="104"/>
      <c r="M31" s="118" t="s">
        <v>262</v>
      </c>
      <c r="N31" s="118"/>
      <c r="O31" s="118"/>
      <c r="P31" s="124">
        <f>[7]W!A73</f>
        <v>0</v>
      </c>
      <c r="Q31" s="199">
        <f>[7]W!B73</f>
        <v>0</v>
      </c>
      <c r="R31" s="126"/>
      <c r="S31" s="118" t="s">
        <v>263</v>
      </c>
      <c r="T31" s="118"/>
      <c r="U31" s="118"/>
      <c r="V31" s="118"/>
      <c r="W31" s="124">
        <f>[7]W!A74</f>
        <v>0</v>
      </c>
      <c r="X31" s="199">
        <f>[7]W!B74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[7]W!A51</f>
        <v>0</v>
      </c>
      <c r="G32" s="204">
        <f>[7]W!B51</f>
        <v>0</v>
      </c>
      <c r="H32" s="202">
        <f>[7]W!A52</f>
        <v>0</v>
      </c>
      <c r="I32" s="204">
        <f>[7]W!B52</f>
        <v>0</v>
      </c>
      <c r="J32" s="202">
        <f>[7]W!A53</f>
        <v>0</v>
      </c>
      <c r="K32" s="204">
        <f>[7]W!B53</f>
        <v>0</v>
      </c>
      <c r="L32" s="104"/>
      <c r="M32" s="159" t="s">
        <v>265</v>
      </c>
      <c r="N32" s="118"/>
      <c r="O32" s="118"/>
      <c r="P32" s="146">
        <f>[7]W!A72</f>
        <v>0</v>
      </c>
      <c r="Q32" s="204">
        <f>[7]W!B72</f>
        <v>0</v>
      </c>
      <c r="R32" s="126"/>
      <c r="S32" s="118" t="s">
        <v>266</v>
      </c>
      <c r="T32" s="118"/>
      <c r="U32" s="118"/>
      <c r="V32" s="118"/>
      <c r="W32" s="146">
        <f>[7]W!A99</f>
        <v>1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[7]W!A54</f>
        <v>0</v>
      </c>
      <c r="G35" s="223">
        <f>[7]W!B54</f>
        <v>0</v>
      </c>
      <c r="H35" s="141">
        <f>[7]W!A55</f>
        <v>0</v>
      </c>
      <c r="I35" s="223">
        <f>[7]W!B55</f>
        <v>0</v>
      </c>
      <c r="J35" s="141">
        <f>[7]W!A56</f>
        <v>0</v>
      </c>
      <c r="K35" s="223">
        <f>[7]W!B56</f>
        <v>0</v>
      </c>
      <c r="L35" s="104"/>
      <c r="M35" s="118" t="s">
        <v>270</v>
      </c>
      <c r="N35" s="118"/>
      <c r="O35" s="118"/>
      <c r="P35" s="207">
        <f>[7]W!A97</f>
        <v>0</v>
      </c>
      <c r="Q35" s="224"/>
      <c r="R35" s="118"/>
      <c r="S35" s="118" t="s">
        <v>271</v>
      </c>
      <c r="T35" s="118"/>
      <c r="U35" s="118"/>
      <c r="V35" s="118"/>
      <c r="W35" s="207">
        <f>[7]W!A98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B25" sqref="AB25"/>
    </sheetView>
  </sheetViews>
  <sheetFormatPr baseColWidth="10" defaultColWidth="9.33203125" defaultRowHeight="13.2" x14ac:dyDescent="0.25"/>
  <cols>
    <col min="1" max="1" width="3" style="161" customWidth="1"/>
    <col min="2" max="2" width="1.44140625" style="161" customWidth="1"/>
    <col min="3" max="3" width="11.3320312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664062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664062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33203125" style="161" customWidth="1"/>
    <col min="16" max="16" width="5.6640625" style="161" customWidth="1"/>
    <col min="17" max="17" width="1.664062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6640625" style="161" customWidth="1"/>
    <col min="22" max="22" width="6.33203125" style="161" customWidth="1"/>
    <col min="23" max="23" width="6" style="161" customWidth="1"/>
    <col min="24" max="25" width="1.6640625" style="161" customWidth="1"/>
    <col min="26" max="256" width="9.33203125" style="161"/>
    <col min="257" max="257" width="3" style="161" customWidth="1"/>
    <col min="258" max="258" width="1.44140625" style="161" customWidth="1"/>
    <col min="259" max="259" width="11.3320312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664062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664062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33203125" style="161" customWidth="1"/>
    <col min="272" max="272" width="5.6640625" style="161" customWidth="1"/>
    <col min="273" max="273" width="1.664062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6640625" style="161" customWidth="1"/>
    <col min="278" max="278" width="6.33203125" style="161" customWidth="1"/>
    <col min="279" max="279" width="6" style="161" customWidth="1"/>
    <col min="280" max="281" width="1.6640625" style="161" customWidth="1"/>
    <col min="282" max="512" width="9.33203125" style="161"/>
    <col min="513" max="513" width="3" style="161" customWidth="1"/>
    <col min="514" max="514" width="1.44140625" style="161" customWidth="1"/>
    <col min="515" max="515" width="11.3320312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664062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664062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33203125" style="161" customWidth="1"/>
    <col min="528" max="528" width="5.6640625" style="161" customWidth="1"/>
    <col min="529" max="529" width="1.664062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6640625" style="161" customWidth="1"/>
    <col min="534" max="534" width="6.33203125" style="161" customWidth="1"/>
    <col min="535" max="535" width="6" style="161" customWidth="1"/>
    <col min="536" max="537" width="1.6640625" style="161" customWidth="1"/>
    <col min="538" max="768" width="9.33203125" style="161"/>
    <col min="769" max="769" width="3" style="161" customWidth="1"/>
    <col min="770" max="770" width="1.44140625" style="161" customWidth="1"/>
    <col min="771" max="771" width="11.3320312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664062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664062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33203125" style="161" customWidth="1"/>
    <col min="784" max="784" width="5.6640625" style="161" customWidth="1"/>
    <col min="785" max="785" width="1.664062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6640625" style="161" customWidth="1"/>
    <col min="790" max="790" width="6.33203125" style="161" customWidth="1"/>
    <col min="791" max="791" width="6" style="161" customWidth="1"/>
    <col min="792" max="793" width="1.6640625" style="161" customWidth="1"/>
    <col min="794" max="1024" width="9.33203125" style="161"/>
    <col min="1025" max="1025" width="3" style="161" customWidth="1"/>
    <col min="1026" max="1026" width="1.44140625" style="161" customWidth="1"/>
    <col min="1027" max="1027" width="11.3320312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664062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664062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33203125" style="161" customWidth="1"/>
    <col min="1040" max="1040" width="5.6640625" style="161" customWidth="1"/>
    <col min="1041" max="1041" width="1.664062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6640625" style="161" customWidth="1"/>
    <col min="1046" max="1046" width="6.33203125" style="161" customWidth="1"/>
    <col min="1047" max="1047" width="6" style="161" customWidth="1"/>
    <col min="1048" max="1049" width="1.6640625" style="161" customWidth="1"/>
    <col min="1050" max="1280" width="9.33203125" style="161"/>
    <col min="1281" max="1281" width="3" style="161" customWidth="1"/>
    <col min="1282" max="1282" width="1.44140625" style="161" customWidth="1"/>
    <col min="1283" max="1283" width="11.3320312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664062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664062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33203125" style="161" customWidth="1"/>
    <col min="1296" max="1296" width="5.6640625" style="161" customWidth="1"/>
    <col min="1297" max="1297" width="1.664062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6640625" style="161" customWidth="1"/>
    <col min="1302" max="1302" width="6.33203125" style="161" customWidth="1"/>
    <col min="1303" max="1303" width="6" style="161" customWidth="1"/>
    <col min="1304" max="1305" width="1.6640625" style="161" customWidth="1"/>
    <col min="1306" max="1536" width="9.33203125" style="161"/>
    <col min="1537" max="1537" width="3" style="161" customWidth="1"/>
    <col min="1538" max="1538" width="1.44140625" style="161" customWidth="1"/>
    <col min="1539" max="1539" width="11.3320312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664062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664062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33203125" style="161" customWidth="1"/>
    <col min="1552" max="1552" width="5.6640625" style="161" customWidth="1"/>
    <col min="1553" max="1553" width="1.664062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6640625" style="161" customWidth="1"/>
    <col min="1558" max="1558" width="6.33203125" style="161" customWidth="1"/>
    <col min="1559" max="1559" width="6" style="161" customWidth="1"/>
    <col min="1560" max="1561" width="1.6640625" style="161" customWidth="1"/>
    <col min="1562" max="1792" width="9.33203125" style="161"/>
    <col min="1793" max="1793" width="3" style="161" customWidth="1"/>
    <col min="1794" max="1794" width="1.44140625" style="161" customWidth="1"/>
    <col min="1795" max="1795" width="11.3320312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664062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664062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33203125" style="161" customWidth="1"/>
    <col min="1808" max="1808" width="5.6640625" style="161" customWidth="1"/>
    <col min="1809" max="1809" width="1.664062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6640625" style="161" customWidth="1"/>
    <col min="1814" max="1814" width="6.33203125" style="161" customWidth="1"/>
    <col min="1815" max="1815" width="6" style="161" customWidth="1"/>
    <col min="1816" max="1817" width="1.6640625" style="161" customWidth="1"/>
    <col min="1818" max="2048" width="9.33203125" style="161"/>
    <col min="2049" max="2049" width="3" style="161" customWidth="1"/>
    <col min="2050" max="2050" width="1.44140625" style="161" customWidth="1"/>
    <col min="2051" max="2051" width="11.3320312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664062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664062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33203125" style="161" customWidth="1"/>
    <col min="2064" max="2064" width="5.6640625" style="161" customWidth="1"/>
    <col min="2065" max="2065" width="1.664062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6640625" style="161" customWidth="1"/>
    <col min="2070" max="2070" width="6.33203125" style="161" customWidth="1"/>
    <col min="2071" max="2071" width="6" style="161" customWidth="1"/>
    <col min="2072" max="2073" width="1.6640625" style="161" customWidth="1"/>
    <col min="2074" max="2304" width="9.33203125" style="161"/>
    <col min="2305" max="2305" width="3" style="161" customWidth="1"/>
    <col min="2306" max="2306" width="1.44140625" style="161" customWidth="1"/>
    <col min="2307" max="2307" width="11.3320312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664062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664062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33203125" style="161" customWidth="1"/>
    <col min="2320" max="2320" width="5.6640625" style="161" customWidth="1"/>
    <col min="2321" max="2321" width="1.664062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6640625" style="161" customWidth="1"/>
    <col min="2326" max="2326" width="6.33203125" style="161" customWidth="1"/>
    <col min="2327" max="2327" width="6" style="161" customWidth="1"/>
    <col min="2328" max="2329" width="1.6640625" style="161" customWidth="1"/>
    <col min="2330" max="2560" width="9.33203125" style="161"/>
    <col min="2561" max="2561" width="3" style="161" customWidth="1"/>
    <col min="2562" max="2562" width="1.44140625" style="161" customWidth="1"/>
    <col min="2563" max="2563" width="11.3320312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664062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664062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33203125" style="161" customWidth="1"/>
    <col min="2576" max="2576" width="5.6640625" style="161" customWidth="1"/>
    <col min="2577" max="2577" width="1.664062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6640625" style="161" customWidth="1"/>
    <col min="2582" max="2582" width="6.33203125" style="161" customWidth="1"/>
    <col min="2583" max="2583" width="6" style="161" customWidth="1"/>
    <col min="2584" max="2585" width="1.6640625" style="161" customWidth="1"/>
    <col min="2586" max="2816" width="9.33203125" style="161"/>
    <col min="2817" max="2817" width="3" style="161" customWidth="1"/>
    <col min="2818" max="2818" width="1.44140625" style="161" customWidth="1"/>
    <col min="2819" max="2819" width="11.3320312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664062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664062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33203125" style="161" customWidth="1"/>
    <col min="2832" max="2832" width="5.6640625" style="161" customWidth="1"/>
    <col min="2833" max="2833" width="1.664062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6640625" style="161" customWidth="1"/>
    <col min="2838" max="2838" width="6.33203125" style="161" customWidth="1"/>
    <col min="2839" max="2839" width="6" style="161" customWidth="1"/>
    <col min="2840" max="2841" width="1.6640625" style="161" customWidth="1"/>
    <col min="2842" max="3072" width="9.33203125" style="161"/>
    <col min="3073" max="3073" width="3" style="161" customWidth="1"/>
    <col min="3074" max="3074" width="1.44140625" style="161" customWidth="1"/>
    <col min="3075" max="3075" width="11.3320312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664062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664062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33203125" style="161" customWidth="1"/>
    <col min="3088" max="3088" width="5.6640625" style="161" customWidth="1"/>
    <col min="3089" max="3089" width="1.664062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6640625" style="161" customWidth="1"/>
    <col min="3094" max="3094" width="6.33203125" style="161" customWidth="1"/>
    <col min="3095" max="3095" width="6" style="161" customWidth="1"/>
    <col min="3096" max="3097" width="1.6640625" style="161" customWidth="1"/>
    <col min="3098" max="3328" width="9.33203125" style="161"/>
    <col min="3329" max="3329" width="3" style="161" customWidth="1"/>
    <col min="3330" max="3330" width="1.44140625" style="161" customWidth="1"/>
    <col min="3331" max="3331" width="11.3320312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664062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664062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33203125" style="161" customWidth="1"/>
    <col min="3344" max="3344" width="5.6640625" style="161" customWidth="1"/>
    <col min="3345" max="3345" width="1.664062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6640625" style="161" customWidth="1"/>
    <col min="3350" max="3350" width="6.33203125" style="161" customWidth="1"/>
    <col min="3351" max="3351" width="6" style="161" customWidth="1"/>
    <col min="3352" max="3353" width="1.6640625" style="161" customWidth="1"/>
    <col min="3354" max="3584" width="9.33203125" style="161"/>
    <col min="3585" max="3585" width="3" style="161" customWidth="1"/>
    <col min="3586" max="3586" width="1.44140625" style="161" customWidth="1"/>
    <col min="3587" max="3587" width="11.3320312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664062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664062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33203125" style="161" customWidth="1"/>
    <col min="3600" max="3600" width="5.6640625" style="161" customWidth="1"/>
    <col min="3601" max="3601" width="1.664062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6640625" style="161" customWidth="1"/>
    <col min="3606" max="3606" width="6.33203125" style="161" customWidth="1"/>
    <col min="3607" max="3607" width="6" style="161" customWidth="1"/>
    <col min="3608" max="3609" width="1.6640625" style="161" customWidth="1"/>
    <col min="3610" max="3840" width="9.33203125" style="161"/>
    <col min="3841" max="3841" width="3" style="161" customWidth="1"/>
    <col min="3842" max="3842" width="1.44140625" style="161" customWidth="1"/>
    <col min="3843" max="3843" width="11.3320312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664062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664062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33203125" style="161" customWidth="1"/>
    <col min="3856" max="3856" width="5.6640625" style="161" customWidth="1"/>
    <col min="3857" max="3857" width="1.664062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6640625" style="161" customWidth="1"/>
    <col min="3862" max="3862" width="6.33203125" style="161" customWidth="1"/>
    <col min="3863" max="3863" width="6" style="161" customWidth="1"/>
    <col min="3864" max="3865" width="1.6640625" style="161" customWidth="1"/>
    <col min="3866" max="4096" width="9.33203125" style="161"/>
    <col min="4097" max="4097" width="3" style="161" customWidth="1"/>
    <col min="4098" max="4098" width="1.44140625" style="161" customWidth="1"/>
    <col min="4099" max="4099" width="11.3320312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664062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664062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33203125" style="161" customWidth="1"/>
    <col min="4112" max="4112" width="5.6640625" style="161" customWidth="1"/>
    <col min="4113" max="4113" width="1.664062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6640625" style="161" customWidth="1"/>
    <col min="4118" max="4118" width="6.33203125" style="161" customWidth="1"/>
    <col min="4119" max="4119" width="6" style="161" customWidth="1"/>
    <col min="4120" max="4121" width="1.6640625" style="161" customWidth="1"/>
    <col min="4122" max="4352" width="9.33203125" style="161"/>
    <col min="4353" max="4353" width="3" style="161" customWidth="1"/>
    <col min="4354" max="4354" width="1.44140625" style="161" customWidth="1"/>
    <col min="4355" max="4355" width="11.3320312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664062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664062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33203125" style="161" customWidth="1"/>
    <col min="4368" max="4368" width="5.6640625" style="161" customWidth="1"/>
    <col min="4369" max="4369" width="1.664062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6640625" style="161" customWidth="1"/>
    <col min="4374" max="4374" width="6.33203125" style="161" customWidth="1"/>
    <col min="4375" max="4375" width="6" style="161" customWidth="1"/>
    <col min="4376" max="4377" width="1.6640625" style="161" customWidth="1"/>
    <col min="4378" max="4608" width="9.33203125" style="161"/>
    <col min="4609" max="4609" width="3" style="161" customWidth="1"/>
    <col min="4610" max="4610" width="1.44140625" style="161" customWidth="1"/>
    <col min="4611" max="4611" width="11.3320312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664062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664062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33203125" style="161" customWidth="1"/>
    <col min="4624" max="4624" width="5.6640625" style="161" customWidth="1"/>
    <col min="4625" max="4625" width="1.664062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6640625" style="161" customWidth="1"/>
    <col min="4630" max="4630" width="6.33203125" style="161" customWidth="1"/>
    <col min="4631" max="4631" width="6" style="161" customWidth="1"/>
    <col min="4632" max="4633" width="1.6640625" style="161" customWidth="1"/>
    <col min="4634" max="4864" width="9.33203125" style="161"/>
    <col min="4865" max="4865" width="3" style="161" customWidth="1"/>
    <col min="4866" max="4866" width="1.44140625" style="161" customWidth="1"/>
    <col min="4867" max="4867" width="11.3320312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664062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664062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33203125" style="161" customWidth="1"/>
    <col min="4880" max="4880" width="5.6640625" style="161" customWidth="1"/>
    <col min="4881" max="4881" width="1.664062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6640625" style="161" customWidth="1"/>
    <col min="4886" max="4886" width="6.33203125" style="161" customWidth="1"/>
    <col min="4887" max="4887" width="6" style="161" customWidth="1"/>
    <col min="4888" max="4889" width="1.6640625" style="161" customWidth="1"/>
    <col min="4890" max="5120" width="9.33203125" style="161"/>
    <col min="5121" max="5121" width="3" style="161" customWidth="1"/>
    <col min="5122" max="5122" width="1.44140625" style="161" customWidth="1"/>
    <col min="5123" max="5123" width="11.3320312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664062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664062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33203125" style="161" customWidth="1"/>
    <col min="5136" max="5136" width="5.6640625" style="161" customWidth="1"/>
    <col min="5137" max="5137" width="1.664062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6640625" style="161" customWidth="1"/>
    <col min="5142" max="5142" width="6.33203125" style="161" customWidth="1"/>
    <col min="5143" max="5143" width="6" style="161" customWidth="1"/>
    <col min="5144" max="5145" width="1.6640625" style="161" customWidth="1"/>
    <col min="5146" max="5376" width="9.33203125" style="161"/>
    <col min="5377" max="5377" width="3" style="161" customWidth="1"/>
    <col min="5378" max="5378" width="1.44140625" style="161" customWidth="1"/>
    <col min="5379" max="5379" width="11.3320312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664062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664062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33203125" style="161" customWidth="1"/>
    <col min="5392" max="5392" width="5.6640625" style="161" customWidth="1"/>
    <col min="5393" max="5393" width="1.664062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6640625" style="161" customWidth="1"/>
    <col min="5398" max="5398" width="6.33203125" style="161" customWidth="1"/>
    <col min="5399" max="5399" width="6" style="161" customWidth="1"/>
    <col min="5400" max="5401" width="1.6640625" style="161" customWidth="1"/>
    <col min="5402" max="5632" width="9.33203125" style="161"/>
    <col min="5633" max="5633" width="3" style="161" customWidth="1"/>
    <col min="5634" max="5634" width="1.44140625" style="161" customWidth="1"/>
    <col min="5635" max="5635" width="11.3320312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664062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664062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33203125" style="161" customWidth="1"/>
    <col min="5648" max="5648" width="5.6640625" style="161" customWidth="1"/>
    <col min="5649" max="5649" width="1.664062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6640625" style="161" customWidth="1"/>
    <col min="5654" max="5654" width="6.33203125" style="161" customWidth="1"/>
    <col min="5655" max="5655" width="6" style="161" customWidth="1"/>
    <col min="5656" max="5657" width="1.6640625" style="161" customWidth="1"/>
    <col min="5658" max="5888" width="9.33203125" style="161"/>
    <col min="5889" max="5889" width="3" style="161" customWidth="1"/>
    <col min="5890" max="5890" width="1.44140625" style="161" customWidth="1"/>
    <col min="5891" max="5891" width="11.3320312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664062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664062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33203125" style="161" customWidth="1"/>
    <col min="5904" max="5904" width="5.6640625" style="161" customWidth="1"/>
    <col min="5905" max="5905" width="1.664062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6640625" style="161" customWidth="1"/>
    <col min="5910" max="5910" width="6.33203125" style="161" customWidth="1"/>
    <col min="5911" max="5911" width="6" style="161" customWidth="1"/>
    <col min="5912" max="5913" width="1.6640625" style="161" customWidth="1"/>
    <col min="5914" max="6144" width="9.33203125" style="161"/>
    <col min="6145" max="6145" width="3" style="161" customWidth="1"/>
    <col min="6146" max="6146" width="1.44140625" style="161" customWidth="1"/>
    <col min="6147" max="6147" width="11.3320312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664062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664062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33203125" style="161" customWidth="1"/>
    <col min="6160" max="6160" width="5.6640625" style="161" customWidth="1"/>
    <col min="6161" max="6161" width="1.664062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6640625" style="161" customWidth="1"/>
    <col min="6166" max="6166" width="6.33203125" style="161" customWidth="1"/>
    <col min="6167" max="6167" width="6" style="161" customWidth="1"/>
    <col min="6168" max="6169" width="1.6640625" style="161" customWidth="1"/>
    <col min="6170" max="6400" width="9.33203125" style="161"/>
    <col min="6401" max="6401" width="3" style="161" customWidth="1"/>
    <col min="6402" max="6402" width="1.44140625" style="161" customWidth="1"/>
    <col min="6403" max="6403" width="11.3320312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664062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664062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33203125" style="161" customWidth="1"/>
    <col min="6416" max="6416" width="5.6640625" style="161" customWidth="1"/>
    <col min="6417" max="6417" width="1.664062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6640625" style="161" customWidth="1"/>
    <col min="6422" max="6422" width="6.33203125" style="161" customWidth="1"/>
    <col min="6423" max="6423" width="6" style="161" customWidth="1"/>
    <col min="6424" max="6425" width="1.6640625" style="161" customWidth="1"/>
    <col min="6426" max="6656" width="9.33203125" style="161"/>
    <col min="6657" max="6657" width="3" style="161" customWidth="1"/>
    <col min="6658" max="6658" width="1.44140625" style="161" customWidth="1"/>
    <col min="6659" max="6659" width="11.3320312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664062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664062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33203125" style="161" customWidth="1"/>
    <col min="6672" max="6672" width="5.6640625" style="161" customWidth="1"/>
    <col min="6673" max="6673" width="1.664062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6640625" style="161" customWidth="1"/>
    <col min="6678" max="6678" width="6.33203125" style="161" customWidth="1"/>
    <col min="6679" max="6679" width="6" style="161" customWidth="1"/>
    <col min="6680" max="6681" width="1.6640625" style="161" customWidth="1"/>
    <col min="6682" max="6912" width="9.33203125" style="161"/>
    <col min="6913" max="6913" width="3" style="161" customWidth="1"/>
    <col min="6914" max="6914" width="1.44140625" style="161" customWidth="1"/>
    <col min="6915" max="6915" width="11.3320312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664062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664062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33203125" style="161" customWidth="1"/>
    <col min="6928" max="6928" width="5.6640625" style="161" customWidth="1"/>
    <col min="6929" max="6929" width="1.664062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6640625" style="161" customWidth="1"/>
    <col min="6934" max="6934" width="6.33203125" style="161" customWidth="1"/>
    <col min="6935" max="6935" width="6" style="161" customWidth="1"/>
    <col min="6936" max="6937" width="1.6640625" style="161" customWidth="1"/>
    <col min="6938" max="7168" width="9.33203125" style="161"/>
    <col min="7169" max="7169" width="3" style="161" customWidth="1"/>
    <col min="7170" max="7170" width="1.44140625" style="161" customWidth="1"/>
    <col min="7171" max="7171" width="11.3320312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664062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664062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33203125" style="161" customWidth="1"/>
    <col min="7184" max="7184" width="5.6640625" style="161" customWidth="1"/>
    <col min="7185" max="7185" width="1.664062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6640625" style="161" customWidth="1"/>
    <col min="7190" max="7190" width="6.33203125" style="161" customWidth="1"/>
    <col min="7191" max="7191" width="6" style="161" customWidth="1"/>
    <col min="7192" max="7193" width="1.6640625" style="161" customWidth="1"/>
    <col min="7194" max="7424" width="9.33203125" style="161"/>
    <col min="7425" max="7425" width="3" style="161" customWidth="1"/>
    <col min="7426" max="7426" width="1.44140625" style="161" customWidth="1"/>
    <col min="7427" max="7427" width="11.3320312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664062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664062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33203125" style="161" customWidth="1"/>
    <col min="7440" max="7440" width="5.6640625" style="161" customWidth="1"/>
    <col min="7441" max="7441" width="1.664062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6640625" style="161" customWidth="1"/>
    <col min="7446" max="7446" width="6.33203125" style="161" customWidth="1"/>
    <col min="7447" max="7447" width="6" style="161" customWidth="1"/>
    <col min="7448" max="7449" width="1.6640625" style="161" customWidth="1"/>
    <col min="7450" max="7680" width="9.33203125" style="161"/>
    <col min="7681" max="7681" width="3" style="161" customWidth="1"/>
    <col min="7682" max="7682" width="1.44140625" style="161" customWidth="1"/>
    <col min="7683" max="7683" width="11.3320312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664062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664062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33203125" style="161" customWidth="1"/>
    <col min="7696" max="7696" width="5.6640625" style="161" customWidth="1"/>
    <col min="7697" max="7697" width="1.664062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6640625" style="161" customWidth="1"/>
    <col min="7702" max="7702" width="6.33203125" style="161" customWidth="1"/>
    <col min="7703" max="7703" width="6" style="161" customWidth="1"/>
    <col min="7704" max="7705" width="1.6640625" style="161" customWidth="1"/>
    <col min="7706" max="7936" width="9.33203125" style="161"/>
    <col min="7937" max="7937" width="3" style="161" customWidth="1"/>
    <col min="7938" max="7938" width="1.44140625" style="161" customWidth="1"/>
    <col min="7939" max="7939" width="11.3320312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664062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664062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33203125" style="161" customWidth="1"/>
    <col min="7952" max="7952" width="5.6640625" style="161" customWidth="1"/>
    <col min="7953" max="7953" width="1.664062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6640625" style="161" customWidth="1"/>
    <col min="7958" max="7958" width="6.33203125" style="161" customWidth="1"/>
    <col min="7959" max="7959" width="6" style="161" customWidth="1"/>
    <col min="7960" max="7961" width="1.6640625" style="161" customWidth="1"/>
    <col min="7962" max="8192" width="9.33203125" style="161"/>
    <col min="8193" max="8193" width="3" style="161" customWidth="1"/>
    <col min="8194" max="8194" width="1.44140625" style="161" customWidth="1"/>
    <col min="8195" max="8195" width="11.3320312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664062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664062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33203125" style="161" customWidth="1"/>
    <col min="8208" max="8208" width="5.6640625" style="161" customWidth="1"/>
    <col min="8209" max="8209" width="1.664062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6640625" style="161" customWidth="1"/>
    <col min="8214" max="8214" width="6.33203125" style="161" customWidth="1"/>
    <col min="8215" max="8215" width="6" style="161" customWidth="1"/>
    <col min="8216" max="8217" width="1.6640625" style="161" customWidth="1"/>
    <col min="8218" max="8448" width="9.33203125" style="161"/>
    <col min="8449" max="8449" width="3" style="161" customWidth="1"/>
    <col min="8450" max="8450" width="1.44140625" style="161" customWidth="1"/>
    <col min="8451" max="8451" width="11.3320312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664062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664062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33203125" style="161" customWidth="1"/>
    <col min="8464" max="8464" width="5.6640625" style="161" customWidth="1"/>
    <col min="8465" max="8465" width="1.664062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6640625" style="161" customWidth="1"/>
    <col min="8470" max="8470" width="6.33203125" style="161" customWidth="1"/>
    <col min="8471" max="8471" width="6" style="161" customWidth="1"/>
    <col min="8472" max="8473" width="1.6640625" style="161" customWidth="1"/>
    <col min="8474" max="8704" width="9.33203125" style="161"/>
    <col min="8705" max="8705" width="3" style="161" customWidth="1"/>
    <col min="8706" max="8706" width="1.44140625" style="161" customWidth="1"/>
    <col min="8707" max="8707" width="11.3320312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664062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664062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33203125" style="161" customWidth="1"/>
    <col min="8720" max="8720" width="5.6640625" style="161" customWidth="1"/>
    <col min="8721" max="8721" width="1.664062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6640625" style="161" customWidth="1"/>
    <col min="8726" max="8726" width="6.33203125" style="161" customWidth="1"/>
    <col min="8727" max="8727" width="6" style="161" customWidth="1"/>
    <col min="8728" max="8729" width="1.6640625" style="161" customWidth="1"/>
    <col min="8730" max="8960" width="9.33203125" style="161"/>
    <col min="8961" max="8961" width="3" style="161" customWidth="1"/>
    <col min="8962" max="8962" width="1.44140625" style="161" customWidth="1"/>
    <col min="8963" max="8963" width="11.3320312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664062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664062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33203125" style="161" customWidth="1"/>
    <col min="8976" max="8976" width="5.6640625" style="161" customWidth="1"/>
    <col min="8977" max="8977" width="1.664062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6640625" style="161" customWidth="1"/>
    <col min="8982" max="8982" width="6.33203125" style="161" customWidth="1"/>
    <col min="8983" max="8983" width="6" style="161" customWidth="1"/>
    <col min="8984" max="8985" width="1.6640625" style="161" customWidth="1"/>
    <col min="8986" max="9216" width="9.33203125" style="161"/>
    <col min="9217" max="9217" width="3" style="161" customWidth="1"/>
    <col min="9218" max="9218" width="1.44140625" style="161" customWidth="1"/>
    <col min="9219" max="9219" width="11.3320312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664062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664062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33203125" style="161" customWidth="1"/>
    <col min="9232" max="9232" width="5.6640625" style="161" customWidth="1"/>
    <col min="9233" max="9233" width="1.664062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6640625" style="161" customWidth="1"/>
    <col min="9238" max="9238" width="6.33203125" style="161" customWidth="1"/>
    <col min="9239" max="9239" width="6" style="161" customWidth="1"/>
    <col min="9240" max="9241" width="1.6640625" style="161" customWidth="1"/>
    <col min="9242" max="9472" width="9.33203125" style="161"/>
    <col min="9473" max="9473" width="3" style="161" customWidth="1"/>
    <col min="9474" max="9474" width="1.44140625" style="161" customWidth="1"/>
    <col min="9475" max="9475" width="11.3320312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664062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664062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33203125" style="161" customWidth="1"/>
    <col min="9488" max="9488" width="5.6640625" style="161" customWidth="1"/>
    <col min="9489" max="9489" width="1.664062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6640625" style="161" customWidth="1"/>
    <col min="9494" max="9494" width="6.33203125" style="161" customWidth="1"/>
    <col min="9495" max="9495" width="6" style="161" customWidth="1"/>
    <col min="9496" max="9497" width="1.6640625" style="161" customWidth="1"/>
    <col min="9498" max="9728" width="9.33203125" style="161"/>
    <col min="9729" max="9729" width="3" style="161" customWidth="1"/>
    <col min="9730" max="9730" width="1.44140625" style="161" customWidth="1"/>
    <col min="9731" max="9731" width="11.3320312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664062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664062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33203125" style="161" customWidth="1"/>
    <col min="9744" max="9744" width="5.6640625" style="161" customWidth="1"/>
    <col min="9745" max="9745" width="1.664062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6640625" style="161" customWidth="1"/>
    <col min="9750" max="9750" width="6.33203125" style="161" customWidth="1"/>
    <col min="9751" max="9751" width="6" style="161" customWidth="1"/>
    <col min="9752" max="9753" width="1.6640625" style="161" customWidth="1"/>
    <col min="9754" max="9984" width="9.33203125" style="161"/>
    <col min="9985" max="9985" width="3" style="161" customWidth="1"/>
    <col min="9986" max="9986" width="1.44140625" style="161" customWidth="1"/>
    <col min="9987" max="9987" width="11.3320312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664062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664062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33203125" style="161" customWidth="1"/>
    <col min="10000" max="10000" width="5.6640625" style="161" customWidth="1"/>
    <col min="10001" max="10001" width="1.664062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6640625" style="161" customWidth="1"/>
    <col min="10006" max="10006" width="6.33203125" style="161" customWidth="1"/>
    <col min="10007" max="10007" width="6" style="161" customWidth="1"/>
    <col min="10008" max="10009" width="1.6640625" style="161" customWidth="1"/>
    <col min="10010" max="10240" width="9.33203125" style="161"/>
    <col min="10241" max="10241" width="3" style="161" customWidth="1"/>
    <col min="10242" max="10242" width="1.44140625" style="161" customWidth="1"/>
    <col min="10243" max="10243" width="11.3320312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664062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664062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33203125" style="161" customWidth="1"/>
    <col min="10256" max="10256" width="5.6640625" style="161" customWidth="1"/>
    <col min="10257" max="10257" width="1.664062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6640625" style="161" customWidth="1"/>
    <col min="10262" max="10262" width="6.33203125" style="161" customWidth="1"/>
    <col min="10263" max="10263" width="6" style="161" customWidth="1"/>
    <col min="10264" max="10265" width="1.6640625" style="161" customWidth="1"/>
    <col min="10266" max="10496" width="9.33203125" style="161"/>
    <col min="10497" max="10497" width="3" style="161" customWidth="1"/>
    <col min="10498" max="10498" width="1.44140625" style="161" customWidth="1"/>
    <col min="10499" max="10499" width="11.3320312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664062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664062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33203125" style="161" customWidth="1"/>
    <col min="10512" max="10512" width="5.6640625" style="161" customWidth="1"/>
    <col min="10513" max="10513" width="1.664062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6640625" style="161" customWidth="1"/>
    <col min="10518" max="10518" width="6.33203125" style="161" customWidth="1"/>
    <col min="10519" max="10519" width="6" style="161" customWidth="1"/>
    <col min="10520" max="10521" width="1.6640625" style="161" customWidth="1"/>
    <col min="10522" max="10752" width="9.33203125" style="161"/>
    <col min="10753" max="10753" width="3" style="161" customWidth="1"/>
    <col min="10754" max="10754" width="1.44140625" style="161" customWidth="1"/>
    <col min="10755" max="10755" width="11.3320312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664062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664062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33203125" style="161" customWidth="1"/>
    <col min="10768" max="10768" width="5.6640625" style="161" customWidth="1"/>
    <col min="10769" max="10769" width="1.664062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6640625" style="161" customWidth="1"/>
    <col min="10774" max="10774" width="6.33203125" style="161" customWidth="1"/>
    <col min="10775" max="10775" width="6" style="161" customWidth="1"/>
    <col min="10776" max="10777" width="1.6640625" style="161" customWidth="1"/>
    <col min="10778" max="11008" width="9.33203125" style="161"/>
    <col min="11009" max="11009" width="3" style="161" customWidth="1"/>
    <col min="11010" max="11010" width="1.44140625" style="161" customWidth="1"/>
    <col min="11011" max="11011" width="11.3320312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664062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664062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33203125" style="161" customWidth="1"/>
    <col min="11024" max="11024" width="5.6640625" style="161" customWidth="1"/>
    <col min="11025" max="11025" width="1.664062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6640625" style="161" customWidth="1"/>
    <col min="11030" max="11030" width="6.33203125" style="161" customWidth="1"/>
    <col min="11031" max="11031" width="6" style="161" customWidth="1"/>
    <col min="11032" max="11033" width="1.6640625" style="161" customWidth="1"/>
    <col min="11034" max="11264" width="9.33203125" style="161"/>
    <col min="11265" max="11265" width="3" style="161" customWidth="1"/>
    <col min="11266" max="11266" width="1.44140625" style="161" customWidth="1"/>
    <col min="11267" max="11267" width="11.3320312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664062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664062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33203125" style="161" customWidth="1"/>
    <col min="11280" max="11280" width="5.6640625" style="161" customWidth="1"/>
    <col min="11281" max="11281" width="1.664062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6640625" style="161" customWidth="1"/>
    <col min="11286" max="11286" width="6.33203125" style="161" customWidth="1"/>
    <col min="11287" max="11287" width="6" style="161" customWidth="1"/>
    <col min="11288" max="11289" width="1.6640625" style="161" customWidth="1"/>
    <col min="11290" max="11520" width="9.33203125" style="161"/>
    <col min="11521" max="11521" width="3" style="161" customWidth="1"/>
    <col min="11522" max="11522" width="1.44140625" style="161" customWidth="1"/>
    <col min="11523" max="11523" width="11.3320312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664062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664062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33203125" style="161" customWidth="1"/>
    <col min="11536" max="11536" width="5.6640625" style="161" customWidth="1"/>
    <col min="11537" max="11537" width="1.664062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6640625" style="161" customWidth="1"/>
    <col min="11542" max="11542" width="6.33203125" style="161" customWidth="1"/>
    <col min="11543" max="11543" width="6" style="161" customWidth="1"/>
    <col min="11544" max="11545" width="1.6640625" style="161" customWidth="1"/>
    <col min="11546" max="11776" width="9.33203125" style="161"/>
    <col min="11777" max="11777" width="3" style="161" customWidth="1"/>
    <col min="11778" max="11778" width="1.44140625" style="161" customWidth="1"/>
    <col min="11779" max="11779" width="11.3320312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664062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664062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33203125" style="161" customWidth="1"/>
    <col min="11792" max="11792" width="5.6640625" style="161" customWidth="1"/>
    <col min="11793" max="11793" width="1.664062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6640625" style="161" customWidth="1"/>
    <col min="11798" max="11798" width="6.33203125" style="161" customWidth="1"/>
    <col min="11799" max="11799" width="6" style="161" customWidth="1"/>
    <col min="11800" max="11801" width="1.6640625" style="161" customWidth="1"/>
    <col min="11802" max="12032" width="9.33203125" style="161"/>
    <col min="12033" max="12033" width="3" style="161" customWidth="1"/>
    <col min="12034" max="12034" width="1.44140625" style="161" customWidth="1"/>
    <col min="12035" max="12035" width="11.3320312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664062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664062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33203125" style="161" customWidth="1"/>
    <col min="12048" max="12048" width="5.6640625" style="161" customWidth="1"/>
    <col min="12049" max="12049" width="1.664062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6640625" style="161" customWidth="1"/>
    <col min="12054" max="12054" width="6.33203125" style="161" customWidth="1"/>
    <col min="12055" max="12055" width="6" style="161" customWidth="1"/>
    <col min="12056" max="12057" width="1.6640625" style="161" customWidth="1"/>
    <col min="12058" max="12288" width="9.33203125" style="161"/>
    <col min="12289" max="12289" width="3" style="161" customWidth="1"/>
    <col min="12290" max="12290" width="1.44140625" style="161" customWidth="1"/>
    <col min="12291" max="12291" width="11.3320312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664062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664062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33203125" style="161" customWidth="1"/>
    <col min="12304" max="12304" width="5.6640625" style="161" customWidth="1"/>
    <col min="12305" max="12305" width="1.664062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6640625" style="161" customWidth="1"/>
    <col min="12310" max="12310" width="6.33203125" style="161" customWidth="1"/>
    <col min="12311" max="12311" width="6" style="161" customWidth="1"/>
    <col min="12312" max="12313" width="1.6640625" style="161" customWidth="1"/>
    <col min="12314" max="12544" width="9.33203125" style="161"/>
    <col min="12545" max="12545" width="3" style="161" customWidth="1"/>
    <col min="12546" max="12546" width="1.44140625" style="161" customWidth="1"/>
    <col min="12547" max="12547" width="11.3320312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664062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664062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33203125" style="161" customWidth="1"/>
    <col min="12560" max="12560" width="5.6640625" style="161" customWidth="1"/>
    <col min="12561" max="12561" width="1.664062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6640625" style="161" customWidth="1"/>
    <col min="12566" max="12566" width="6.33203125" style="161" customWidth="1"/>
    <col min="12567" max="12567" width="6" style="161" customWidth="1"/>
    <col min="12568" max="12569" width="1.6640625" style="161" customWidth="1"/>
    <col min="12570" max="12800" width="9.33203125" style="161"/>
    <col min="12801" max="12801" width="3" style="161" customWidth="1"/>
    <col min="12802" max="12802" width="1.44140625" style="161" customWidth="1"/>
    <col min="12803" max="12803" width="11.3320312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664062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664062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33203125" style="161" customWidth="1"/>
    <col min="12816" max="12816" width="5.6640625" style="161" customWidth="1"/>
    <col min="12817" max="12817" width="1.664062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6640625" style="161" customWidth="1"/>
    <col min="12822" max="12822" width="6.33203125" style="161" customWidth="1"/>
    <col min="12823" max="12823" width="6" style="161" customWidth="1"/>
    <col min="12824" max="12825" width="1.6640625" style="161" customWidth="1"/>
    <col min="12826" max="13056" width="9.33203125" style="161"/>
    <col min="13057" max="13057" width="3" style="161" customWidth="1"/>
    <col min="13058" max="13058" width="1.44140625" style="161" customWidth="1"/>
    <col min="13059" max="13059" width="11.3320312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664062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664062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33203125" style="161" customWidth="1"/>
    <col min="13072" max="13072" width="5.6640625" style="161" customWidth="1"/>
    <col min="13073" max="13073" width="1.664062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6640625" style="161" customWidth="1"/>
    <col min="13078" max="13078" width="6.33203125" style="161" customWidth="1"/>
    <col min="13079" max="13079" width="6" style="161" customWidth="1"/>
    <col min="13080" max="13081" width="1.6640625" style="161" customWidth="1"/>
    <col min="13082" max="13312" width="9.33203125" style="161"/>
    <col min="13313" max="13313" width="3" style="161" customWidth="1"/>
    <col min="13314" max="13314" width="1.44140625" style="161" customWidth="1"/>
    <col min="13315" max="13315" width="11.3320312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664062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664062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33203125" style="161" customWidth="1"/>
    <col min="13328" max="13328" width="5.6640625" style="161" customWidth="1"/>
    <col min="13329" max="13329" width="1.664062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6640625" style="161" customWidth="1"/>
    <col min="13334" max="13334" width="6.33203125" style="161" customWidth="1"/>
    <col min="13335" max="13335" width="6" style="161" customWidth="1"/>
    <col min="13336" max="13337" width="1.6640625" style="161" customWidth="1"/>
    <col min="13338" max="13568" width="9.33203125" style="161"/>
    <col min="13569" max="13569" width="3" style="161" customWidth="1"/>
    <col min="13570" max="13570" width="1.44140625" style="161" customWidth="1"/>
    <col min="13571" max="13571" width="11.3320312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664062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664062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33203125" style="161" customWidth="1"/>
    <col min="13584" max="13584" width="5.6640625" style="161" customWidth="1"/>
    <col min="13585" max="13585" width="1.664062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6640625" style="161" customWidth="1"/>
    <col min="13590" max="13590" width="6.33203125" style="161" customWidth="1"/>
    <col min="13591" max="13591" width="6" style="161" customWidth="1"/>
    <col min="13592" max="13593" width="1.6640625" style="161" customWidth="1"/>
    <col min="13594" max="13824" width="9.33203125" style="161"/>
    <col min="13825" max="13825" width="3" style="161" customWidth="1"/>
    <col min="13826" max="13826" width="1.44140625" style="161" customWidth="1"/>
    <col min="13827" max="13827" width="11.3320312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664062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664062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33203125" style="161" customWidth="1"/>
    <col min="13840" max="13840" width="5.6640625" style="161" customWidth="1"/>
    <col min="13841" max="13841" width="1.664062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6640625" style="161" customWidth="1"/>
    <col min="13846" max="13846" width="6.33203125" style="161" customWidth="1"/>
    <col min="13847" max="13847" width="6" style="161" customWidth="1"/>
    <col min="13848" max="13849" width="1.6640625" style="161" customWidth="1"/>
    <col min="13850" max="14080" width="9.33203125" style="161"/>
    <col min="14081" max="14081" width="3" style="161" customWidth="1"/>
    <col min="14082" max="14082" width="1.44140625" style="161" customWidth="1"/>
    <col min="14083" max="14083" width="11.3320312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664062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664062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33203125" style="161" customWidth="1"/>
    <col min="14096" max="14096" width="5.6640625" style="161" customWidth="1"/>
    <col min="14097" max="14097" width="1.664062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6640625" style="161" customWidth="1"/>
    <col min="14102" max="14102" width="6.33203125" style="161" customWidth="1"/>
    <col min="14103" max="14103" width="6" style="161" customWidth="1"/>
    <col min="14104" max="14105" width="1.6640625" style="161" customWidth="1"/>
    <col min="14106" max="14336" width="9.33203125" style="161"/>
    <col min="14337" max="14337" width="3" style="161" customWidth="1"/>
    <col min="14338" max="14338" width="1.44140625" style="161" customWidth="1"/>
    <col min="14339" max="14339" width="11.3320312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664062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664062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33203125" style="161" customWidth="1"/>
    <col min="14352" max="14352" width="5.6640625" style="161" customWidth="1"/>
    <col min="14353" max="14353" width="1.664062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6640625" style="161" customWidth="1"/>
    <col min="14358" max="14358" width="6.33203125" style="161" customWidth="1"/>
    <col min="14359" max="14359" width="6" style="161" customWidth="1"/>
    <col min="14360" max="14361" width="1.6640625" style="161" customWidth="1"/>
    <col min="14362" max="14592" width="9.33203125" style="161"/>
    <col min="14593" max="14593" width="3" style="161" customWidth="1"/>
    <col min="14594" max="14594" width="1.44140625" style="161" customWidth="1"/>
    <col min="14595" max="14595" width="11.3320312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664062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664062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33203125" style="161" customWidth="1"/>
    <col min="14608" max="14608" width="5.6640625" style="161" customWidth="1"/>
    <col min="14609" max="14609" width="1.664062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6640625" style="161" customWidth="1"/>
    <col min="14614" max="14614" width="6.33203125" style="161" customWidth="1"/>
    <col min="14615" max="14615" width="6" style="161" customWidth="1"/>
    <col min="14616" max="14617" width="1.6640625" style="161" customWidth="1"/>
    <col min="14618" max="14848" width="9.33203125" style="161"/>
    <col min="14849" max="14849" width="3" style="161" customWidth="1"/>
    <col min="14850" max="14850" width="1.44140625" style="161" customWidth="1"/>
    <col min="14851" max="14851" width="11.3320312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664062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664062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33203125" style="161" customWidth="1"/>
    <col min="14864" max="14864" width="5.6640625" style="161" customWidth="1"/>
    <col min="14865" max="14865" width="1.664062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6640625" style="161" customWidth="1"/>
    <col min="14870" max="14870" width="6.33203125" style="161" customWidth="1"/>
    <col min="14871" max="14871" width="6" style="161" customWidth="1"/>
    <col min="14872" max="14873" width="1.6640625" style="161" customWidth="1"/>
    <col min="14874" max="15104" width="9.33203125" style="161"/>
    <col min="15105" max="15105" width="3" style="161" customWidth="1"/>
    <col min="15106" max="15106" width="1.44140625" style="161" customWidth="1"/>
    <col min="15107" max="15107" width="11.3320312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664062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664062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33203125" style="161" customWidth="1"/>
    <col min="15120" max="15120" width="5.6640625" style="161" customWidth="1"/>
    <col min="15121" max="15121" width="1.664062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6640625" style="161" customWidth="1"/>
    <col min="15126" max="15126" width="6.33203125" style="161" customWidth="1"/>
    <col min="15127" max="15127" width="6" style="161" customWidth="1"/>
    <col min="15128" max="15129" width="1.6640625" style="161" customWidth="1"/>
    <col min="15130" max="15360" width="9.33203125" style="161"/>
    <col min="15361" max="15361" width="3" style="161" customWidth="1"/>
    <col min="15362" max="15362" width="1.44140625" style="161" customWidth="1"/>
    <col min="15363" max="15363" width="11.3320312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664062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664062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33203125" style="161" customWidth="1"/>
    <col min="15376" max="15376" width="5.6640625" style="161" customWidth="1"/>
    <col min="15377" max="15377" width="1.664062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6640625" style="161" customWidth="1"/>
    <col min="15382" max="15382" width="6.33203125" style="161" customWidth="1"/>
    <col min="15383" max="15383" width="6" style="161" customWidth="1"/>
    <col min="15384" max="15385" width="1.6640625" style="161" customWidth="1"/>
    <col min="15386" max="15616" width="9.33203125" style="161"/>
    <col min="15617" max="15617" width="3" style="161" customWidth="1"/>
    <col min="15618" max="15618" width="1.44140625" style="161" customWidth="1"/>
    <col min="15619" max="15619" width="11.3320312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664062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664062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33203125" style="161" customWidth="1"/>
    <col min="15632" max="15632" width="5.6640625" style="161" customWidth="1"/>
    <col min="15633" max="15633" width="1.664062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6640625" style="161" customWidth="1"/>
    <col min="15638" max="15638" width="6.33203125" style="161" customWidth="1"/>
    <col min="15639" max="15639" width="6" style="161" customWidth="1"/>
    <col min="15640" max="15641" width="1.6640625" style="161" customWidth="1"/>
    <col min="15642" max="15872" width="9.33203125" style="161"/>
    <col min="15873" max="15873" width="3" style="161" customWidth="1"/>
    <col min="15874" max="15874" width="1.44140625" style="161" customWidth="1"/>
    <col min="15875" max="15875" width="11.3320312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664062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664062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33203125" style="161" customWidth="1"/>
    <col min="15888" max="15888" width="5.6640625" style="161" customWidth="1"/>
    <col min="15889" max="15889" width="1.664062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6640625" style="161" customWidth="1"/>
    <col min="15894" max="15894" width="6.33203125" style="161" customWidth="1"/>
    <col min="15895" max="15895" width="6" style="161" customWidth="1"/>
    <col min="15896" max="15897" width="1.6640625" style="161" customWidth="1"/>
    <col min="15898" max="16128" width="9.33203125" style="161"/>
    <col min="16129" max="16129" width="3" style="161" customWidth="1"/>
    <col min="16130" max="16130" width="1.44140625" style="161" customWidth="1"/>
    <col min="16131" max="16131" width="11.3320312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664062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664062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33203125" style="161" customWidth="1"/>
    <col min="16144" max="16144" width="5.6640625" style="161" customWidth="1"/>
    <col min="16145" max="16145" width="1.664062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6640625" style="161" customWidth="1"/>
    <col min="16150" max="16150" width="6.33203125" style="161" customWidth="1"/>
    <col min="16151" max="16151" width="6" style="161" customWidth="1"/>
    <col min="16152" max="16153" width="1.6640625" style="161" customWidth="1"/>
    <col min="16154" max="16384" width="9.33203125" style="161"/>
  </cols>
  <sheetData>
    <row r="1" spans="2:25" x14ac:dyDescent="0.25">
      <c r="V1" s="161" t="str">
        <f>LEFT(TRIM([8]W!A699),4)</f>
        <v xml:space="preserve">032 </v>
      </c>
      <c r="W1" s="161" t="str">
        <f>RIGHT(TRIM([8]W!A699),10)</f>
        <v>17/06/2016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[8]W!A861</f>
        <v xml:space="preserve"> This is a history quarter</v>
      </c>
      <c r="V3" s="164" t="s">
        <v>217</v>
      </c>
      <c r="W3" s="165" t="str">
        <f>[8]W!A6</f>
        <v xml:space="preserve">  17C1</v>
      </c>
    </row>
    <row r="4" spans="2:25" x14ac:dyDescent="0.25">
      <c r="B4" s="161">
        <f>[8]W!A862</f>
        <v>0</v>
      </c>
    </row>
    <row r="5" spans="2:25" ht="17.399999999999999" x14ac:dyDescent="0.3">
      <c r="B5" s="161">
        <f>[8]W!A863</f>
        <v>0</v>
      </c>
      <c r="H5" s="166" t="s">
        <v>218</v>
      </c>
      <c r="J5" s="167"/>
      <c r="K5" s="167"/>
      <c r="L5" s="168">
        <f>[8]W!$A1</f>
        <v>1</v>
      </c>
      <c r="M5" s="166" t="s">
        <v>219</v>
      </c>
      <c r="O5" s="168">
        <f>[8]W!$A2</f>
        <v>1</v>
      </c>
      <c r="P5" s="167"/>
      <c r="Q5" s="167"/>
      <c r="S5" s="169"/>
      <c r="T5" s="102"/>
      <c r="U5" s="169"/>
      <c r="V5" s="169"/>
    </row>
    <row r="6" spans="2:25" x14ac:dyDescent="0.25">
      <c r="B6" s="161">
        <f>[8]W!A864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[8]W!$A4</f>
        <v>2017</v>
      </c>
      <c r="Q9" s="102"/>
      <c r="R9" s="38" t="s">
        <v>107</v>
      </c>
      <c r="S9" s="37">
        <f>[8]W!$A5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[8]W!A7</f>
        <v>10</v>
      </c>
      <c r="F14" s="126">
        <f>[8]W!A11</f>
        <v>5</v>
      </c>
      <c r="G14" s="192"/>
      <c r="H14" s="126">
        <f>[8]W!A14</f>
        <v>5</v>
      </c>
      <c r="I14" s="193"/>
      <c r="J14" s="126">
        <f>[8]W!A17</f>
        <v>10</v>
      </c>
      <c r="K14" s="193"/>
      <c r="L14" s="104"/>
      <c r="M14" s="118"/>
      <c r="N14" s="104" t="s">
        <v>233</v>
      </c>
      <c r="O14" s="118"/>
      <c r="P14" s="194">
        <f>[8]W!A61</f>
        <v>3</v>
      </c>
      <c r="Q14" s="195">
        <f>[8]W!B61</f>
        <v>0</v>
      </c>
      <c r="R14" s="160"/>
      <c r="S14" s="6"/>
      <c r="T14" s="194">
        <f>[8]W!A62</f>
        <v>10</v>
      </c>
      <c r="U14" s="195">
        <f>[8]W!B62</f>
        <v>0</v>
      </c>
      <c r="V14" s="6"/>
      <c r="W14" s="194">
        <f>[8]W!A63</f>
        <v>7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[8]W!A8</f>
        <v>5</v>
      </c>
      <c r="F15" s="126">
        <f>[8]W!A12</f>
        <v>5</v>
      </c>
      <c r="G15" s="198"/>
      <c r="H15" s="126">
        <f>[8]W!A15</f>
        <v>5</v>
      </c>
      <c r="I15" s="139"/>
      <c r="J15" s="126">
        <f>[8]W!A18</f>
        <v>5</v>
      </c>
      <c r="K15" s="139"/>
      <c r="L15" s="104"/>
      <c r="M15" s="118"/>
      <c r="N15" s="104" t="s">
        <v>234</v>
      </c>
      <c r="O15" s="118"/>
      <c r="P15" s="146">
        <f>[8]W!A64</f>
        <v>1</v>
      </c>
      <c r="Q15" s="189">
        <f>[8]W!B64</f>
        <v>0</v>
      </c>
      <c r="R15" s="160"/>
      <c r="S15" s="6"/>
      <c r="T15" s="124">
        <f>[8]W!A65</f>
        <v>8</v>
      </c>
      <c r="U15" s="199">
        <f>[8]W!B65</f>
        <v>0</v>
      </c>
      <c r="V15" s="6"/>
      <c r="W15" s="200">
        <f>[8]W!A66</f>
        <v>6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[8]W!A9</f>
        <v>10</v>
      </c>
      <c r="F16" s="202">
        <f>[8]W!A13</f>
        <v>5</v>
      </c>
      <c r="G16" s="203"/>
      <c r="H16" s="202">
        <f>[8]W!A16</f>
        <v>5</v>
      </c>
      <c r="I16" s="189"/>
      <c r="J16" s="202">
        <f>[8]W!A19</f>
        <v>5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[8]W!A68</f>
        <v>9</v>
      </c>
      <c r="U16" s="204">
        <f>[8]W!B68</f>
        <v>0</v>
      </c>
      <c r="V16" s="6"/>
      <c r="W16" s="205">
        <f>[8]W!A69</f>
        <v>5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[8]W!A21</f>
        <v>325</v>
      </c>
      <c r="G19" s="199">
        <f>[8]W!B21</f>
        <v>0</v>
      </c>
      <c r="H19" s="206">
        <f>[8]W!A24</f>
        <v>490</v>
      </c>
      <c r="I19" s="195">
        <f>[8]W!B24</f>
        <v>0</v>
      </c>
      <c r="J19" s="206">
        <f>[8]W!A27</f>
        <v>700</v>
      </c>
      <c r="K19" s="195">
        <f>[8]W!B27</f>
        <v>0</v>
      </c>
      <c r="L19" s="104"/>
      <c r="M19" s="118" t="s">
        <v>238</v>
      </c>
      <c r="N19" s="118"/>
      <c r="O19" s="188" t="s">
        <v>239</v>
      </c>
      <c r="P19" s="207">
        <f>[8]W!A57</f>
        <v>5</v>
      </c>
      <c r="Q19" s="208"/>
      <c r="R19" s="118"/>
      <c r="S19" s="209" t="s">
        <v>240</v>
      </c>
      <c r="T19" s="210">
        <f>[8]W!A58</f>
        <v>0</v>
      </c>
      <c r="U19" s="208"/>
      <c r="V19" s="211" t="s">
        <v>241</v>
      </c>
      <c r="W19" s="207">
        <f>[8]W!A59</f>
        <v>0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[8]W!A22</f>
        <v>335</v>
      </c>
      <c r="G20" s="199">
        <f>[8]W!B22</f>
        <v>0</v>
      </c>
      <c r="H20" s="126">
        <f>[8]W!A25</f>
        <v>490</v>
      </c>
      <c r="I20" s="199">
        <f>[8]W!B25</f>
        <v>0</v>
      </c>
      <c r="J20" s="126">
        <f>[8]W!A28</f>
        <v>725</v>
      </c>
      <c r="K20" s="199">
        <f>[8]W!B28</f>
        <v>0</v>
      </c>
      <c r="L20" s="104"/>
      <c r="M20" s="213" t="s">
        <v>242</v>
      </c>
      <c r="N20" s="214"/>
      <c r="O20" s="213"/>
      <c r="P20" s="124">
        <f>[8]W!A75</f>
        <v>20</v>
      </c>
      <c r="Q20" s="215"/>
      <c r="R20" s="213"/>
      <c r="S20" s="118" t="s">
        <v>243</v>
      </c>
      <c r="T20" s="216"/>
      <c r="U20" s="107"/>
      <c r="V20" s="216"/>
      <c r="W20" s="124">
        <f>[8]W!A76</f>
        <v>2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[8]W!A23</f>
        <v>375</v>
      </c>
      <c r="G21" s="204">
        <f>[8]W!B23</f>
        <v>0</v>
      </c>
      <c r="H21" s="202">
        <f>[8]W!A26</f>
        <v>590</v>
      </c>
      <c r="I21" s="204">
        <f>[8]W!B26</f>
        <v>0</v>
      </c>
      <c r="J21" s="202">
        <f>[8]W!A29</f>
        <v>850</v>
      </c>
      <c r="K21" s="204">
        <f>[8]W!B29</f>
        <v>0</v>
      </c>
      <c r="L21" s="104"/>
      <c r="M21" s="118" t="s">
        <v>244</v>
      </c>
      <c r="N21" s="6"/>
      <c r="O21" s="118"/>
      <c r="P21" s="146">
        <f>[8]W!A77</f>
        <v>5</v>
      </c>
      <c r="Q21" s="217"/>
      <c r="R21" s="126"/>
      <c r="S21" s="118" t="s">
        <v>245</v>
      </c>
      <c r="T21" s="118"/>
      <c r="U21" s="118"/>
      <c r="V21" s="118"/>
      <c r="W21" s="146">
        <f>[8]W!A78</f>
        <v>15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[8]W!A31</f>
        <v>1000</v>
      </c>
      <c r="G24" s="195">
        <f>[8]W!B31</f>
        <v>0</v>
      </c>
      <c r="H24" s="206">
        <f>[8]W!A34</f>
        <v>625</v>
      </c>
      <c r="I24" s="195">
        <f>[8]W!B34</f>
        <v>0</v>
      </c>
      <c r="J24" s="206">
        <f>[8]W!A37</f>
        <v>325</v>
      </c>
      <c r="K24" s="195">
        <f>[8]W!B37</f>
        <v>0</v>
      </c>
      <c r="L24" s="104"/>
      <c r="M24" s="118" t="s">
        <v>248</v>
      </c>
      <c r="N24" s="118"/>
      <c r="O24" s="118"/>
      <c r="P24" s="194">
        <f>[8]W!A81</f>
        <v>4</v>
      </c>
      <c r="Q24" s="199">
        <f>[8]W!B81</f>
        <v>0</v>
      </c>
      <c r="R24" s="126"/>
      <c r="S24" s="118" t="s">
        <v>249</v>
      </c>
      <c r="T24" s="118"/>
      <c r="U24" s="118"/>
      <c r="V24" s="118"/>
      <c r="W24" s="207">
        <f>[8]W!A82</f>
        <v>0</v>
      </c>
      <c r="X24" s="212">
        <f>[8]W!B82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[8]W!A32</f>
        <v>150</v>
      </c>
      <c r="G25" s="199">
        <f>[8]W!B32</f>
        <v>0</v>
      </c>
      <c r="H25" s="126">
        <f>[8]W!A35</f>
        <v>150</v>
      </c>
      <c r="I25" s="199">
        <f>[8]W!B35</f>
        <v>0</v>
      </c>
      <c r="J25" s="126">
        <f>[8]W!A38</f>
        <v>75</v>
      </c>
      <c r="K25" s="199">
        <f>[8]W!B38</f>
        <v>0</v>
      </c>
      <c r="L25" s="104"/>
      <c r="M25" s="118" t="s">
        <v>250</v>
      </c>
      <c r="N25" s="118"/>
      <c r="O25" s="118"/>
      <c r="P25" s="218">
        <f>[8]W!A83/100</f>
        <v>12</v>
      </c>
      <c r="Q25" s="199">
        <f>[8]W!B83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[8]W!A33</f>
        <v>250</v>
      </c>
      <c r="G26" s="204">
        <f>[8]W!B33</f>
        <v>0</v>
      </c>
      <c r="H26" s="202">
        <f>[8]W!A36</f>
        <v>150</v>
      </c>
      <c r="I26" s="204">
        <f>[8]W!B36</f>
        <v>0</v>
      </c>
      <c r="J26" s="146">
        <f>[8]W!A39</f>
        <v>100</v>
      </c>
      <c r="K26" s="204">
        <f>[8]W!B39</f>
        <v>0</v>
      </c>
      <c r="L26" s="104"/>
      <c r="M26" s="118" t="s">
        <v>251</v>
      </c>
      <c r="N26" s="118"/>
      <c r="O26" s="118"/>
      <c r="P26" s="146">
        <f>[8]W!A85</f>
        <v>70</v>
      </c>
      <c r="Q26" s="204">
        <f>[8]W!B85</f>
        <v>0</v>
      </c>
      <c r="R26" s="219"/>
      <c r="S26" s="118" t="s">
        <v>252</v>
      </c>
      <c r="T26" s="6"/>
      <c r="U26" s="118"/>
      <c r="V26" s="118"/>
      <c r="W26" s="207">
        <f>[8]W!A86</f>
        <v>0</v>
      </c>
      <c r="X26" s="220">
        <f>[8]W!B86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[8]W!A41</f>
        <v>0</v>
      </c>
      <c r="G29" s="193"/>
      <c r="H29" s="206">
        <f>[8]W!A42</f>
        <v>1</v>
      </c>
      <c r="I29" s="193"/>
      <c r="J29" s="206">
        <f>[8]W!A43</f>
        <v>0</v>
      </c>
      <c r="K29" s="106"/>
      <c r="L29" s="104"/>
      <c r="M29" s="118" t="s">
        <v>256</v>
      </c>
      <c r="N29" s="118"/>
      <c r="O29" s="118"/>
      <c r="P29" s="194">
        <f>[8]W!A91</f>
        <v>0</v>
      </c>
      <c r="Q29" s="199">
        <f>[8]W!B91</f>
        <v>0</v>
      </c>
      <c r="R29" s="126"/>
      <c r="S29" s="118" t="s">
        <v>257</v>
      </c>
      <c r="T29" s="118"/>
      <c r="U29" s="118"/>
      <c r="V29" s="118"/>
      <c r="W29" s="194">
        <f>[8]W!A92</f>
        <v>0</v>
      </c>
      <c r="X29" s="195">
        <f>[8]W!B92</f>
        <v>0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[8]W!A44</f>
        <v>25</v>
      </c>
      <c r="G30" s="139"/>
      <c r="H30" s="126">
        <f>[8]W!A45</f>
        <v>15</v>
      </c>
      <c r="I30" s="139"/>
      <c r="J30" s="126">
        <f>[8]W!A46</f>
        <v>15</v>
      </c>
      <c r="K30" s="110"/>
      <c r="L30" s="104"/>
      <c r="M30" s="118" t="s">
        <v>259</v>
      </c>
      <c r="N30" s="118"/>
      <c r="O30" s="118"/>
      <c r="P30" s="124">
        <f>[8]W!A93</f>
        <v>0</v>
      </c>
      <c r="Q30" s="199">
        <f>[8]W!B93</f>
        <v>0</v>
      </c>
      <c r="R30" s="126"/>
      <c r="S30" s="6" t="s">
        <v>260</v>
      </c>
      <c r="T30" s="118"/>
      <c r="U30" s="118"/>
      <c r="V30" s="118"/>
      <c r="W30" s="124">
        <f>[8]W!A94</f>
        <v>0</v>
      </c>
      <c r="X30" s="199">
        <f>[8]W!B94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[8]W!A47</f>
        <v>115</v>
      </c>
      <c r="G31" s="196"/>
      <c r="H31" s="124">
        <f>[8]W!A48</f>
        <v>165</v>
      </c>
      <c r="I31" s="196"/>
      <c r="J31" s="124">
        <f>[8]W!A49</f>
        <v>325</v>
      </c>
      <c r="K31" s="196"/>
      <c r="L31" s="104"/>
      <c r="M31" s="118" t="s">
        <v>262</v>
      </c>
      <c r="N31" s="118"/>
      <c r="O31" s="118"/>
      <c r="P31" s="124">
        <f>[8]W!A73</f>
        <v>0</v>
      </c>
      <c r="Q31" s="199">
        <f>[8]W!B73</f>
        <v>0</v>
      </c>
      <c r="R31" s="126"/>
      <c r="S31" s="118" t="s">
        <v>263</v>
      </c>
      <c r="T31" s="118"/>
      <c r="U31" s="118"/>
      <c r="V31" s="118"/>
      <c r="W31" s="124">
        <f>[8]W!A74</f>
        <v>0</v>
      </c>
      <c r="X31" s="199">
        <f>[8]W!B74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[8]W!A51</f>
        <v>0</v>
      </c>
      <c r="G32" s="204">
        <f>[8]W!B51</f>
        <v>0</v>
      </c>
      <c r="H32" s="202">
        <f>[8]W!A52</f>
        <v>0</v>
      </c>
      <c r="I32" s="204">
        <f>[8]W!B52</f>
        <v>0</v>
      </c>
      <c r="J32" s="202">
        <f>[8]W!A53</f>
        <v>0</v>
      </c>
      <c r="K32" s="204">
        <f>[8]W!B53</f>
        <v>0</v>
      </c>
      <c r="L32" s="104"/>
      <c r="M32" s="159" t="s">
        <v>265</v>
      </c>
      <c r="N32" s="118"/>
      <c r="O32" s="118"/>
      <c r="P32" s="146">
        <f>[8]W!A72</f>
        <v>0</v>
      </c>
      <c r="Q32" s="204">
        <f>[8]W!B72</f>
        <v>0</v>
      </c>
      <c r="R32" s="126"/>
      <c r="S32" s="118" t="s">
        <v>266</v>
      </c>
      <c r="T32" s="118"/>
      <c r="U32" s="118"/>
      <c r="V32" s="118"/>
      <c r="W32" s="146">
        <f>[8]W!A99</f>
        <v>1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[8]W!A54</f>
        <v>0</v>
      </c>
      <c r="G35" s="223">
        <f>[8]W!B54</f>
        <v>0</v>
      </c>
      <c r="H35" s="141">
        <f>[8]W!A55</f>
        <v>0</v>
      </c>
      <c r="I35" s="223">
        <f>[8]W!B55</f>
        <v>0</v>
      </c>
      <c r="J35" s="141">
        <f>[8]W!A56</f>
        <v>0</v>
      </c>
      <c r="K35" s="223">
        <f>[8]W!B56</f>
        <v>0</v>
      </c>
      <c r="L35" s="104"/>
      <c r="M35" s="118" t="s">
        <v>270</v>
      </c>
      <c r="N35" s="118"/>
      <c r="O35" s="118"/>
      <c r="P35" s="207">
        <f>[8]W!A97</f>
        <v>0</v>
      </c>
      <c r="Q35" s="224"/>
      <c r="R35" s="118"/>
      <c r="S35" s="118" t="s">
        <v>271</v>
      </c>
      <c r="T35" s="118"/>
      <c r="U35" s="118"/>
      <c r="V35" s="118"/>
      <c r="W35" s="207">
        <f>[8]W!A98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workbookViewId="0">
      <selection activeCell="AD15" sqref="AD15"/>
    </sheetView>
  </sheetViews>
  <sheetFormatPr baseColWidth="10" defaultColWidth="9.109375" defaultRowHeight="13.2" x14ac:dyDescent="0.25"/>
  <cols>
    <col min="1" max="1" width="3" style="352" customWidth="1"/>
    <col min="2" max="2" width="1.44140625" style="352" customWidth="1"/>
    <col min="3" max="3" width="11.109375" style="352" customWidth="1"/>
    <col min="4" max="4" width="8.33203125" style="352" customWidth="1"/>
    <col min="5" max="5" width="8.6640625" style="352" customWidth="1"/>
    <col min="6" max="6" width="7.33203125" style="352" customWidth="1"/>
    <col min="7" max="7" width="1.88671875" style="352" customWidth="1"/>
    <col min="8" max="8" width="7.33203125" style="352" customWidth="1"/>
    <col min="9" max="9" width="1.6640625" style="352" customWidth="1"/>
    <col min="10" max="10" width="7.33203125" style="352" customWidth="1"/>
    <col min="11" max="11" width="1.88671875" style="352" customWidth="1"/>
    <col min="12" max="12" width="2.6640625" style="352" customWidth="1"/>
    <col min="13" max="13" width="8.6640625" style="352" customWidth="1"/>
    <col min="14" max="14" width="10.5546875" style="352" customWidth="1"/>
    <col min="15" max="15" width="6.109375" style="352" customWidth="1"/>
    <col min="16" max="16" width="5.6640625" style="352" customWidth="1"/>
    <col min="17" max="17" width="1.88671875" style="352" customWidth="1"/>
    <col min="18" max="18" width="2.44140625" style="352" customWidth="1"/>
    <col min="19" max="19" width="5.44140625" style="352" customWidth="1"/>
    <col min="20" max="20" width="5.6640625" style="352" customWidth="1"/>
    <col min="21" max="21" width="1.88671875" style="352" customWidth="1"/>
    <col min="22" max="22" width="6.109375" style="352" customWidth="1"/>
    <col min="23" max="23" width="6" style="352" customWidth="1"/>
    <col min="24" max="24" width="1.88671875" style="352" customWidth="1"/>
    <col min="25" max="25" width="1.6640625" style="352" customWidth="1"/>
    <col min="26" max="256" width="9.109375" style="352"/>
    <col min="257" max="257" width="3" style="352" customWidth="1"/>
    <col min="258" max="258" width="1.44140625" style="352" customWidth="1"/>
    <col min="259" max="259" width="11.109375" style="352" customWidth="1"/>
    <col min="260" max="260" width="8.33203125" style="352" customWidth="1"/>
    <col min="261" max="261" width="8.6640625" style="352" customWidth="1"/>
    <col min="262" max="262" width="7.33203125" style="352" customWidth="1"/>
    <col min="263" max="263" width="1.88671875" style="352" customWidth="1"/>
    <col min="264" max="264" width="7.33203125" style="352" customWidth="1"/>
    <col min="265" max="265" width="1.6640625" style="352" customWidth="1"/>
    <col min="266" max="266" width="7.33203125" style="352" customWidth="1"/>
    <col min="267" max="267" width="1.88671875" style="352" customWidth="1"/>
    <col min="268" max="268" width="2.6640625" style="352" customWidth="1"/>
    <col min="269" max="269" width="8.6640625" style="352" customWidth="1"/>
    <col min="270" max="270" width="10.5546875" style="352" customWidth="1"/>
    <col min="271" max="271" width="6.109375" style="352" customWidth="1"/>
    <col min="272" max="272" width="5.6640625" style="352" customWidth="1"/>
    <col min="273" max="273" width="1.88671875" style="352" customWidth="1"/>
    <col min="274" max="274" width="2.44140625" style="352" customWidth="1"/>
    <col min="275" max="275" width="5.44140625" style="352" customWidth="1"/>
    <col min="276" max="276" width="5.6640625" style="352" customWidth="1"/>
    <col min="277" max="277" width="1.88671875" style="352" customWidth="1"/>
    <col min="278" max="278" width="6.109375" style="352" customWidth="1"/>
    <col min="279" max="279" width="6" style="352" customWidth="1"/>
    <col min="280" max="280" width="1.88671875" style="352" customWidth="1"/>
    <col min="281" max="281" width="1.6640625" style="352" customWidth="1"/>
    <col min="282" max="512" width="9.109375" style="352"/>
    <col min="513" max="513" width="3" style="352" customWidth="1"/>
    <col min="514" max="514" width="1.44140625" style="352" customWidth="1"/>
    <col min="515" max="515" width="11.109375" style="352" customWidth="1"/>
    <col min="516" max="516" width="8.33203125" style="352" customWidth="1"/>
    <col min="517" max="517" width="8.6640625" style="352" customWidth="1"/>
    <col min="518" max="518" width="7.33203125" style="352" customWidth="1"/>
    <col min="519" max="519" width="1.88671875" style="352" customWidth="1"/>
    <col min="520" max="520" width="7.33203125" style="352" customWidth="1"/>
    <col min="521" max="521" width="1.6640625" style="352" customWidth="1"/>
    <col min="522" max="522" width="7.33203125" style="352" customWidth="1"/>
    <col min="523" max="523" width="1.88671875" style="352" customWidth="1"/>
    <col min="524" max="524" width="2.6640625" style="352" customWidth="1"/>
    <col min="525" max="525" width="8.6640625" style="352" customWidth="1"/>
    <col min="526" max="526" width="10.5546875" style="352" customWidth="1"/>
    <col min="527" max="527" width="6.109375" style="352" customWidth="1"/>
    <col min="528" max="528" width="5.6640625" style="352" customWidth="1"/>
    <col min="529" max="529" width="1.88671875" style="352" customWidth="1"/>
    <col min="530" max="530" width="2.44140625" style="352" customWidth="1"/>
    <col min="531" max="531" width="5.44140625" style="352" customWidth="1"/>
    <col min="532" max="532" width="5.6640625" style="352" customWidth="1"/>
    <col min="533" max="533" width="1.88671875" style="352" customWidth="1"/>
    <col min="534" max="534" width="6.109375" style="352" customWidth="1"/>
    <col min="535" max="535" width="6" style="352" customWidth="1"/>
    <col min="536" max="536" width="1.88671875" style="352" customWidth="1"/>
    <col min="537" max="537" width="1.6640625" style="352" customWidth="1"/>
    <col min="538" max="768" width="9.109375" style="352"/>
    <col min="769" max="769" width="3" style="352" customWidth="1"/>
    <col min="770" max="770" width="1.44140625" style="352" customWidth="1"/>
    <col min="771" max="771" width="11.109375" style="352" customWidth="1"/>
    <col min="772" max="772" width="8.33203125" style="352" customWidth="1"/>
    <col min="773" max="773" width="8.6640625" style="352" customWidth="1"/>
    <col min="774" max="774" width="7.33203125" style="352" customWidth="1"/>
    <col min="775" max="775" width="1.88671875" style="352" customWidth="1"/>
    <col min="776" max="776" width="7.33203125" style="352" customWidth="1"/>
    <col min="777" max="777" width="1.6640625" style="352" customWidth="1"/>
    <col min="778" max="778" width="7.33203125" style="352" customWidth="1"/>
    <col min="779" max="779" width="1.88671875" style="352" customWidth="1"/>
    <col min="780" max="780" width="2.6640625" style="352" customWidth="1"/>
    <col min="781" max="781" width="8.6640625" style="352" customWidth="1"/>
    <col min="782" max="782" width="10.5546875" style="352" customWidth="1"/>
    <col min="783" max="783" width="6.109375" style="352" customWidth="1"/>
    <col min="784" max="784" width="5.6640625" style="352" customWidth="1"/>
    <col min="785" max="785" width="1.88671875" style="352" customWidth="1"/>
    <col min="786" max="786" width="2.44140625" style="352" customWidth="1"/>
    <col min="787" max="787" width="5.44140625" style="352" customWidth="1"/>
    <col min="788" max="788" width="5.6640625" style="352" customWidth="1"/>
    <col min="789" max="789" width="1.88671875" style="352" customWidth="1"/>
    <col min="790" max="790" width="6.109375" style="352" customWidth="1"/>
    <col min="791" max="791" width="6" style="352" customWidth="1"/>
    <col min="792" max="792" width="1.88671875" style="352" customWidth="1"/>
    <col min="793" max="793" width="1.6640625" style="352" customWidth="1"/>
    <col min="794" max="1024" width="9.109375" style="352"/>
    <col min="1025" max="1025" width="3" style="352" customWidth="1"/>
    <col min="1026" max="1026" width="1.44140625" style="352" customWidth="1"/>
    <col min="1027" max="1027" width="11.109375" style="352" customWidth="1"/>
    <col min="1028" max="1028" width="8.33203125" style="352" customWidth="1"/>
    <col min="1029" max="1029" width="8.6640625" style="352" customWidth="1"/>
    <col min="1030" max="1030" width="7.33203125" style="352" customWidth="1"/>
    <col min="1031" max="1031" width="1.88671875" style="352" customWidth="1"/>
    <col min="1032" max="1032" width="7.33203125" style="352" customWidth="1"/>
    <col min="1033" max="1033" width="1.6640625" style="352" customWidth="1"/>
    <col min="1034" max="1034" width="7.33203125" style="352" customWidth="1"/>
    <col min="1035" max="1035" width="1.88671875" style="352" customWidth="1"/>
    <col min="1036" max="1036" width="2.6640625" style="352" customWidth="1"/>
    <col min="1037" max="1037" width="8.6640625" style="352" customWidth="1"/>
    <col min="1038" max="1038" width="10.5546875" style="352" customWidth="1"/>
    <col min="1039" max="1039" width="6.109375" style="352" customWidth="1"/>
    <col min="1040" max="1040" width="5.6640625" style="352" customWidth="1"/>
    <col min="1041" max="1041" width="1.88671875" style="352" customWidth="1"/>
    <col min="1042" max="1042" width="2.44140625" style="352" customWidth="1"/>
    <col min="1043" max="1043" width="5.44140625" style="352" customWidth="1"/>
    <col min="1044" max="1044" width="5.6640625" style="352" customWidth="1"/>
    <col min="1045" max="1045" width="1.88671875" style="352" customWidth="1"/>
    <col min="1046" max="1046" width="6.109375" style="352" customWidth="1"/>
    <col min="1047" max="1047" width="6" style="352" customWidth="1"/>
    <col min="1048" max="1048" width="1.88671875" style="352" customWidth="1"/>
    <col min="1049" max="1049" width="1.6640625" style="352" customWidth="1"/>
    <col min="1050" max="1280" width="9.109375" style="352"/>
    <col min="1281" max="1281" width="3" style="352" customWidth="1"/>
    <col min="1282" max="1282" width="1.44140625" style="352" customWidth="1"/>
    <col min="1283" max="1283" width="11.109375" style="352" customWidth="1"/>
    <col min="1284" max="1284" width="8.33203125" style="352" customWidth="1"/>
    <col min="1285" max="1285" width="8.6640625" style="352" customWidth="1"/>
    <col min="1286" max="1286" width="7.33203125" style="352" customWidth="1"/>
    <col min="1287" max="1287" width="1.88671875" style="352" customWidth="1"/>
    <col min="1288" max="1288" width="7.33203125" style="352" customWidth="1"/>
    <col min="1289" max="1289" width="1.6640625" style="352" customWidth="1"/>
    <col min="1290" max="1290" width="7.33203125" style="352" customWidth="1"/>
    <col min="1291" max="1291" width="1.88671875" style="352" customWidth="1"/>
    <col min="1292" max="1292" width="2.6640625" style="352" customWidth="1"/>
    <col min="1293" max="1293" width="8.6640625" style="352" customWidth="1"/>
    <col min="1294" max="1294" width="10.5546875" style="352" customWidth="1"/>
    <col min="1295" max="1295" width="6.109375" style="352" customWidth="1"/>
    <col min="1296" max="1296" width="5.6640625" style="352" customWidth="1"/>
    <col min="1297" max="1297" width="1.88671875" style="352" customWidth="1"/>
    <col min="1298" max="1298" width="2.44140625" style="352" customWidth="1"/>
    <col min="1299" max="1299" width="5.44140625" style="352" customWidth="1"/>
    <col min="1300" max="1300" width="5.6640625" style="352" customWidth="1"/>
    <col min="1301" max="1301" width="1.88671875" style="352" customWidth="1"/>
    <col min="1302" max="1302" width="6.109375" style="352" customWidth="1"/>
    <col min="1303" max="1303" width="6" style="352" customWidth="1"/>
    <col min="1304" max="1304" width="1.88671875" style="352" customWidth="1"/>
    <col min="1305" max="1305" width="1.6640625" style="352" customWidth="1"/>
    <col min="1306" max="1536" width="9.109375" style="352"/>
    <col min="1537" max="1537" width="3" style="352" customWidth="1"/>
    <col min="1538" max="1538" width="1.44140625" style="352" customWidth="1"/>
    <col min="1539" max="1539" width="11.109375" style="352" customWidth="1"/>
    <col min="1540" max="1540" width="8.33203125" style="352" customWidth="1"/>
    <col min="1541" max="1541" width="8.6640625" style="352" customWidth="1"/>
    <col min="1542" max="1542" width="7.33203125" style="352" customWidth="1"/>
    <col min="1543" max="1543" width="1.88671875" style="352" customWidth="1"/>
    <col min="1544" max="1544" width="7.33203125" style="352" customWidth="1"/>
    <col min="1545" max="1545" width="1.6640625" style="352" customWidth="1"/>
    <col min="1546" max="1546" width="7.33203125" style="352" customWidth="1"/>
    <col min="1547" max="1547" width="1.88671875" style="352" customWidth="1"/>
    <col min="1548" max="1548" width="2.6640625" style="352" customWidth="1"/>
    <col min="1549" max="1549" width="8.6640625" style="352" customWidth="1"/>
    <col min="1550" max="1550" width="10.5546875" style="352" customWidth="1"/>
    <col min="1551" max="1551" width="6.109375" style="352" customWidth="1"/>
    <col min="1552" max="1552" width="5.6640625" style="352" customWidth="1"/>
    <col min="1553" max="1553" width="1.88671875" style="352" customWidth="1"/>
    <col min="1554" max="1554" width="2.44140625" style="352" customWidth="1"/>
    <col min="1555" max="1555" width="5.44140625" style="352" customWidth="1"/>
    <col min="1556" max="1556" width="5.6640625" style="352" customWidth="1"/>
    <col min="1557" max="1557" width="1.88671875" style="352" customWidth="1"/>
    <col min="1558" max="1558" width="6.109375" style="352" customWidth="1"/>
    <col min="1559" max="1559" width="6" style="352" customWidth="1"/>
    <col min="1560" max="1560" width="1.88671875" style="352" customWidth="1"/>
    <col min="1561" max="1561" width="1.6640625" style="352" customWidth="1"/>
    <col min="1562" max="1792" width="9.109375" style="352"/>
    <col min="1793" max="1793" width="3" style="352" customWidth="1"/>
    <col min="1794" max="1794" width="1.44140625" style="352" customWidth="1"/>
    <col min="1795" max="1795" width="11.109375" style="352" customWidth="1"/>
    <col min="1796" max="1796" width="8.33203125" style="352" customWidth="1"/>
    <col min="1797" max="1797" width="8.6640625" style="352" customWidth="1"/>
    <col min="1798" max="1798" width="7.33203125" style="352" customWidth="1"/>
    <col min="1799" max="1799" width="1.88671875" style="352" customWidth="1"/>
    <col min="1800" max="1800" width="7.33203125" style="352" customWidth="1"/>
    <col min="1801" max="1801" width="1.6640625" style="352" customWidth="1"/>
    <col min="1802" max="1802" width="7.33203125" style="352" customWidth="1"/>
    <col min="1803" max="1803" width="1.88671875" style="352" customWidth="1"/>
    <col min="1804" max="1804" width="2.6640625" style="352" customWidth="1"/>
    <col min="1805" max="1805" width="8.6640625" style="352" customWidth="1"/>
    <col min="1806" max="1806" width="10.5546875" style="352" customWidth="1"/>
    <col min="1807" max="1807" width="6.109375" style="352" customWidth="1"/>
    <col min="1808" max="1808" width="5.6640625" style="352" customWidth="1"/>
    <col min="1809" max="1809" width="1.88671875" style="352" customWidth="1"/>
    <col min="1810" max="1810" width="2.44140625" style="352" customWidth="1"/>
    <col min="1811" max="1811" width="5.44140625" style="352" customWidth="1"/>
    <col min="1812" max="1812" width="5.6640625" style="352" customWidth="1"/>
    <col min="1813" max="1813" width="1.88671875" style="352" customWidth="1"/>
    <col min="1814" max="1814" width="6.109375" style="352" customWidth="1"/>
    <col min="1815" max="1815" width="6" style="352" customWidth="1"/>
    <col min="1816" max="1816" width="1.88671875" style="352" customWidth="1"/>
    <col min="1817" max="1817" width="1.6640625" style="352" customWidth="1"/>
    <col min="1818" max="2048" width="9.109375" style="352"/>
    <col min="2049" max="2049" width="3" style="352" customWidth="1"/>
    <col min="2050" max="2050" width="1.44140625" style="352" customWidth="1"/>
    <col min="2051" max="2051" width="11.109375" style="352" customWidth="1"/>
    <col min="2052" max="2052" width="8.33203125" style="352" customWidth="1"/>
    <col min="2053" max="2053" width="8.6640625" style="352" customWidth="1"/>
    <col min="2054" max="2054" width="7.33203125" style="352" customWidth="1"/>
    <col min="2055" max="2055" width="1.88671875" style="352" customWidth="1"/>
    <col min="2056" max="2056" width="7.33203125" style="352" customWidth="1"/>
    <col min="2057" max="2057" width="1.6640625" style="352" customWidth="1"/>
    <col min="2058" max="2058" width="7.33203125" style="352" customWidth="1"/>
    <col min="2059" max="2059" width="1.88671875" style="352" customWidth="1"/>
    <col min="2060" max="2060" width="2.6640625" style="352" customWidth="1"/>
    <col min="2061" max="2061" width="8.6640625" style="352" customWidth="1"/>
    <col min="2062" max="2062" width="10.5546875" style="352" customWidth="1"/>
    <col min="2063" max="2063" width="6.109375" style="352" customWidth="1"/>
    <col min="2064" max="2064" width="5.6640625" style="352" customWidth="1"/>
    <col min="2065" max="2065" width="1.88671875" style="352" customWidth="1"/>
    <col min="2066" max="2066" width="2.44140625" style="352" customWidth="1"/>
    <col min="2067" max="2067" width="5.44140625" style="352" customWidth="1"/>
    <col min="2068" max="2068" width="5.6640625" style="352" customWidth="1"/>
    <col min="2069" max="2069" width="1.88671875" style="352" customWidth="1"/>
    <col min="2070" max="2070" width="6.109375" style="352" customWidth="1"/>
    <col min="2071" max="2071" width="6" style="352" customWidth="1"/>
    <col min="2072" max="2072" width="1.88671875" style="352" customWidth="1"/>
    <col min="2073" max="2073" width="1.6640625" style="352" customWidth="1"/>
    <col min="2074" max="2304" width="9.109375" style="352"/>
    <col min="2305" max="2305" width="3" style="352" customWidth="1"/>
    <col min="2306" max="2306" width="1.44140625" style="352" customWidth="1"/>
    <col min="2307" max="2307" width="11.109375" style="352" customWidth="1"/>
    <col min="2308" max="2308" width="8.33203125" style="352" customWidth="1"/>
    <col min="2309" max="2309" width="8.6640625" style="352" customWidth="1"/>
    <col min="2310" max="2310" width="7.33203125" style="352" customWidth="1"/>
    <col min="2311" max="2311" width="1.88671875" style="352" customWidth="1"/>
    <col min="2312" max="2312" width="7.33203125" style="352" customWidth="1"/>
    <col min="2313" max="2313" width="1.6640625" style="352" customWidth="1"/>
    <col min="2314" max="2314" width="7.33203125" style="352" customWidth="1"/>
    <col min="2315" max="2315" width="1.88671875" style="352" customWidth="1"/>
    <col min="2316" max="2316" width="2.6640625" style="352" customWidth="1"/>
    <col min="2317" max="2317" width="8.6640625" style="352" customWidth="1"/>
    <col min="2318" max="2318" width="10.5546875" style="352" customWidth="1"/>
    <col min="2319" max="2319" width="6.109375" style="352" customWidth="1"/>
    <col min="2320" max="2320" width="5.6640625" style="352" customWidth="1"/>
    <col min="2321" max="2321" width="1.88671875" style="352" customWidth="1"/>
    <col min="2322" max="2322" width="2.44140625" style="352" customWidth="1"/>
    <col min="2323" max="2323" width="5.44140625" style="352" customWidth="1"/>
    <col min="2324" max="2324" width="5.6640625" style="352" customWidth="1"/>
    <col min="2325" max="2325" width="1.88671875" style="352" customWidth="1"/>
    <col min="2326" max="2326" width="6.109375" style="352" customWidth="1"/>
    <col min="2327" max="2327" width="6" style="352" customWidth="1"/>
    <col min="2328" max="2328" width="1.88671875" style="352" customWidth="1"/>
    <col min="2329" max="2329" width="1.6640625" style="352" customWidth="1"/>
    <col min="2330" max="2560" width="9.109375" style="352"/>
    <col min="2561" max="2561" width="3" style="352" customWidth="1"/>
    <col min="2562" max="2562" width="1.44140625" style="352" customWidth="1"/>
    <col min="2563" max="2563" width="11.109375" style="352" customWidth="1"/>
    <col min="2564" max="2564" width="8.33203125" style="352" customWidth="1"/>
    <col min="2565" max="2565" width="8.6640625" style="352" customWidth="1"/>
    <col min="2566" max="2566" width="7.33203125" style="352" customWidth="1"/>
    <col min="2567" max="2567" width="1.88671875" style="352" customWidth="1"/>
    <col min="2568" max="2568" width="7.33203125" style="352" customWidth="1"/>
    <col min="2569" max="2569" width="1.6640625" style="352" customWidth="1"/>
    <col min="2570" max="2570" width="7.33203125" style="352" customWidth="1"/>
    <col min="2571" max="2571" width="1.88671875" style="352" customWidth="1"/>
    <col min="2572" max="2572" width="2.6640625" style="352" customWidth="1"/>
    <col min="2573" max="2573" width="8.6640625" style="352" customWidth="1"/>
    <col min="2574" max="2574" width="10.5546875" style="352" customWidth="1"/>
    <col min="2575" max="2575" width="6.109375" style="352" customWidth="1"/>
    <col min="2576" max="2576" width="5.6640625" style="352" customWidth="1"/>
    <col min="2577" max="2577" width="1.88671875" style="352" customWidth="1"/>
    <col min="2578" max="2578" width="2.44140625" style="352" customWidth="1"/>
    <col min="2579" max="2579" width="5.44140625" style="352" customWidth="1"/>
    <col min="2580" max="2580" width="5.6640625" style="352" customWidth="1"/>
    <col min="2581" max="2581" width="1.88671875" style="352" customWidth="1"/>
    <col min="2582" max="2582" width="6.109375" style="352" customWidth="1"/>
    <col min="2583" max="2583" width="6" style="352" customWidth="1"/>
    <col min="2584" max="2584" width="1.88671875" style="352" customWidth="1"/>
    <col min="2585" max="2585" width="1.6640625" style="352" customWidth="1"/>
    <col min="2586" max="2816" width="9.109375" style="352"/>
    <col min="2817" max="2817" width="3" style="352" customWidth="1"/>
    <col min="2818" max="2818" width="1.44140625" style="352" customWidth="1"/>
    <col min="2819" max="2819" width="11.109375" style="352" customWidth="1"/>
    <col min="2820" max="2820" width="8.33203125" style="352" customWidth="1"/>
    <col min="2821" max="2821" width="8.6640625" style="352" customWidth="1"/>
    <col min="2822" max="2822" width="7.33203125" style="352" customWidth="1"/>
    <col min="2823" max="2823" width="1.88671875" style="352" customWidth="1"/>
    <col min="2824" max="2824" width="7.33203125" style="352" customWidth="1"/>
    <col min="2825" max="2825" width="1.6640625" style="352" customWidth="1"/>
    <col min="2826" max="2826" width="7.33203125" style="352" customWidth="1"/>
    <col min="2827" max="2827" width="1.88671875" style="352" customWidth="1"/>
    <col min="2828" max="2828" width="2.6640625" style="352" customWidth="1"/>
    <col min="2829" max="2829" width="8.6640625" style="352" customWidth="1"/>
    <col min="2830" max="2830" width="10.5546875" style="352" customWidth="1"/>
    <col min="2831" max="2831" width="6.109375" style="352" customWidth="1"/>
    <col min="2832" max="2832" width="5.6640625" style="352" customWidth="1"/>
    <col min="2833" max="2833" width="1.88671875" style="352" customWidth="1"/>
    <col min="2834" max="2834" width="2.44140625" style="352" customWidth="1"/>
    <col min="2835" max="2835" width="5.44140625" style="352" customWidth="1"/>
    <col min="2836" max="2836" width="5.6640625" style="352" customWidth="1"/>
    <col min="2837" max="2837" width="1.88671875" style="352" customWidth="1"/>
    <col min="2838" max="2838" width="6.109375" style="352" customWidth="1"/>
    <col min="2839" max="2839" width="6" style="352" customWidth="1"/>
    <col min="2840" max="2840" width="1.88671875" style="352" customWidth="1"/>
    <col min="2841" max="2841" width="1.6640625" style="352" customWidth="1"/>
    <col min="2842" max="3072" width="9.109375" style="352"/>
    <col min="3073" max="3073" width="3" style="352" customWidth="1"/>
    <col min="3074" max="3074" width="1.44140625" style="352" customWidth="1"/>
    <col min="3075" max="3075" width="11.109375" style="352" customWidth="1"/>
    <col min="3076" max="3076" width="8.33203125" style="352" customWidth="1"/>
    <col min="3077" max="3077" width="8.6640625" style="352" customWidth="1"/>
    <col min="3078" max="3078" width="7.33203125" style="352" customWidth="1"/>
    <col min="3079" max="3079" width="1.88671875" style="352" customWidth="1"/>
    <col min="3080" max="3080" width="7.33203125" style="352" customWidth="1"/>
    <col min="3081" max="3081" width="1.6640625" style="352" customWidth="1"/>
    <col min="3082" max="3082" width="7.33203125" style="352" customWidth="1"/>
    <col min="3083" max="3083" width="1.88671875" style="352" customWidth="1"/>
    <col min="3084" max="3084" width="2.6640625" style="352" customWidth="1"/>
    <col min="3085" max="3085" width="8.6640625" style="352" customWidth="1"/>
    <col min="3086" max="3086" width="10.5546875" style="352" customWidth="1"/>
    <col min="3087" max="3087" width="6.109375" style="352" customWidth="1"/>
    <col min="3088" max="3088" width="5.6640625" style="352" customWidth="1"/>
    <col min="3089" max="3089" width="1.88671875" style="352" customWidth="1"/>
    <col min="3090" max="3090" width="2.44140625" style="352" customWidth="1"/>
    <col min="3091" max="3091" width="5.44140625" style="352" customWidth="1"/>
    <col min="3092" max="3092" width="5.6640625" style="352" customWidth="1"/>
    <col min="3093" max="3093" width="1.88671875" style="352" customWidth="1"/>
    <col min="3094" max="3094" width="6.109375" style="352" customWidth="1"/>
    <col min="3095" max="3095" width="6" style="352" customWidth="1"/>
    <col min="3096" max="3096" width="1.88671875" style="352" customWidth="1"/>
    <col min="3097" max="3097" width="1.6640625" style="352" customWidth="1"/>
    <col min="3098" max="3328" width="9.109375" style="352"/>
    <col min="3329" max="3329" width="3" style="352" customWidth="1"/>
    <col min="3330" max="3330" width="1.44140625" style="352" customWidth="1"/>
    <col min="3331" max="3331" width="11.109375" style="352" customWidth="1"/>
    <col min="3332" max="3332" width="8.33203125" style="352" customWidth="1"/>
    <col min="3333" max="3333" width="8.6640625" style="352" customWidth="1"/>
    <col min="3334" max="3334" width="7.33203125" style="352" customWidth="1"/>
    <col min="3335" max="3335" width="1.88671875" style="352" customWidth="1"/>
    <col min="3336" max="3336" width="7.33203125" style="352" customWidth="1"/>
    <col min="3337" max="3337" width="1.6640625" style="352" customWidth="1"/>
    <col min="3338" max="3338" width="7.33203125" style="352" customWidth="1"/>
    <col min="3339" max="3339" width="1.88671875" style="352" customWidth="1"/>
    <col min="3340" max="3340" width="2.6640625" style="352" customWidth="1"/>
    <col min="3341" max="3341" width="8.6640625" style="352" customWidth="1"/>
    <col min="3342" max="3342" width="10.5546875" style="352" customWidth="1"/>
    <col min="3343" max="3343" width="6.109375" style="352" customWidth="1"/>
    <col min="3344" max="3344" width="5.6640625" style="352" customWidth="1"/>
    <col min="3345" max="3345" width="1.88671875" style="352" customWidth="1"/>
    <col min="3346" max="3346" width="2.44140625" style="352" customWidth="1"/>
    <col min="3347" max="3347" width="5.44140625" style="352" customWidth="1"/>
    <col min="3348" max="3348" width="5.6640625" style="352" customWidth="1"/>
    <col min="3349" max="3349" width="1.88671875" style="352" customWidth="1"/>
    <col min="3350" max="3350" width="6.109375" style="352" customWidth="1"/>
    <col min="3351" max="3351" width="6" style="352" customWidth="1"/>
    <col min="3352" max="3352" width="1.88671875" style="352" customWidth="1"/>
    <col min="3353" max="3353" width="1.6640625" style="352" customWidth="1"/>
    <col min="3354" max="3584" width="9.109375" style="352"/>
    <col min="3585" max="3585" width="3" style="352" customWidth="1"/>
    <col min="3586" max="3586" width="1.44140625" style="352" customWidth="1"/>
    <col min="3587" max="3587" width="11.109375" style="352" customWidth="1"/>
    <col min="3588" max="3588" width="8.33203125" style="352" customWidth="1"/>
    <col min="3589" max="3589" width="8.6640625" style="352" customWidth="1"/>
    <col min="3590" max="3590" width="7.33203125" style="352" customWidth="1"/>
    <col min="3591" max="3591" width="1.88671875" style="352" customWidth="1"/>
    <col min="3592" max="3592" width="7.33203125" style="352" customWidth="1"/>
    <col min="3593" max="3593" width="1.6640625" style="352" customWidth="1"/>
    <col min="3594" max="3594" width="7.33203125" style="352" customWidth="1"/>
    <col min="3595" max="3595" width="1.88671875" style="352" customWidth="1"/>
    <col min="3596" max="3596" width="2.6640625" style="352" customWidth="1"/>
    <col min="3597" max="3597" width="8.6640625" style="352" customWidth="1"/>
    <col min="3598" max="3598" width="10.5546875" style="352" customWidth="1"/>
    <col min="3599" max="3599" width="6.109375" style="352" customWidth="1"/>
    <col min="3600" max="3600" width="5.6640625" style="352" customWidth="1"/>
    <col min="3601" max="3601" width="1.88671875" style="352" customWidth="1"/>
    <col min="3602" max="3602" width="2.44140625" style="352" customWidth="1"/>
    <col min="3603" max="3603" width="5.44140625" style="352" customWidth="1"/>
    <col min="3604" max="3604" width="5.6640625" style="352" customWidth="1"/>
    <col min="3605" max="3605" width="1.88671875" style="352" customWidth="1"/>
    <col min="3606" max="3606" width="6.109375" style="352" customWidth="1"/>
    <col min="3607" max="3607" width="6" style="352" customWidth="1"/>
    <col min="3608" max="3608" width="1.88671875" style="352" customWidth="1"/>
    <col min="3609" max="3609" width="1.6640625" style="352" customWidth="1"/>
    <col min="3610" max="3840" width="9.109375" style="352"/>
    <col min="3841" max="3841" width="3" style="352" customWidth="1"/>
    <col min="3842" max="3842" width="1.44140625" style="352" customWidth="1"/>
    <col min="3843" max="3843" width="11.109375" style="352" customWidth="1"/>
    <col min="3844" max="3844" width="8.33203125" style="352" customWidth="1"/>
    <col min="3845" max="3845" width="8.6640625" style="352" customWidth="1"/>
    <col min="3846" max="3846" width="7.33203125" style="352" customWidth="1"/>
    <col min="3847" max="3847" width="1.88671875" style="352" customWidth="1"/>
    <col min="3848" max="3848" width="7.33203125" style="352" customWidth="1"/>
    <col min="3849" max="3849" width="1.6640625" style="352" customWidth="1"/>
    <col min="3850" max="3850" width="7.33203125" style="352" customWidth="1"/>
    <col min="3851" max="3851" width="1.88671875" style="352" customWidth="1"/>
    <col min="3852" max="3852" width="2.6640625" style="352" customWidth="1"/>
    <col min="3853" max="3853" width="8.6640625" style="352" customWidth="1"/>
    <col min="3854" max="3854" width="10.5546875" style="352" customWidth="1"/>
    <col min="3855" max="3855" width="6.109375" style="352" customWidth="1"/>
    <col min="3856" max="3856" width="5.6640625" style="352" customWidth="1"/>
    <col min="3857" max="3857" width="1.88671875" style="352" customWidth="1"/>
    <col min="3858" max="3858" width="2.44140625" style="352" customWidth="1"/>
    <col min="3859" max="3859" width="5.44140625" style="352" customWidth="1"/>
    <col min="3860" max="3860" width="5.6640625" style="352" customWidth="1"/>
    <col min="3861" max="3861" width="1.88671875" style="352" customWidth="1"/>
    <col min="3862" max="3862" width="6.109375" style="352" customWidth="1"/>
    <col min="3863" max="3863" width="6" style="352" customWidth="1"/>
    <col min="3864" max="3864" width="1.88671875" style="352" customWidth="1"/>
    <col min="3865" max="3865" width="1.6640625" style="352" customWidth="1"/>
    <col min="3866" max="4096" width="9.109375" style="352"/>
    <col min="4097" max="4097" width="3" style="352" customWidth="1"/>
    <col min="4098" max="4098" width="1.44140625" style="352" customWidth="1"/>
    <col min="4099" max="4099" width="11.109375" style="352" customWidth="1"/>
    <col min="4100" max="4100" width="8.33203125" style="352" customWidth="1"/>
    <col min="4101" max="4101" width="8.6640625" style="352" customWidth="1"/>
    <col min="4102" max="4102" width="7.33203125" style="352" customWidth="1"/>
    <col min="4103" max="4103" width="1.88671875" style="352" customWidth="1"/>
    <col min="4104" max="4104" width="7.33203125" style="352" customWidth="1"/>
    <col min="4105" max="4105" width="1.6640625" style="352" customWidth="1"/>
    <col min="4106" max="4106" width="7.33203125" style="352" customWidth="1"/>
    <col min="4107" max="4107" width="1.88671875" style="352" customWidth="1"/>
    <col min="4108" max="4108" width="2.6640625" style="352" customWidth="1"/>
    <col min="4109" max="4109" width="8.6640625" style="352" customWidth="1"/>
    <col min="4110" max="4110" width="10.5546875" style="352" customWidth="1"/>
    <col min="4111" max="4111" width="6.109375" style="352" customWidth="1"/>
    <col min="4112" max="4112" width="5.6640625" style="352" customWidth="1"/>
    <col min="4113" max="4113" width="1.88671875" style="352" customWidth="1"/>
    <col min="4114" max="4114" width="2.44140625" style="352" customWidth="1"/>
    <col min="4115" max="4115" width="5.44140625" style="352" customWidth="1"/>
    <col min="4116" max="4116" width="5.6640625" style="352" customWidth="1"/>
    <col min="4117" max="4117" width="1.88671875" style="352" customWidth="1"/>
    <col min="4118" max="4118" width="6.109375" style="352" customWidth="1"/>
    <col min="4119" max="4119" width="6" style="352" customWidth="1"/>
    <col min="4120" max="4120" width="1.88671875" style="352" customWidth="1"/>
    <col min="4121" max="4121" width="1.6640625" style="352" customWidth="1"/>
    <col min="4122" max="4352" width="9.109375" style="352"/>
    <col min="4353" max="4353" width="3" style="352" customWidth="1"/>
    <col min="4354" max="4354" width="1.44140625" style="352" customWidth="1"/>
    <col min="4355" max="4355" width="11.109375" style="352" customWidth="1"/>
    <col min="4356" max="4356" width="8.33203125" style="352" customWidth="1"/>
    <col min="4357" max="4357" width="8.6640625" style="352" customWidth="1"/>
    <col min="4358" max="4358" width="7.33203125" style="352" customWidth="1"/>
    <col min="4359" max="4359" width="1.88671875" style="352" customWidth="1"/>
    <col min="4360" max="4360" width="7.33203125" style="352" customWidth="1"/>
    <col min="4361" max="4361" width="1.6640625" style="352" customWidth="1"/>
    <col min="4362" max="4362" width="7.33203125" style="352" customWidth="1"/>
    <col min="4363" max="4363" width="1.88671875" style="352" customWidth="1"/>
    <col min="4364" max="4364" width="2.6640625" style="352" customWidth="1"/>
    <col min="4365" max="4365" width="8.6640625" style="352" customWidth="1"/>
    <col min="4366" max="4366" width="10.5546875" style="352" customWidth="1"/>
    <col min="4367" max="4367" width="6.109375" style="352" customWidth="1"/>
    <col min="4368" max="4368" width="5.6640625" style="352" customWidth="1"/>
    <col min="4369" max="4369" width="1.88671875" style="352" customWidth="1"/>
    <col min="4370" max="4370" width="2.44140625" style="352" customWidth="1"/>
    <col min="4371" max="4371" width="5.44140625" style="352" customWidth="1"/>
    <col min="4372" max="4372" width="5.6640625" style="352" customWidth="1"/>
    <col min="4373" max="4373" width="1.88671875" style="352" customWidth="1"/>
    <col min="4374" max="4374" width="6.109375" style="352" customWidth="1"/>
    <col min="4375" max="4375" width="6" style="352" customWidth="1"/>
    <col min="4376" max="4376" width="1.88671875" style="352" customWidth="1"/>
    <col min="4377" max="4377" width="1.6640625" style="352" customWidth="1"/>
    <col min="4378" max="4608" width="9.109375" style="352"/>
    <col min="4609" max="4609" width="3" style="352" customWidth="1"/>
    <col min="4610" max="4610" width="1.44140625" style="352" customWidth="1"/>
    <col min="4611" max="4611" width="11.109375" style="352" customWidth="1"/>
    <col min="4612" max="4612" width="8.33203125" style="352" customWidth="1"/>
    <col min="4613" max="4613" width="8.6640625" style="352" customWidth="1"/>
    <col min="4614" max="4614" width="7.33203125" style="352" customWidth="1"/>
    <col min="4615" max="4615" width="1.88671875" style="352" customWidth="1"/>
    <col min="4616" max="4616" width="7.33203125" style="352" customWidth="1"/>
    <col min="4617" max="4617" width="1.6640625" style="352" customWidth="1"/>
    <col min="4618" max="4618" width="7.33203125" style="352" customWidth="1"/>
    <col min="4619" max="4619" width="1.88671875" style="352" customWidth="1"/>
    <col min="4620" max="4620" width="2.6640625" style="352" customWidth="1"/>
    <col min="4621" max="4621" width="8.6640625" style="352" customWidth="1"/>
    <col min="4622" max="4622" width="10.5546875" style="352" customWidth="1"/>
    <col min="4623" max="4623" width="6.109375" style="352" customWidth="1"/>
    <col min="4624" max="4624" width="5.6640625" style="352" customWidth="1"/>
    <col min="4625" max="4625" width="1.88671875" style="352" customWidth="1"/>
    <col min="4626" max="4626" width="2.44140625" style="352" customWidth="1"/>
    <col min="4627" max="4627" width="5.44140625" style="352" customWidth="1"/>
    <col min="4628" max="4628" width="5.6640625" style="352" customWidth="1"/>
    <col min="4629" max="4629" width="1.88671875" style="352" customWidth="1"/>
    <col min="4630" max="4630" width="6.109375" style="352" customWidth="1"/>
    <col min="4631" max="4631" width="6" style="352" customWidth="1"/>
    <col min="4632" max="4632" width="1.88671875" style="352" customWidth="1"/>
    <col min="4633" max="4633" width="1.6640625" style="352" customWidth="1"/>
    <col min="4634" max="4864" width="9.109375" style="352"/>
    <col min="4865" max="4865" width="3" style="352" customWidth="1"/>
    <col min="4866" max="4866" width="1.44140625" style="352" customWidth="1"/>
    <col min="4867" max="4867" width="11.109375" style="352" customWidth="1"/>
    <col min="4868" max="4868" width="8.33203125" style="352" customWidth="1"/>
    <col min="4869" max="4869" width="8.6640625" style="352" customWidth="1"/>
    <col min="4870" max="4870" width="7.33203125" style="352" customWidth="1"/>
    <col min="4871" max="4871" width="1.88671875" style="352" customWidth="1"/>
    <col min="4872" max="4872" width="7.33203125" style="352" customWidth="1"/>
    <col min="4873" max="4873" width="1.6640625" style="352" customWidth="1"/>
    <col min="4874" max="4874" width="7.33203125" style="352" customWidth="1"/>
    <col min="4875" max="4875" width="1.88671875" style="352" customWidth="1"/>
    <col min="4876" max="4876" width="2.6640625" style="352" customWidth="1"/>
    <col min="4877" max="4877" width="8.6640625" style="352" customWidth="1"/>
    <col min="4878" max="4878" width="10.5546875" style="352" customWidth="1"/>
    <col min="4879" max="4879" width="6.109375" style="352" customWidth="1"/>
    <col min="4880" max="4880" width="5.6640625" style="352" customWidth="1"/>
    <col min="4881" max="4881" width="1.88671875" style="352" customWidth="1"/>
    <col min="4882" max="4882" width="2.44140625" style="352" customWidth="1"/>
    <col min="4883" max="4883" width="5.44140625" style="352" customWidth="1"/>
    <col min="4884" max="4884" width="5.6640625" style="352" customWidth="1"/>
    <col min="4885" max="4885" width="1.88671875" style="352" customWidth="1"/>
    <col min="4886" max="4886" width="6.109375" style="352" customWidth="1"/>
    <col min="4887" max="4887" width="6" style="352" customWidth="1"/>
    <col min="4888" max="4888" width="1.88671875" style="352" customWidth="1"/>
    <col min="4889" max="4889" width="1.6640625" style="352" customWidth="1"/>
    <col min="4890" max="5120" width="9.109375" style="352"/>
    <col min="5121" max="5121" width="3" style="352" customWidth="1"/>
    <col min="5122" max="5122" width="1.44140625" style="352" customWidth="1"/>
    <col min="5123" max="5123" width="11.109375" style="352" customWidth="1"/>
    <col min="5124" max="5124" width="8.33203125" style="352" customWidth="1"/>
    <col min="5125" max="5125" width="8.6640625" style="352" customWidth="1"/>
    <col min="5126" max="5126" width="7.33203125" style="352" customWidth="1"/>
    <col min="5127" max="5127" width="1.88671875" style="352" customWidth="1"/>
    <col min="5128" max="5128" width="7.33203125" style="352" customWidth="1"/>
    <col min="5129" max="5129" width="1.6640625" style="352" customWidth="1"/>
    <col min="5130" max="5130" width="7.33203125" style="352" customWidth="1"/>
    <col min="5131" max="5131" width="1.88671875" style="352" customWidth="1"/>
    <col min="5132" max="5132" width="2.6640625" style="352" customWidth="1"/>
    <col min="5133" max="5133" width="8.6640625" style="352" customWidth="1"/>
    <col min="5134" max="5134" width="10.5546875" style="352" customWidth="1"/>
    <col min="5135" max="5135" width="6.109375" style="352" customWidth="1"/>
    <col min="5136" max="5136" width="5.6640625" style="352" customWidth="1"/>
    <col min="5137" max="5137" width="1.88671875" style="352" customWidth="1"/>
    <col min="5138" max="5138" width="2.44140625" style="352" customWidth="1"/>
    <col min="5139" max="5139" width="5.44140625" style="352" customWidth="1"/>
    <col min="5140" max="5140" width="5.6640625" style="352" customWidth="1"/>
    <col min="5141" max="5141" width="1.88671875" style="352" customWidth="1"/>
    <col min="5142" max="5142" width="6.109375" style="352" customWidth="1"/>
    <col min="5143" max="5143" width="6" style="352" customWidth="1"/>
    <col min="5144" max="5144" width="1.88671875" style="352" customWidth="1"/>
    <col min="5145" max="5145" width="1.6640625" style="352" customWidth="1"/>
    <col min="5146" max="5376" width="9.109375" style="352"/>
    <col min="5377" max="5377" width="3" style="352" customWidth="1"/>
    <col min="5378" max="5378" width="1.44140625" style="352" customWidth="1"/>
    <col min="5379" max="5379" width="11.109375" style="352" customWidth="1"/>
    <col min="5380" max="5380" width="8.33203125" style="352" customWidth="1"/>
    <col min="5381" max="5381" width="8.6640625" style="352" customWidth="1"/>
    <col min="5382" max="5382" width="7.33203125" style="352" customWidth="1"/>
    <col min="5383" max="5383" width="1.88671875" style="352" customWidth="1"/>
    <col min="5384" max="5384" width="7.33203125" style="352" customWidth="1"/>
    <col min="5385" max="5385" width="1.6640625" style="352" customWidth="1"/>
    <col min="5386" max="5386" width="7.33203125" style="352" customWidth="1"/>
    <col min="5387" max="5387" width="1.88671875" style="352" customWidth="1"/>
    <col min="5388" max="5388" width="2.6640625" style="352" customWidth="1"/>
    <col min="5389" max="5389" width="8.6640625" style="352" customWidth="1"/>
    <col min="5390" max="5390" width="10.5546875" style="352" customWidth="1"/>
    <col min="5391" max="5391" width="6.109375" style="352" customWidth="1"/>
    <col min="5392" max="5392" width="5.6640625" style="352" customWidth="1"/>
    <col min="5393" max="5393" width="1.88671875" style="352" customWidth="1"/>
    <col min="5394" max="5394" width="2.44140625" style="352" customWidth="1"/>
    <col min="5395" max="5395" width="5.44140625" style="352" customWidth="1"/>
    <col min="5396" max="5396" width="5.6640625" style="352" customWidth="1"/>
    <col min="5397" max="5397" width="1.88671875" style="352" customWidth="1"/>
    <col min="5398" max="5398" width="6.109375" style="352" customWidth="1"/>
    <col min="5399" max="5399" width="6" style="352" customWidth="1"/>
    <col min="5400" max="5400" width="1.88671875" style="352" customWidth="1"/>
    <col min="5401" max="5401" width="1.6640625" style="352" customWidth="1"/>
    <col min="5402" max="5632" width="9.109375" style="352"/>
    <col min="5633" max="5633" width="3" style="352" customWidth="1"/>
    <col min="5634" max="5634" width="1.44140625" style="352" customWidth="1"/>
    <col min="5635" max="5635" width="11.109375" style="352" customWidth="1"/>
    <col min="5636" max="5636" width="8.33203125" style="352" customWidth="1"/>
    <col min="5637" max="5637" width="8.6640625" style="352" customWidth="1"/>
    <col min="5638" max="5638" width="7.33203125" style="352" customWidth="1"/>
    <col min="5639" max="5639" width="1.88671875" style="352" customWidth="1"/>
    <col min="5640" max="5640" width="7.33203125" style="352" customWidth="1"/>
    <col min="5641" max="5641" width="1.6640625" style="352" customWidth="1"/>
    <col min="5642" max="5642" width="7.33203125" style="352" customWidth="1"/>
    <col min="5643" max="5643" width="1.88671875" style="352" customWidth="1"/>
    <col min="5644" max="5644" width="2.6640625" style="352" customWidth="1"/>
    <col min="5645" max="5645" width="8.6640625" style="352" customWidth="1"/>
    <col min="5646" max="5646" width="10.5546875" style="352" customWidth="1"/>
    <col min="5647" max="5647" width="6.109375" style="352" customWidth="1"/>
    <col min="5648" max="5648" width="5.6640625" style="352" customWidth="1"/>
    <col min="5649" max="5649" width="1.88671875" style="352" customWidth="1"/>
    <col min="5650" max="5650" width="2.44140625" style="352" customWidth="1"/>
    <col min="5651" max="5651" width="5.44140625" style="352" customWidth="1"/>
    <col min="5652" max="5652" width="5.6640625" style="352" customWidth="1"/>
    <col min="5653" max="5653" width="1.88671875" style="352" customWidth="1"/>
    <col min="5654" max="5654" width="6.109375" style="352" customWidth="1"/>
    <col min="5655" max="5655" width="6" style="352" customWidth="1"/>
    <col min="5656" max="5656" width="1.88671875" style="352" customWidth="1"/>
    <col min="5657" max="5657" width="1.6640625" style="352" customWidth="1"/>
    <col min="5658" max="5888" width="9.109375" style="352"/>
    <col min="5889" max="5889" width="3" style="352" customWidth="1"/>
    <col min="5890" max="5890" width="1.44140625" style="352" customWidth="1"/>
    <col min="5891" max="5891" width="11.109375" style="352" customWidth="1"/>
    <col min="5892" max="5892" width="8.33203125" style="352" customWidth="1"/>
    <col min="5893" max="5893" width="8.6640625" style="352" customWidth="1"/>
    <col min="5894" max="5894" width="7.33203125" style="352" customWidth="1"/>
    <col min="5895" max="5895" width="1.88671875" style="352" customWidth="1"/>
    <col min="5896" max="5896" width="7.33203125" style="352" customWidth="1"/>
    <col min="5897" max="5897" width="1.6640625" style="352" customWidth="1"/>
    <col min="5898" max="5898" width="7.33203125" style="352" customWidth="1"/>
    <col min="5899" max="5899" width="1.88671875" style="352" customWidth="1"/>
    <col min="5900" max="5900" width="2.6640625" style="352" customWidth="1"/>
    <col min="5901" max="5901" width="8.6640625" style="352" customWidth="1"/>
    <col min="5902" max="5902" width="10.5546875" style="352" customWidth="1"/>
    <col min="5903" max="5903" width="6.109375" style="352" customWidth="1"/>
    <col min="5904" max="5904" width="5.6640625" style="352" customWidth="1"/>
    <col min="5905" max="5905" width="1.88671875" style="352" customWidth="1"/>
    <col min="5906" max="5906" width="2.44140625" style="352" customWidth="1"/>
    <col min="5907" max="5907" width="5.44140625" style="352" customWidth="1"/>
    <col min="5908" max="5908" width="5.6640625" style="352" customWidth="1"/>
    <col min="5909" max="5909" width="1.88671875" style="352" customWidth="1"/>
    <col min="5910" max="5910" width="6.109375" style="352" customWidth="1"/>
    <col min="5911" max="5911" width="6" style="352" customWidth="1"/>
    <col min="5912" max="5912" width="1.88671875" style="352" customWidth="1"/>
    <col min="5913" max="5913" width="1.6640625" style="352" customWidth="1"/>
    <col min="5914" max="6144" width="9.109375" style="352"/>
    <col min="6145" max="6145" width="3" style="352" customWidth="1"/>
    <col min="6146" max="6146" width="1.44140625" style="352" customWidth="1"/>
    <col min="6147" max="6147" width="11.109375" style="352" customWidth="1"/>
    <col min="6148" max="6148" width="8.33203125" style="352" customWidth="1"/>
    <col min="6149" max="6149" width="8.6640625" style="352" customWidth="1"/>
    <col min="6150" max="6150" width="7.33203125" style="352" customWidth="1"/>
    <col min="6151" max="6151" width="1.88671875" style="352" customWidth="1"/>
    <col min="6152" max="6152" width="7.33203125" style="352" customWidth="1"/>
    <col min="6153" max="6153" width="1.6640625" style="352" customWidth="1"/>
    <col min="6154" max="6154" width="7.33203125" style="352" customWidth="1"/>
    <col min="6155" max="6155" width="1.88671875" style="352" customWidth="1"/>
    <col min="6156" max="6156" width="2.6640625" style="352" customWidth="1"/>
    <col min="6157" max="6157" width="8.6640625" style="352" customWidth="1"/>
    <col min="6158" max="6158" width="10.5546875" style="352" customWidth="1"/>
    <col min="6159" max="6159" width="6.109375" style="352" customWidth="1"/>
    <col min="6160" max="6160" width="5.6640625" style="352" customWidth="1"/>
    <col min="6161" max="6161" width="1.88671875" style="352" customWidth="1"/>
    <col min="6162" max="6162" width="2.44140625" style="352" customWidth="1"/>
    <col min="6163" max="6163" width="5.44140625" style="352" customWidth="1"/>
    <col min="6164" max="6164" width="5.6640625" style="352" customWidth="1"/>
    <col min="6165" max="6165" width="1.88671875" style="352" customWidth="1"/>
    <col min="6166" max="6166" width="6.109375" style="352" customWidth="1"/>
    <col min="6167" max="6167" width="6" style="352" customWidth="1"/>
    <col min="6168" max="6168" width="1.88671875" style="352" customWidth="1"/>
    <col min="6169" max="6169" width="1.6640625" style="352" customWidth="1"/>
    <col min="6170" max="6400" width="9.109375" style="352"/>
    <col min="6401" max="6401" width="3" style="352" customWidth="1"/>
    <col min="6402" max="6402" width="1.44140625" style="352" customWidth="1"/>
    <col min="6403" max="6403" width="11.109375" style="352" customWidth="1"/>
    <col min="6404" max="6404" width="8.33203125" style="352" customWidth="1"/>
    <col min="6405" max="6405" width="8.6640625" style="352" customWidth="1"/>
    <col min="6406" max="6406" width="7.33203125" style="352" customWidth="1"/>
    <col min="6407" max="6407" width="1.88671875" style="352" customWidth="1"/>
    <col min="6408" max="6408" width="7.33203125" style="352" customWidth="1"/>
    <col min="6409" max="6409" width="1.6640625" style="352" customWidth="1"/>
    <col min="6410" max="6410" width="7.33203125" style="352" customWidth="1"/>
    <col min="6411" max="6411" width="1.88671875" style="352" customWidth="1"/>
    <col min="6412" max="6412" width="2.6640625" style="352" customWidth="1"/>
    <col min="6413" max="6413" width="8.6640625" style="352" customWidth="1"/>
    <col min="6414" max="6414" width="10.5546875" style="352" customWidth="1"/>
    <col min="6415" max="6415" width="6.109375" style="352" customWidth="1"/>
    <col min="6416" max="6416" width="5.6640625" style="352" customWidth="1"/>
    <col min="6417" max="6417" width="1.88671875" style="352" customWidth="1"/>
    <col min="6418" max="6418" width="2.44140625" style="352" customWidth="1"/>
    <col min="6419" max="6419" width="5.44140625" style="352" customWidth="1"/>
    <col min="6420" max="6420" width="5.6640625" style="352" customWidth="1"/>
    <col min="6421" max="6421" width="1.88671875" style="352" customWidth="1"/>
    <col min="6422" max="6422" width="6.109375" style="352" customWidth="1"/>
    <col min="6423" max="6423" width="6" style="352" customWidth="1"/>
    <col min="6424" max="6424" width="1.88671875" style="352" customWidth="1"/>
    <col min="6425" max="6425" width="1.6640625" style="352" customWidth="1"/>
    <col min="6426" max="6656" width="9.109375" style="352"/>
    <col min="6657" max="6657" width="3" style="352" customWidth="1"/>
    <col min="6658" max="6658" width="1.44140625" style="352" customWidth="1"/>
    <col min="6659" max="6659" width="11.109375" style="352" customWidth="1"/>
    <col min="6660" max="6660" width="8.33203125" style="352" customWidth="1"/>
    <col min="6661" max="6661" width="8.6640625" style="352" customWidth="1"/>
    <col min="6662" max="6662" width="7.33203125" style="352" customWidth="1"/>
    <col min="6663" max="6663" width="1.88671875" style="352" customWidth="1"/>
    <col min="6664" max="6664" width="7.33203125" style="352" customWidth="1"/>
    <col min="6665" max="6665" width="1.6640625" style="352" customWidth="1"/>
    <col min="6666" max="6666" width="7.33203125" style="352" customWidth="1"/>
    <col min="6667" max="6667" width="1.88671875" style="352" customWidth="1"/>
    <col min="6668" max="6668" width="2.6640625" style="352" customWidth="1"/>
    <col min="6669" max="6669" width="8.6640625" style="352" customWidth="1"/>
    <col min="6670" max="6670" width="10.5546875" style="352" customWidth="1"/>
    <col min="6671" max="6671" width="6.109375" style="352" customWidth="1"/>
    <col min="6672" max="6672" width="5.6640625" style="352" customWidth="1"/>
    <col min="6673" max="6673" width="1.88671875" style="352" customWidth="1"/>
    <col min="6674" max="6674" width="2.44140625" style="352" customWidth="1"/>
    <col min="6675" max="6675" width="5.44140625" style="352" customWidth="1"/>
    <col min="6676" max="6676" width="5.6640625" style="352" customWidth="1"/>
    <col min="6677" max="6677" width="1.88671875" style="352" customWidth="1"/>
    <col min="6678" max="6678" width="6.109375" style="352" customWidth="1"/>
    <col min="6679" max="6679" width="6" style="352" customWidth="1"/>
    <col min="6680" max="6680" width="1.88671875" style="352" customWidth="1"/>
    <col min="6681" max="6681" width="1.6640625" style="352" customWidth="1"/>
    <col min="6682" max="6912" width="9.109375" style="352"/>
    <col min="6913" max="6913" width="3" style="352" customWidth="1"/>
    <col min="6914" max="6914" width="1.44140625" style="352" customWidth="1"/>
    <col min="6915" max="6915" width="11.109375" style="352" customWidth="1"/>
    <col min="6916" max="6916" width="8.33203125" style="352" customWidth="1"/>
    <col min="6917" max="6917" width="8.6640625" style="352" customWidth="1"/>
    <col min="6918" max="6918" width="7.33203125" style="352" customWidth="1"/>
    <col min="6919" max="6919" width="1.88671875" style="352" customWidth="1"/>
    <col min="6920" max="6920" width="7.33203125" style="352" customWidth="1"/>
    <col min="6921" max="6921" width="1.6640625" style="352" customWidth="1"/>
    <col min="6922" max="6922" width="7.33203125" style="352" customWidth="1"/>
    <col min="6923" max="6923" width="1.88671875" style="352" customWidth="1"/>
    <col min="6924" max="6924" width="2.6640625" style="352" customWidth="1"/>
    <col min="6925" max="6925" width="8.6640625" style="352" customWidth="1"/>
    <col min="6926" max="6926" width="10.5546875" style="352" customWidth="1"/>
    <col min="6927" max="6927" width="6.109375" style="352" customWidth="1"/>
    <col min="6928" max="6928" width="5.6640625" style="352" customWidth="1"/>
    <col min="6929" max="6929" width="1.88671875" style="352" customWidth="1"/>
    <col min="6930" max="6930" width="2.44140625" style="352" customWidth="1"/>
    <col min="6931" max="6931" width="5.44140625" style="352" customWidth="1"/>
    <col min="6932" max="6932" width="5.6640625" style="352" customWidth="1"/>
    <col min="6933" max="6933" width="1.88671875" style="352" customWidth="1"/>
    <col min="6934" max="6934" width="6.109375" style="352" customWidth="1"/>
    <col min="6935" max="6935" width="6" style="352" customWidth="1"/>
    <col min="6936" max="6936" width="1.88671875" style="352" customWidth="1"/>
    <col min="6937" max="6937" width="1.6640625" style="352" customWidth="1"/>
    <col min="6938" max="7168" width="9.109375" style="352"/>
    <col min="7169" max="7169" width="3" style="352" customWidth="1"/>
    <col min="7170" max="7170" width="1.44140625" style="352" customWidth="1"/>
    <col min="7171" max="7171" width="11.109375" style="352" customWidth="1"/>
    <col min="7172" max="7172" width="8.33203125" style="352" customWidth="1"/>
    <col min="7173" max="7173" width="8.6640625" style="352" customWidth="1"/>
    <col min="7174" max="7174" width="7.33203125" style="352" customWidth="1"/>
    <col min="7175" max="7175" width="1.88671875" style="352" customWidth="1"/>
    <col min="7176" max="7176" width="7.33203125" style="352" customWidth="1"/>
    <col min="7177" max="7177" width="1.6640625" style="352" customWidth="1"/>
    <col min="7178" max="7178" width="7.33203125" style="352" customWidth="1"/>
    <col min="7179" max="7179" width="1.88671875" style="352" customWidth="1"/>
    <col min="7180" max="7180" width="2.6640625" style="352" customWidth="1"/>
    <col min="7181" max="7181" width="8.6640625" style="352" customWidth="1"/>
    <col min="7182" max="7182" width="10.5546875" style="352" customWidth="1"/>
    <col min="7183" max="7183" width="6.109375" style="352" customWidth="1"/>
    <col min="7184" max="7184" width="5.6640625" style="352" customWidth="1"/>
    <col min="7185" max="7185" width="1.88671875" style="352" customWidth="1"/>
    <col min="7186" max="7186" width="2.44140625" style="352" customWidth="1"/>
    <col min="7187" max="7187" width="5.44140625" style="352" customWidth="1"/>
    <col min="7188" max="7188" width="5.6640625" style="352" customWidth="1"/>
    <col min="7189" max="7189" width="1.88671875" style="352" customWidth="1"/>
    <col min="7190" max="7190" width="6.109375" style="352" customWidth="1"/>
    <col min="7191" max="7191" width="6" style="352" customWidth="1"/>
    <col min="7192" max="7192" width="1.88671875" style="352" customWidth="1"/>
    <col min="7193" max="7193" width="1.6640625" style="352" customWidth="1"/>
    <col min="7194" max="7424" width="9.109375" style="352"/>
    <col min="7425" max="7425" width="3" style="352" customWidth="1"/>
    <col min="7426" max="7426" width="1.44140625" style="352" customWidth="1"/>
    <col min="7427" max="7427" width="11.109375" style="352" customWidth="1"/>
    <col min="7428" max="7428" width="8.33203125" style="352" customWidth="1"/>
    <col min="7429" max="7429" width="8.6640625" style="352" customWidth="1"/>
    <col min="7430" max="7430" width="7.33203125" style="352" customWidth="1"/>
    <col min="7431" max="7431" width="1.88671875" style="352" customWidth="1"/>
    <col min="7432" max="7432" width="7.33203125" style="352" customWidth="1"/>
    <col min="7433" max="7433" width="1.6640625" style="352" customWidth="1"/>
    <col min="7434" max="7434" width="7.33203125" style="352" customWidth="1"/>
    <col min="7435" max="7435" width="1.88671875" style="352" customWidth="1"/>
    <col min="7436" max="7436" width="2.6640625" style="352" customWidth="1"/>
    <col min="7437" max="7437" width="8.6640625" style="352" customWidth="1"/>
    <col min="7438" max="7438" width="10.5546875" style="352" customWidth="1"/>
    <col min="7439" max="7439" width="6.109375" style="352" customWidth="1"/>
    <col min="7440" max="7440" width="5.6640625" style="352" customWidth="1"/>
    <col min="7441" max="7441" width="1.88671875" style="352" customWidth="1"/>
    <col min="7442" max="7442" width="2.44140625" style="352" customWidth="1"/>
    <col min="7443" max="7443" width="5.44140625" style="352" customWidth="1"/>
    <col min="7444" max="7444" width="5.6640625" style="352" customWidth="1"/>
    <col min="7445" max="7445" width="1.88671875" style="352" customWidth="1"/>
    <col min="7446" max="7446" width="6.109375" style="352" customWidth="1"/>
    <col min="7447" max="7447" width="6" style="352" customWidth="1"/>
    <col min="7448" max="7448" width="1.88671875" style="352" customWidth="1"/>
    <col min="7449" max="7449" width="1.6640625" style="352" customWidth="1"/>
    <col min="7450" max="7680" width="9.109375" style="352"/>
    <col min="7681" max="7681" width="3" style="352" customWidth="1"/>
    <col min="7682" max="7682" width="1.44140625" style="352" customWidth="1"/>
    <col min="7683" max="7683" width="11.109375" style="352" customWidth="1"/>
    <col min="7684" max="7684" width="8.33203125" style="352" customWidth="1"/>
    <col min="7685" max="7685" width="8.6640625" style="352" customWidth="1"/>
    <col min="7686" max="7686" width="7.33203125" style="352" customWidth="1"/>
    <col min="7687" max="7687" width="1.88671875" style="352" customWidth="1"/>
    <col min="7688" max="7688" width="7.33203125" style="352" customWidth="1"/>
    <col min="7689" max="7689" width="1.6640625" style="352" customWidth="1"/>
    <col min="7690" max="7690" width="7.33203125" style="352" customWidth="1"/>
    <col min="7691" max="7691" width="1.88671875" style="352" customWidth="1"/>
    <col min="7692" max="7692" width="2.6640625" style="352" customWidth="1"/>
    <col min="7693" max="7693" width="8.6640625" style="352" customWidth="1"/>
    <col min="7694" max="7694" width="10.5546875" style="352" customWidth="1"/>
    <col min="7695" max="7695" width="6.109375" style="352" customWidth="1"/>
    <col min="7696" max="7696" width="5.6640625" style="352" customWidth="1"/>
    <col min="7697" max="7697" width="1.88671875" style="352" customWidth="1"/>
    <col min="7698" max="7698" width="2.44140625" style="352" customWidth="1"/>
    <col min="7699" max="7699" width="5.44140625" style="352" customWidth="1"/>
    <col min="7700" max="7700" width="5.6640625" style="352" customWidth="1"/>
    <col min="7701" max="7701" width="1.88671875" style="352" customWidth="1"/>
    <col min="7702" max="7702" width="6.109375" style="352" customWidth="1"/>
    <col min="7703" max="7703" width="6" style="352" customWidth="1"/>
    <col min="7704" max="7704" width="1.88671875" style="352" customWidth="1"/>
    <col min="7705" max="7705" width="1.6640625" style="352" customWidth="1"/>
    <col min="7706" max="7936" width="9.109375" style="352"/>
    <col min="7937" max="7937" width="3" style="352" customWidth="1"/>
    <col min="7938" max="7938" width="1.44140625" style="352" customWidth="1"/>
    <col min="7939" max="7939" width="11.109375" style="352" customWidth="1"/>
    <col min="7940" max="7940" width="8.33203125" style="352" customWidth="1"/>
    <col min="7941" max="7941" width="8.6640625" style="352" customWidth="1"/>
    <col min="7942" max="7942" width="7.33203125" style="352" customWidth="1"/>
    <col min="7943" max="7943" width="1.88671875" style="352" customWidth="1"/>
    <col min="7944" max="7944" width="7.33203125" style="352" customWidth="1"/>
    <col min="7945" max="7945" width="1.6640625" style="352" customWidth="1"/>
    <col min="7946" max="7946" width="7.33203125" style="352" customWidth="1"/>
    <col min="7947" max="7947" width="1.88671875" style="352" customWidth="1"/>
    <col min="7948" max="7948" width="2.6640625" style="352" customWidth="1"/>
    <col min="7949" max="7949" width="8.6640625" style="352" customWidth="1"/>
    <col min="7950" max="7950" width="10.5546875" style="352" customWidth="1"/>
    <col min="7951" max="7951" width="6.109375" style="352" customWidth="1"/>
    <col min="7952" max="7952" width="5.6640625" style="352" customWidth="1"/>
    <col min="7953" max="7953" width="1.88671875" style="352" customWidth="1"/>
    <col min="7954" max="7954" width="2.44140625" style="352" customWidth="1"/>
    <col min="7955" max="7955" width="5.44140625" style="352" customWidth="1"/>
    <col min="7956" max="7956" width="5.6640625" style="352" customWidth="1"/>
    <col min="7957" max="7957" width="1.88671875" style="352" customWidth="1"/>
    <col min="7958" max="7958" width="6.109375" style="352" customWidth="1"/>
    <col min="7959" max="7959" width="6" style="352" customWidth="1"/>
    <col min="7960" max="7960" width="1.88671875" style="352" customWidth="1"/>
    <col min="7961" max="7961" width="1.6640625" style="352" customWidth="1"/>
    <col min="7962" max="8192" width="9.109375" style="352"/>
    <col min="8193" max="8193" width="3" style="352" customWidth="1"/>
    <col min="8194" max="8194" width="1.44140625" style="352" customWidth="1"/>
    <col min="8195" max="8195" width="11.109375" style="352" customWidth="1"/>
    <col min="8196" max="8196" width="8.33203125" style="352" customWidth="1"/>
    <col min="8197" max="8197" width="8.6640625" style="352" customWidth="1"/>
    <col min="8198" max="8198" width="7.33203125" style="352" customWidth="1"/>
    <col min="8199" max="8199" width="1.88671875" style="352" customWidth="1"/>
    <col min="8200" max="8200" width="7.33203125" style="352" customWidth="1"/>
    <col min="8201" max="8201" width="1.6640625" style="352" customWidth="1"/>
    <col min="8202" max="8202" width="7.33203125" style="352" customWidth="1"/>
    <col min="8203" max="8203" width="1.88671875" style="352" customWidth="1"/>
    <col min="8204" max="8204" width="2.6640625" style="352" customWidth="1"/>
    <col min="8205" max="8205" width="8.6640625" style="352" customWidth="1"/>
    <col min="8206" max="8206" width="10.5546875" style="352" customWidth="1"/>
    <col min="8207" max="8207" width="6.109375" style="352" customWidth="1"/>
    <col min="8208" max="8208" width="5.6640625" style="352" customWidth="1"/>
    <col min="8209" max="8209" width="1.88671875" style="352" customWidth="1"/>
    <col min="8210" max="8210" width="2.44140625" style="352" customWidth="1"/>
    <col min="8211" max="8211" width="5.44140625" style="352" customWidth="1"/>
    <col min="8212" max="8212" width="5.6640625" style="352" customWidth="1"/>
    <col min="8213" max="8213" width="1.88671875" style="352" customWidth="1"/>
    <col min="8214" max="8214" width="6.109375" style="352" customWidth="1"/>
    <col min="8215" max="8215" width="6" style="352" customWidth="1"/>
    <col min="8216" max="8216" width="1.88671875" style="352" customWidth="1"/>
    <col min="8217" max="8217" width="1.6640625" style="352" customWidth="1"/>
    <col min="8218" max="8448" width="9.109375" style="352"/>
    <col min="8449" max="8449" width="3" style="352" customWidth="1"/>
    <col min="8450" max="8450" width="1.44140625" style="352" customWidth="1"/>
    <col min="8451" max="8451" width="11.109375" style="352" customWidth="1"/>
    <col min="8452" max="8452" width="8.33203125" style="352" customWidth="1"/>
    <col min="8453" max="8453" width="8.6640625" style="352" customWidth="1"/>
    <col min="8454" max="8454" width="7.33203125" style="352" customWidth="1"/>
    <col min="8455" max="8455" width="1.88671875" style="352" customWidth="1"/>
    <col min="8456" max="8456" width="7.33203125" style="352" customWidth="1"/>
    <col min="8457" max="8457" width="1.6640625" style="352" customWidth="1"/>
    <col min="8458" max="8458" width="7.33203125" style="352" customWidth="1"/>
    <col min="8459" max="8459" width="1.88671875" style="352" customWidth="1"/>
    <col min="8460" max="8460" width="2.6640625" style="352" customWidth="1"/>
    <col min="8461" max="8461" width="8.6640625" style="352" customWidth="1"/>
    <col min="8462" max="8462" width="10.5546875" style="352" customWidth="1"/>
    <col min="8463" max="8463" width="6.109375" style="352" customWidth="1"/>
    <col min="8464" max="8464" width="5.6640625" style="352" customWidth="1"/>
    <col min="8465" max="8465" width="1.88671875" style="352" customWidth="1"/>
    <col min="8466" max="8466" width="2.44140625" style="352" customWidth="1"/>
    <col min="8467" max="8467" width="5.44140625" style="352" customWidth="1"/>
    <col min="8468" max="8468" width="5.6640625" style="352" customWidth="1"/>
    <col min="8469" max="8469" width="1.88671875" style="352" customWidth="1"/>
    <col min="8470" max="8470" width="6.109375" style="352" customWidth="1"/>
    <col min="8471" max="8471" width="6" style="352" customWidth="1"/>
    <col min="8472" max="8472" width="1.88671875" style="352" customWidth="1"/>
    <col min="8473" max="8473" width="1.6640625" style="352" customWidth="1"/>
    <col min="8474" max="8704" width="9.109375" style="352"/>
    <col min="8705" max="8705" width="3" style="352" customWidth="1"/>
    <col min="8706" max="8706" width="1.44140625" style="352" customWidth="1"/>
    <col min="8707" max="8707" width="11.109375" style="352" customWidth="1"/>
    <col min="8708" max="8708" width="8.33203125" style="352" customWidth="1"/>
    <col min="8709" max="8709" width="8.6640625" style="352" customWidth="1"/>
    <col min="8710" max="8710" width="7.33203125" style="352" customWidth="1"/>
    <col min="8711" max="8711" width="1.88671875" style="352" customWidth="1"/>
    <col min="8712" max="8712" width="7.33203125" style="352" customWidth="1"/>
    <col min="8713" max="8713" width="1.6640625" style="352" customWidth="1"/>
    <col min="8714" max="8714" width="7.33203125" style="352" customWidth="1"/>
    <col min="8715" max="8715" width="1.88671875" style="352" customWidth="1"/>
    <col min="8716" max="8716" width="2.6640625" style="352" customWidth="1"/>
    <col min="8717" max="8717" width="8.6640625" style="352" customWidth="1"/>
    <col min="8718" max="8718" width="10.5546875" style="352" customWidth="1"/>
    <col min="8719" max="8719" width="6.109375" style="352" customWidth="1"/>
    <col min="8720" max="8720" width="5.6640625" style="352" customWidth="1"/>
    <col min="8721" max="8721" width="1.88671875" style="352" customWidth="1"/>
    <col min="8722" max="8722" width="2.44140625" style="352" customWidth="1"/>
    <col min="8723" max="8723" width="5.44140625" style="352" customWidth="1"/>
    <col min="8724" max="8724" width="5.6640625" style="352" customWidth="1"/>
    <col min="8725" max="8725" width="1.88671875" style="352" customWidth="1"/>
    <col min="8726" max="8726" width="6.109375" style="352" customWidth="1"/>
    <col min="8727" max="8727" width="6" style="352" customWidth="1"/>
    <col min="8728" max="8728" width="1.88671875" style="352" customWidth="1"/>
    <col min="8729" max="8729" width="1.6640625" style="352" customWidth="1"/>
    <col min="8730" max="8960" width="9.109375" style="352"/>
    <col min="8961" max="8961" width="3" style="352" customWidth="1"/>
    <col min="8962" max="8962" width="1.44140625" style="352" customWidth="1"/>
    <col min="8963" max="8963" width="11.109375" style="352" customWidth="1"/>
    <col min="8964" max="8964" width="8.33203125" style="352" customWidth="1"/>
    <col min="8965" max="8965" width="8.6640625" style="352" customWidth="1"/>
    <col min="8966" max="8966" width="7.33203125" style="352" customWidth="1"/>
    <col min="8967" max="8967" width="1.88671875" style="352" customWidth="1"/>
    <col min="8968" max="8968" width="7.33203125" style="352" customWidth="1"/>
    <col min="8969" max="8969" width="1.6640625" style="352" customWidth="1"/>
    <col min="8970" max="8970" width="7.33203125" style="352" customWidth="1"/>
    <col min="8971" max="8971" width="1.88671875" style="352" customWidth="1"/>
    <col min="8972" max="8972" width="2.6640625" style="352" customWidth="1"/>
    <col min="8973" max="8973" width="8.6640625" style="352" customWidth="1"/>
    <col min="8974" max="8974" width="10.5546875" style="352" customWidth="1"/>
    <col min="8975" max="8975" width="6.109375" style="352" customWidth="1"/>
    <col min="8976" max="8976" width="5.6640625" style="352" customWidth="1"/>
    <col min="8977" max="8977" width="1.88671875" style="352" customWidth="1"/>
    <col min="8978" max="8978" width="2.44140625" style="352" customWidth="1"/>
    <col min="8979" max="8979" width="5.44140625" style="352" customWidth="1"/>
    <col min="8980" max="8980" width="5.6640625" style="352" customWidth="1"/>
    <col min="8981" max="8981" width="1.88671875" style="352" customWidth="1"/>
    <col min="8982" max="8982" width="6.109375" style="352" customWidth="1"/>
    <col min="8983" max="8983" width="6" style="352" customWidth="1"/>
    <col min="8984" max="8984" width="1.88671875" style="352" customWidth="1"/>
    <col min="8985" max="8985" width="1.6640625" style="352" customWidth="1"/>
    <col min="8986" max="9216" width="9.109375" style="352"/>
    <col min="9217" max="9217" width="3" style="352" customWidth="1"/>
    <col min="9218" max="9218" width="1.44140625" style="352" customWidth="1"/>
    <col min="9219" max="9219" width="11.109375" style="352" customWidth="1"/>
    <col min="9220" max="9220" width="8.33203125" style="352" customWidth="1"/>
    <col min="9221" max="9221" width="8.6640625" style="352" customWidth="1"/>
    <col min="9222" max="9222" width="7.33203125" style="352" customWidth="1"/>
    <col min="9223" max="9223" width="1.88671875" style="352" customWidth="1"/>
    <col min="9224" max="9224" width="7.33203125" style="352" customWidth="1"/>
    <col min="9225" max="9225" width="1.6640625" style="352" customWidth="1"/>
    <col min="9226" max="9226" width="7.33203125" style="352" customWidth="1"/>
    <col min="9227" max="9227" width="1.88671875" style="352" customWidth="1"/>
    <col min="9228" max="9228" width="2.6640625" style="352" customWidth="1"/>
    <col min="9229" max="9229" width="8.6640625" style="352" customWidth="1"/>
    <col min="9230" max="9230" width="10.5546875" style="352" customWidth="1"/>
    <col min="9231" max="9231" width="6.109375" style="352" customWidth="1"/>
    <col min="9232" max="9232" width="5.6640625" style="352" customWidth="1"/>
    <col min="9233" max="9233" width="1.88671875" style="352" customWidth="1"/>
    <col min="9234" max="9234" width="2.44140625" style="352" customWidth="1"/>
    <col min="9235" max="9235" width="5.44140625" style="352" customWidth="1"/>
    <col min="9236" max="9236" width="5.6640625" style="352" customWidth="1"/>
    <col min="9237" max="9237" width="1.88671875" style="352" customWidth="1"/>
    <col min="9238" max="9238" width="6.109375" style="352" customWidth="1"/>
    <col min="9239" max="9239" width="6" style="352" customWidth="1"/>
    <col min="9240" max="9240" width="1.88671875" style="352" customWidth="1"/>
    <col min="9241" max="9241" width="1.6640625" style="352" customWidth="1"/>
    <col min="9242" max="9472" width="9.109375" style="352"/>
    <col min="9473" max="9473" width="3" style="352" customWidth="1"/>
    <col min="9474" max="9474" width="1.44140625" style="352" customWidth="1"/>
    <col min="9475" max="9475" width="11.109375" style="352" customWidth="1"/>
    <col min="9476" max="9476" width="8.33203125" style="352" customWidth="1"/>
    <col min="9477" max="9477" width="8.6640625" style="352" customWidth="1"/>
    <col min="9478" max="9478" width="7.33203125" style="352" customWidth="1"/>
    <col min="9479" max="9479" width="1.88671875" style="352" customWidth="1"/>
    <col min="9480" max="9480" width="7.33203125" style="352" customWidth="1"/>
    <col min="9481" max="9481" width="1.6640625" style="352" customWidth="1"/>
    <col min="9482" max="9482" width="7.33203125" style="352" customWidth="1"/>
    <col min="9483" max="9483" width="1.88671875" style="352" customWidth="1"/>
    <col min="9484" max="9484" width="2.6640625" style="352" customWidth="1"/>
    <col min="9485" max="9485" width="8.6640625" style="352" customWidth="1"/>
    <col min="9486" max="9486" width="10.5546875" style="352" customWidth="1"/>
    <col min="9487" max="9487" width="6.109375" style="352" customWidth="1"/>
    <col min="9488" max="9488" width="5.6640625" style="352" customWidth="1"/>
    <col min="9489" max="9489" width="1.88671875" style="352" customWidth="1"/>
    <col min="9490" max="9490" width="2.44140625" style="352" customWidth="1"/>
    <col min="9491" max="9491" width="5.44140625" style="352" customWidth="1"/>
    <col min="9492" max="9492" width="5.6640625" style="352" customWidth="1"/>
    <col min="9493" max="9493" width="1.88671875" style="352" customWidth="1"/>
    <col min="9494" max="9494" width="6.109375" style="352" customWidth="1"/>
    <col min="9495" max="9495" width="6" style="352" customWidth="1"/>
    <col min="9496" max="9496" width="1.88671875" style="352" customWidth="1"/>
    <col min="9497" max="9497" width="1.6640625" style="352" customWidth="1"/>
    <col min="9498" max="9728" width="9.109375" style="352"/>
    <col min="9729" max="9729" width="3" style="352" customWidth="1"/>
    <col min="9730" max="9730" width="1.44140625" style="352" customWidth="1"/>
    <col min="9731" max="9731" width="11.109375" style="352" customWidth="1"/>
    <col min="9732" max="9732" width="8.33203125" style="352" customWidth="1"/>
    <col min="9733" max="9733" width="8.6640625" style="352" customWidth="1"/>
    <col min="9734" max="9734" width="7.33203125" style="352" customWidth="1"/>
    <col min="9735" max="9735" width="1.88671875" style="352" customWidth="1"/>
    <col min="9736" max="9736" width="7.33203125" style="352" customWidth="1"/>
    <col min="9737" max="9737" width="1.6640625" style="352" customWidth="1"/>
    <col min="9738" max="9738" width="7.33203125" style="352" customWidth="1"/>
    <col min="9739" max="9739" width="1.88671875" style="352" customWidth="1"/>
    <col min="9740" max="9740" width="2.6640625" style="352" customWidth="1"/>
    <col min="9741" max="9741" width="8.6640625" style="352" customWidth="1"/>
    <col min="9742" max="9742" width="10.5546875" style="352" customWidth="1"/>
    <col min="9743" max="9743" width="6.109375" style="352" customWidth="1"/>
    <col min="9744" max="9744" width="5.6640625" style="352" customWidth="1"/>
    <col min="9745" max="9745" width="1.88671875" style="352" customWidth="1"/>
    <col min="9746" max="9746" width="2.44140625" style="352" customWidth="1"/>
    <col min="9747" max="9747" width="5.44140625" style="352" customWidth="1"/>
    <col min="9748" max="9748" width="5.6640625" style="352" customWidth="1"/>
    <col min="9749" max="9749" width="1.88671875" style="352" customWidth="1"/>
    <col min="9750" max="9750" width="6.109375" style="352" customWidth="1"/>
    <col min="9751" max="9751" width="6" style="352" customWidth="1"/>
    <col min="9752" max="9752" width="1.88671875" style="352" customWidth="1"/>
    <col min="9753" max="9753" width="1.6640625" style="352" customWidth="1"/>
    <col min="9754" max="9984" width="9.109375" style="352"/>
    <col min="9985" max="9985" width="3" style="352" customWidth="1"/>
    <col min="9986" max="9986" width="1.44140625" style="352" customWidth="1"/>
    <col min="9987" max="9987" width="11.109375" style="352" customWidth="1"/>
    <col min="9988" max="9988" width="8.33203125" style="352" customWidth="1"/>
    <col min="9989" max="9989" width="8.6640625" style="352" customWidth="1"/>
    <col min="9990" max="9990" width="7.33203125" style="352" customWidth="1"/>
    <col min="9991" max="9991" width="1.88671875" style="352" customWidth="1"/>
    <col min="9992" max="9992" width="7.33203125" style="352" customWidth="1"/>
    <col min="9993" max="9993" width="1.6640625" style="352" customWidth="1"/>
    <col min="9994" max="9994" width="7.33203125" style="352" customWidth="1"/>
    <col min="9995" max="9995" width="1.88671875" style="352" customWidth="1"/>
    <col min="9996" max="9996" width="2.6640625" style="352" customWidth="1"/>
    <col min="9997" max="9997" width="8.6640625" style="352" customWidth="1"/>
    <col min="9998" max="9998" width="10.5546875" style="352" customWidth="1"/>
    <col min="9999" max="9999" width="6.109375" style="352" customWidth="1"/>
    <col min="10000" max="10000" width="5.6640625" style="352" customWidth="1"/>
    <col min="10001" max="10001" width="1.88671875" style="352" customWidth="1"/>
    <col min="10002" max="10002" width="2.44140625" style="352" customWidth="1"/>
    <col min="10003" max="10003" width="5.44140625" style="352" customWidth="1"/>
    <col min="10004" max="10004" width="5.6640625" style="352" customWidth="1"/>
    <col min="10005" max="10005" width="1.88671875" style="352" customWidth="1"/>
    <col min="10006" max="10006" width="6.109375" style="352" customWidth="1"/>
    <col min="10007" max="10007" width="6" style="352" customWidth="1"/>
    <col min="10008" max="10008" width="1.88671875" style="352" customWidth="1"/>
    <col min="10009" max="10009" width="1.6640625" style="352" customWidth="1"/>
    <col min="10010" max="10240" width="9.109375" style="352"/>
    <col min="10241" max="10241" width="3" style="352" customWidth="1"/>
    <col min="10242" max="10242" width="1.44140625" style="352" customWidth="1"/>
    <col min="10243" max="10243" width="11.109375" style="352" customWidth="1"/>
    <col min="10244" max="10244" width="8.33203125" style="352" customWidth="1"/>
    <col min="10245" max="10245" width="8.6640625" style="352" customWidth="1"/>
    <col min="10246" max="10246" width="7.33203125" style="352" customWidth="1"/>
    <col min="10247" max="10247" width="1.88671875" style="352" customWidth="1"/>
    <col min="10248" max="10248" width="7.33203125" style="352" customWidth="1"/>
    <col min="10249" max="10249" width="1.6640625" style="352" customWidth="1"/>
    <col min="10250" max="10250" width="7.33203125" style="352" customWidth="1"/>
    <col min="10251" max="10251" width="1.88671875" style="352" customWidth="1"/>
    <col min="10252" max="10252" width="2.6640625" style="352" customWidth="1"/>
    <col min="10253" max="10253" width="8.6640625" style="352" customWidth="1"/>
    <col min="10254" max="10254" width="10.5546875" style="352" customWidth="1"/>
    <col min="10255" max="10255" width="6.109375" style="352" customWidth="1"/>
    <col min="10256" max="10256" width="5.6640625" style="352" customWidth="1"/>
    <col min="10257" max="10257" width="1.88671875" style="352" customWidth="1"/>
    <col min="10258" max="10258" width="2.44140625" style="352" customWidth="1"/>
    <col min="10259" max="10259" width="5.44140625" style="352" customWidth="1"/>
    <col min="10260" max="10260" width="5.6640625" style="352" customWidth="1"/>
    <col min="10261" max="10261" width="1.88671875" style="352" customWidth="1"/>
    <col min="10262" max="10262" width="6.109375" style="352" customWidth="1"/>
    <col min="10263" max="10263" width="6" style="352" customWidth="1"/>
    <col min="10264" max="10264" width="1.88671875" style="352" customWidth="1"/>
    <col min="10265" max="10265" width="1.6640625" style="352" customWidth="1"/>
    <col min="10266" max="10496" width="9.109375" style="352"/>
    <col min="10497" max="10497" width="3" style="352" customWidth="1"/>
    <col min="10498" max="10498" width="1.44140625" style="352" customWidth="1"/>
    <col min="10499" max="10499" width="11.109375" style="352" customWidth="1"/>
    <col min="10500" max="10500" width="8.33203125" style="352" customWidth="1"/>
    <col min="10501" max="10501" width="8.6640625" style="352" customWidth="1"/>
    <col min="10502" max="10502" width="7.33203125" style="352" customWidth="1"/>
    <col min="10503" max="10503" width="1.88671875" style="352" customWidth="1"/>
    <col min="10504" max="10504" width="7.33203125" style="352" customWidth="1"/>
    <col min="10505" max="10505" width="1.6640625" style="352" customWidth="1"/>
    <col min="10506" max="10506" width="7.33203125" style="352" customWidth="1"/>
    <col min="10507" max="10507" width="1.88671875" style="352" customWidth="1"/>
    <col min="10508" max="10508" width="2.6640625" style="352" customWidth="1"/>
    <col min="10509" max="10509" width="8.6640625" style="352" customWidth="1"/>
    <col min="10510" max="10510" width="10.5546875" style="352" customWidth="1"/>
    <col min="10511" max="10511" width="6.109375" style="352" customWidth="1"/>
    <col min="10512" max="10512" width="5.6640625" style="352" customWidth="1"/>
    <col min="10513" max="10513" width="1.88671875" style="352" customWidth="1"/>
    <col min="10514" max="10514" width="2.44140625" style="352" customWidth="1"/>
    <col min="10515" max="10515" width="5.44140625" style="352" customWidth="1"/>
    <col min="10516" max="10516" width="5.6640625" style="352" customWidth="1"/>
    <col min="10517" max="10517" width="1.88671875" style="352" customWidth="1"/>
    <col min="10518" max="10518" width="6.109375" style="352" customWidth="1"/>
    <col min="10519" max="10519" width="6" style="352" customWidth="1"/>
    <col min="10520" max="10520" width="1.88671875" style="352" customWidth="1"/>
    <col min="10521" max="10521" width="1.6640625" style="352" customWidth="1"/>
    <col min="10522" max="10752" width="9.109375" style="352"/>
    <col min="10753" max="10753" width="3" style="352" customWidth="1"/>
    <col min="10754" max="10754" width="1.44140625" style="352" customWidth="1"/>
    <col min="10755" max="10755" width="11.109375" style="352" customWidth="1"/>
    <col min="10756" max="10756" width="8.33203125" style="352" customWidth="1"/>
    <col min="10757" max="10757" width="8.6640625" style="352" customWidth="1"/>
    <col min="10758" max="10758" width="7.33203125" style="352" customWidth="1"/>
    <col min="10759" max="10759" width="1.88671875" style="352" customWidth="1"/>
    <col min="10760" max="10760" width="7.33203125" style="352" customWidth="1"/>
    <col min="10761" max="10761" width="1.6640625" style="352" customWidth="1"/>
    <col min="10762" max="10762" width="7.33203125" style="352" customWidth="1"/>
    <col min="10763" max="10763" width="1.88671875" style="352" customWidth="1"/>
    <col min="10764" max="10764" width="2.6640625" style="352" customWidth="1"/>
    <col min="10765" max="10765" width="8.6640625" style="352" customWidth="1"/>
    <col min="10766" max="10766" width="10.5546875" style="352" customWidth="1"/>
    <col min="10767" max="10767" width="6.109375" style="352" customWidth="1"/>
    <col min="10768" max="10768" width="5.6640625" style="352" customWidth="1"/>
    <col min="10769" max="10769" width="1.88671875" style="352" customWidth="1"/>
    <col min="10770" max="10770" width="2.44140625" style="352" customWidth="1"/>
    <col min="10771" max="10771" width="5.44140625" style="352" customWidth="1"/>
    <col min="10772" max="10772" width="5.6640625" style="352" customWidth="1"/>
    <col min="10773" max="10773" width="1.88671875" style="352" customWidth="1"/>
    <col min="10774" max="10774" width="6.109375" style="352" customWidth="1"/>
    <col min="10775" max="10775" width="6" style="352" customWidth="1"/>
    <col min="10776" max="10776" width="1.88671875" style="352" customWidth="1"/>
    <col min="10777" max="10777" width="1.6640625" style="352" customWidth="1"/>
    <col min="10778" max="11008" width="9.109375" style="352"/>
    <col min="11009" max="11009" width="3" style="352" customWidth="1"/>
    <col min="11010" max="11010" width="1.44140625" style="352" customWidth="1"/>
    <col min="11011" max="11011" width="11.109375" style="352" customWidth="1"/>
    <col min="11012" max="11012" width="8.33203125" style="352" customWidth="1"/>
    <col min="11013" max="11013" width="8.6640625" style="352" customWidth="1"/>
    <col min="11014" max="11014" width="7.33203125" style="352" customWidth="1"/>
    <col min="11015" max="11015" width="1.88671875" style="352" customWidth="1"/>
    <col min="11016" max="11016" width="7.33203125" style="352" customWidth="1"/>
    <col min="11017" max="11017" width="1.6640625" style="352" customWidth="1"/>
    <col min="11018" max="11018" width="7.33203125" style="352" customWidth="1"/>
    <col min="11019" max="11019" width="1.88671875" style="352" customWidth="1"/>
    <col min="11020" max="11020" width="2.6640625" style="352" customWidth="1"/>
    <col min="11021" max="11021" width="8.6640625" style="352" customWidth="1"/>
    <col min="11022" max="11022" width="10.5546875" style="352" customWidth="1"/>
    <col min="11023" max="11023" width="6.109375" style="352" customWidth="1"/>
    <col min="11024" max="11024" width="5.6640625" style="352" customWidth="1"/>
    <col min="11025" max="11025" width="1.88671875" style="352" customWidth="1"/>
    <col min="11026" max="11026" width="2.44140625" style="352" customWidth="1"/>
    <col min="11027" max="11027" width="5.44140625" style="352" customWidth="1"/>
    <col min="11028" max="11028" width="5.6640625" style="352" customWidth="1"/>
    <col min="11029" max="11029" width="1.88671875" style="352" customWidth="1"/>
    <col min="11030" max="11030" width="6.109375" style="352" customWidth="1"/>
    <col min="11031" max="11031" width="6" style="352" customWidth="1"/>
    <col min="11032" max="11032" width="1.88671875" style="352" customWidth="1"/>
    <col min="11033" max="11033" width="1.6640625" style="352" customWidth="1"/>
    <col min="11034" max="11264" width="9.109375" style="352"/>
    <col min="11265" max="11265" width="3" style="352" customWidth="1"/>
    <col min="11266" max="11266" width="1.44140625" style="352" customWidth="1"/>
    <col min="11267" max="11267" width="11.109375" style="352" customWidth="1"/>
    <col min="11268" max="11268" width="8.33203125" style="352" customWidth="1"/>
    <col min="11269" max="11269" width="8.6640625" style="352" customWidth="1"/>
    <col min="11270" max="11270" width="7.33203125" style="352" customWidth="1"/>
    <col min="11271" max="11271" width="1.88671875" style="352" customWidth="1"/>
    <col min="11272" max="11272" width="7.33203125" style="352" customWidth="1"/>
    <col min="11273" max="11273" width="1.6640625" style="352" customWidth="1"/>
    <col min="11274" max="11274" width="7.33203125" style="352" customWidth="1"/>
    <col min="11275" max="11275" width="1.88671875" style="352" customWidth="1"/>
    <col min="11276" max="11276" width="2.6640625" style="352" customWidth="1"/>
    <col min="11277" max="11277" width="8.6640625" style="352" customWidth="1"/>
    <col min="11278" max="11278" width="10.5546875" style="352" customWidth="1"/>
    <col min="11279" max="11279" width="6.109375" style="352" customWidth="1"/>
    <col min="11280" max="11280" width="5.6640625" style="352" customWidth="1"/>
    <col min="11281" max="11281" width="1.88671875" style="352" customWidth="1"/>
    <col min="11282" max="11282" width="2.44140625" style="352" customWidth="1"/>
    <col min="11283" max="11283" width="5.44140625" style="352" customWidth="1"/>
    <col min="11284" max="11284" width="5.6640625" style="352" customWidth="1"/>
    <col min="11285" max="11285" width="1.88671875" style="352" customWidth="1"/>
    <col min="11286" max="11286" width="6.109375" style="352" customWidth="1"/>
    <col min="11287" max="11287" width="6" style="352" customWidth="1"/>
    <col min="11288" max="11288" width="1.88671875" style="352" customWidth="1"/>
    <col min="11289" max="11289" width="1.6640625" style="352" customWidth="1"/>
    <col min="11290" max="11520" width="9.109375" style="352"/>
    <col min="11521" max="11521" width="3" style="352" customWidth="1"/>
    <col min="11522" max="11522" width="1.44140625" style="352" customWidth="1"/>
    <col min="11523" max="11523" width="11.109375" style="352" customWidth="1"/>
    <col min="11524" max="11524" width="8.33203125" style="352" customWidth="1"/>
    <col min="11525" max="11525" width="8.6640625" style="352" customWidth="1"/>
    <col min="11526" max="11526" width="7.33203125" style="352" customWidth="1"/>
    <col min="11527" max="11527" width="1.88671875" style="352" customWidth="1"/>
    <col min="11528" max="11528" width="7.33203125" style="352" customWidth="1"/>
    <col min="11529" max="11529" width="1.6640625" style="352" customWidth="1"/>
    <col min="11530" max="11530" width="7.33203125" style="352" customWidth="1"/>
    <col min="11531" max="11531" width="1.88671875" style="352" customWidth="1"/>
    <col min="11532" max="11532" width="2.6640625" style="352" customWidth="1"/>
    <col min="11533" max="11533" width="8.6640625" style="352" customWidth="1"/>
    <col min="11534" max="11534" width="10.5546875" style="352" customWidth="1"/>
    <col min="11535" max="11535" width="6.109375" style="352" customWidth="1"/>
    <col min="11536" max="11536" width="5.6640625" style="352" customWidth="1"/>
    <col min="11537" max="11537" width="1.88671875" style="352" customWidth="1"/>
    <col min="11538" max="11538" width="2.44140625" style="352" customWidth="1"/>
    <col min="11539" max="11539" width="5.44140625" style="352" customWidth="1"/>
    <col min="11540" max="11540" width="5.6640625" style="352" customWidth="1"/>
    <col min="11541" max="11541" width="1.88671875" style="352" customWidth="1"/>
    <col min="11542" max="11542" width="6.109375" style="352" customWidth="1"/>
    <col min="11543" max="11543" width="6" style="352" customWidth="1"/>
    <col min="11544" max="11544" width="1.88671875" style="352" customWidth="1"/>
    <col min="11545" max="11545" width="1.6640625" style="352" customWidth="1"/>
    <col min="11546" max="11776" width="9.109375" style="352"/>
    <col min="11777" max="11777" width="3" style="352" customWidth="1"/>
    <col min="11778" max="11778" width="1.44140625" style="352" customWidth="1"/>
    <col min="11779" max="11779" width="11.109375" style="352" customWidth="1"/>
    <col min="11780" max="11780" width="8.33203125" style="352" customWidth="1"/>
    <col min="11781" max="11781" width="8.6640625" style="352" customWidth="1"/>
    <col min="11782" max="11782" width="7.33203125" style="352" customWidth="1"/>
    <col min="11783" max="11783" width="1.88671875" style="352" customWidth="1"/>
    <col min="11784" max="11784" width="7.33203125" style="352" customWidth="1"/>
    <col min="11785" max="11785" width="1.6640625" style="352" customWidth="1"/>
    <col min="11786" max="11786" width="7.33203125" style="352" customWidth="1"/>
    <col min="11787" max="11787" width="1.88671875" style="352" customWidth="1"/>
    <col min="11788" max="11788" width="2.6640625" style="352" customWidth="1"/>
    <col min="11789" max="11789" width="8.6640625" style="352" customWidth="1"/>
    <col min="11790" max="11790" width="10.5546875" style="352" customWidth="1"/>
    <col min="11791" max="11791" width="6.109375" style="352" customWidth="1"/>
    <col min="11792" max="11792" width="5.6640625" style="352" customWidth="1"/>
    <col min="11793" max="11793" width="1.88671875" style="352" customWidth="1"/>
    <col min="11794" max="11794" width="2.44140625" style="352" customWidth="1"/>
    <col min="11795" max="11795" width="5.44140625" style="352" customWidth="1"/>
    <col min="11796" max="11796" width="5.6640625" style="352" customWidth="1"/>
    <col min="11797" max="11797" width="1.88671875" style="352" customWidth="1"/>
    <col min="11798" max="11798" width="6.109375" style="352" customWidth="1"/>
    <col min="11799" max="11799" width="6" style="352" customWidth="1"/>
    <col min="11800" max="11800" width="1.88671875" style="352" customWidth="1"/>
    <col min="11801" max="11801" width="1.6640625" style="352" customWidth="1"/>
    <col min="11802" max="12032" width="9.109375" style="352"/>
    <col min="12033" max="12033" width="3" style="352" customWidth="1"/>
    <col min="12034" max="12034" width="1.44140625" style="352" customWidth="1"/>
    <col min="12035" max="12035" width="11.109375" style="352" customWidth="1"/>
    <col min="12036" max="12036" width="8.33203125" style="352" customWidth="1"/>
    <col min="12037" max="12037" width="8.6640625" style="352" customWidth="1"/>
    <col min="12038" max="12038" width="7.33203125" style="352" customWidth="1"/>
    <col min="12039" max="12039" width="1.88671875" style="352" customWidth="1"/>
    <col min="12040" max="12040" width="7.33203125" style="352" customWidth="1"/>
    <col min="12041" max="12041" width="1.6640625" style="352" customWidth="1"/>
    <col min="12042" max="12042" width="7.33203125" style="352" customWidth="1"/>
    <col min="12043" max="12043" width="1.88671875" style="352" customWidth="1"/>
    <col min="12044" max="12044" width="2.6640625" style="352" customWidth="1"/>
    <col min="12045" max="12045" width="8.6640625" style="352" customWidth="1"/>
    <col min="12046" max="12046" width="10.5546875" style="352" customWidth="1"/>
    <col min="12047" max="12047" width="6.109375" style="352" customWidth="1"/>
    <col min="12048" max="12048" width="5.6640625" style="352" customWidth="1"/>
    <col min="12049" max="12049" width="1.88671875" style="352" customWidth="1"/>
    <col min="12050" max="12050" width="2.44140625" style="352" customWidth="1"/>
    <col min="12051" max="12051" width="5.44140625" style="352" customWidth="1"/>
    <col min="12052" max="12052" width="5.6640625" style="352" customWidth="1"/>
    <col min="12053" max="12053" width="1.88671875" style="352" customWidth="1"/>
    <col min="12054" max="12054" width="6.109375" style="352" customWidth="1"/>
    <col min="12055" max="12055" width="6" style="352" customWidth="1"/>
    <col min="12056" max="12056" width="1.88671875" style="352" customWidth="1"/>
    <col min="12057" max="12057" width="1.6640625" style="352" customWidth="1"/>
    <col min="12058" max="12288" width="9.109375" style="352"/>
    <col min="12289" max="12289" width="3" style="352" customWidth="1"/>
    <col min="12290" max="12290" width="1.44140625" style="352" customWidth="1"/>
    <col min="12291" max="12291" width="11.109375" style="352" customWidth="1"/>
    <col min="12292" max="12292" width="8.33203125" style="352" customWidth="1"/>
    <col min="12293" max="12293" width="8.6640625" style="352" customWidth="1"/>
    <col min="12294" max="12294" width="7.33203125" style="352" customWidth="1"/>
    <col min="12295" max="12295" width="1.88671875" style="352" customWidth="1"/>
    <col min="12296" max="12296" width="7.33203125" style="352" customWidth="1"/>
    <col min="12297" max="12297" width="1.6640625" style="352" customWidth="1"/>
    <col min="12298" max="12298" width="7.33203125" style="352" customWidth="1"/>
    <col min="12299" max="12299" width="1.88671875" style="352" customWidth="1"/>
    <col min="12300" max="12300" width="2.6640625" style="352" customWidth="1"/>
    <col min="12301" max="12301" width="8.6640625" style="352" customWidth="1"/>
    <col min="12302" max="12302" width="10.5546875" style="352" customWidth="1"/>
    <col min="12303" max="12303" width="6.109375" style="352" customWidth="1"/>
    <col min="12304" max="12304" width="5.6640625" style="352" customWidth="1"/>
    <col min="12305" max="12305" width="1.88671875" style="352" customWidth="1"/>
    <col min="12306" max="12306" width="2.44140625" style="352" customWidth="1"/>
    <col min="12307" max="12307" width="5.44140625" style="352" customWidth="1"/>
    <col min="12308" max="12308" width="5.6640625" style="352" customWidth="1"/>
    <col min="12309" max="12309" width="1.88671875" style="352" customWidth="1"/>
    <col min="12310" max="12310" width="6.109375" style="352" customWidth="1"/>
    <col min="12311" max="12311" width="6" style="352" customWidth="1"/>
    <col min="12312" max="12312" width="1.88671875" style="352" customWidth="1"/>
    <col min="12313" max="12313" width="1.6640625" style="352" customWidth="1"/>
    <col min="12314" max="12544" width="9.109375" style="352"/>
    <col min="12545" max="12545" width="3" style="352" customWidth="1"/>
    <col min="12546" max="12546" width="1.44140625" style="352" customWidth="1"/>
    <col min="12547" max="12547" width="11.109375" style="352" customWidth="1"/>
    <col min="12548" max="12548" width="8.33203125" style="352" customWidth="1"/>
    <col min="12549" max="12549" width="8.6640625" style="352" customWidth="1"/>
    <col min="12550" max="12550" width="7.33203125" style="352" customWidth="1"/>
    <col min="12551" max="12551" width="1.88671875" style="352" customWidth="1"/>
    <col min="12552" max="12552" width="7.33203125" style="352" customWidth="1"/>
    <col min="12553" max="12553" width="1.6640625" style="352" customWidth="1"/>
    <col min="12554" max="12554" width="7.33203125" style="352" customWidth="1"/>
    <col min="12555" max="12555" width="1.88671875" style="352" customWidth="1"/>
    <col min="12556" max="12556" width="2.6640625" style="352" customWidth="1"/>
    <col min="12557" max="12557" width="8.6640625" style="352" customWidth="1"/>
    <col min="12558" max="12558" width="10.5546875" style="352" customWidth="1"/>
    <col min="12559" max="12559" width="6.109375" style="352" customWidth="1"/>
    <col min="12560" max="12560" width="5.6640625" style="352" customWidth="1"/>
    <col min="12561" max="12561" width="1.88671875" style="352" customWidth="1"/>
    <col min="12562" max="12562" width="2.44140625" style="352" customWidth="1"/>
    <col min="12563" max="12563" width="5.44140625" style="352" customWidth="1"/>
    <col min="12564" max="12564" width="5.6640625" style="352" customWidth="1"/>
    <col min="12565" max="12565" width="1.88671875" style="352" customWidth="1"/>
    <col min="12566" max="12566" width="6.109375" style="352" customWidth="1"/>
    <col min="12567" max="12567" width="6" style="352" customWidth="1"/>
    <col min="12568" max="12568" width="1.88671875" style="352" customWidth="1"/>
    <col min="12569" max="12569" width="1.6640625" style="352" customWidth="1"/>
    <col min="12570" max="12800" width="9.109375" style="352"/>
    <col min="12801" max="12801" width="3" style="352" customWidth="1"/>
    <col min="12802" max="12802" width="1.44140625" style="352" customWidth="1"/>
    <col min="12803" max="12803" width="11.109375" style="352" customWidth="1"/>
    <col min="12804" max="12804" width="8.33203125" style="352" customWidth="1"/>
    <col min="12805" max="12805" width="8.6640625" style="352" customWidth="1"/>
    <col min="12806" max="12806" width="7.33203125" style="352" customWidth="1"/>
    <col min="12807" max="12807" width="1.88671875" style="352" customWidth="1"/>
    <col min="12808" max="12808" width="7.33203125" style="352" customWidth="1"/>
    <col min="12809" max="12809" width="1.6640625" style="352" customWidth="1"/>
    <col min="12810" max="12810" width="7.33203125" style="352" customWidth="1"/>
    <col min="12811" max="12811" width="1.88671875" style="352" customWidth="1"/>
    <col min="12812" max="12812" width="2.6640625" style="352" customWidth="1"/>
    <col min="12813" max="12813" width="8.6640625" style="352" customWidth="1"/>
    <col min="12814" max="12814" width="10.5546875" style="352" customWidth="1"/>
    <col min="12815" max="12815" width="6.109375" style="352" customWidth="1"/>
    <col min="12816" max="12816" width="5.6640625" style="352" customWidth="1"/>
    <col min="12817" max="12817" width="1.88671875" style="352" customWidth="1"/>
    <col min="12818" max="12818" width="2.44140625" style="352" customWidth="1"/>
    <col min="12819" max="12819" width="5.44140625" style="352" customWidth="1"/>
    <col min="12820" max="12820" width="5.6640625" style="352" customWidth="1"/>
    <col min="12821" max="12821" width="1.88671875" style="352" customWidth="1"/>
    <col min="12822" max="12822" width="6.109375" style="352" customWidth="1"/>
    <col min="12823" max="12823" width="6" style="352" customWidth="1"/>
    <col min="12824" max="12824" width="1.88671875" style="352" customWidth="1"/>
    <col min="12825" max="12825" width="1.6640625" style="352" customWidth="1"/>
    <col min="12826" max="13056" width="9.109375" style="352"/>
    <col min="13057" max="13057" width="3" style="352" customWidth="1"/>
    <col min="13058" max="13058" width="1.44140625" style="352" customWidth="1"/>
    <col min="13059" max="13059" width="11.109375" style="352" customWidth="1"/>
    <col min="13060" max="13060" width="8.33203125" style="352" customWidth="1"/>
    <col min="13061" max="13061" width="8.6640625" style="352" customWidth="1"/>
    <col min="13062" max="13062" width="7.33203125" style="352" customWidth="1"/>
    <col min="13063" max="13063" width="1.88671875" style="352" customWidth="1"/>
    <col min="13064" max="13064" width="7.33203125" style="352" customWidth="1"/>
    <col min="13065" max="13065" width="1.6640625" style="352" customWidth="1"/>
    <col min="13066" max="13066" width="7.33203125" style="352" customWidth="1"/>
    <col min="13067" max="13067" width="1.88671875" style="352" customWidth="1"/>
    <col min="13068" max="13068" width="2.6640625" style="352" customWidth="1"/>
    <col min="13069" max="13069" width="8.6640625" style="352" customWidth="1"/>
    <col min="13070" max="13070" width="10.5546875" style="352" customWidth="1"/>
    <col min="13071" max="13071" width="6.109375" style="352" customWidth="1"/>
    <col min="13072" max="13072" width="5.6640625" style="352" customWidth="1"/>
    <col min="13073" max="13073" width="1.88671875" style="352" customWidth="1"/>
    <col min="13074" max="13074" width="2.44140625" style="352" customWidth="1"/>
    <col min="13075" max="13075" width="5.44140625" style="352" customWidth="1"/>
    <col min="13076" max="13076" width="5.6640625" style="352" customWidth="1"/>
    <col min="13077" max="13077" width="1.88671875" style="352" customWidth="1"/>
    <col min="13078" max="13078" width="6.109375" style="352" customWidth="1"/>
    <col min="13079" max="13079" width="6" style="352" customWidth="1"/>
    <col min="13080" max="13080" width="1.88671875" style="352" customWidth="1"/>
    <col min="13081" max="13081" width="1.6640625" style="352" customWidth="1"/>
    <col min="13082" max="13312" width="9.109375" style="352"/>
    <col min="13313" max="13313" width="3" style="352" customWidth="1"/>
    <col min="13314" max="13314" width="1.44140625" style="352" customWidth="1"/>
    <col min="13315" max="13315" width="11.109375" style="352" customWidth="1"/>
    <col min="13316" max="13316" width="8.33203125" style="352" customWidth="1"/>
    <col min="13317" max="13317" width="8.6640625" style="352" customWidth="1"/>
    <col min="13318" max="13318" width="7.33203125" style="352" customWidth="1"/>
    <col min="13319" max="13319" width="1.88671875" style="352" customWidth="1"/>
    <col min="13320" max="13320" width="7.33203125" style="352" customWidth="1"/>
    <col min="13321" max="13321" width="1.6640625" style="352" customWidth="1"/>
    <col min="13322" max="13322" width="7.33203125" style="352" customWidth="1"/>
    <col min="13323" max="13323" width="1.88671875" style="352" customWidth="1"/>
    <col min="13324" max="13324" width="2.6640625" style="352" customWidth="1"/>
    <col min="13325" max="13325" width="8.6640625" style="352" customWidth="1"/>
    <col min="13326" max="13326" width="10.5546875" style="352" customWidth="1"/>
    <col min="13327" max="13327" width="6.109375" style="352" customWidth="1"/>
    <col min="13328" max="13328" width="5.6640625" style="352" customWidth="1"/>
    <col min="13329" max="13329" width="1.88671875" style="352" customWidth="1"/>
    <col min="13330" max="13330" width="2.44140625" style="352" customWidth="1"/>
    <col min="13331" max="13331" width="5.44140625" style="352" customWidth="1"/>
    <col min="13332" max="13332" width="5.6640625" style="352" customWidth="1"/>
    <col min="13333" max="13333" width="1.88671875" style="352" customWidth="1"/>
    <col min="13334" max="13334" width="6.109375" style="352" customWidth="1"/>
    <col min="13335" max="13335" width="6" style="352" customWidth="1"/>
    <col min="13336" max="13336" width="1.88671875" style="352" customWidth="1"/>
    <col min="13337" max="13337" width="1.6640625" style="352" customWidth="1"/>
    <col min="13338" max="13568" width="9.109375" style="352"/>
    <col min="13569" max="13569" width="3" style="352" customWidth="1"/>
    <col min="13570" max="13570" width="1.44140625" style="352" customWidth="1"/>
    <col min="13571" max="13571" width="11.109375" style="352" customWidth="1"/>
    <col min="13572" max="13572" width="8.33203125" style="352" customWidth="1"/>
    <col min="13573" max="13573" width="8.6640625" style="352" customWidth="1"/>
    <col min="13574" max="13574" width="7.33203125" style="352" customWidth="1"/>
    <col min="13575" max="13575" width="1.88671875" style="352" customWidth="1"/>
    <col min="13576" max="13576" width="7.33203125" style="352" customWidth="1"/>
    <col min="13577" max="13577" width="1.6640625" style="352" customWidth="1"/>
    <col min="13578" max="13578" width="7.33203125" style="352" customWidth="1"/>
    <col min="13579" max="13579" width="1.88671875" style="352" customWidth="1"/>
    <col min="13580" max="13580" width="2.6640625" style="352" customWidth="1"/>
    <col min="13581" max="13581" width="8.6640625" style="352" customWidth="1"/>
    <col min="13582" max="13582" width="10.5546875" style="352" customWidth="1"/>
    <col min="13583" max="13583" width="6.109375" style="352" customWidth="1"/>
    <col min="13584" max="13584" width="5.6640625" style="352" customWidth="1"/>
    <col min="13585" max="13585" width="1.88671875" style="352" customWidth="1"/>
    <col min="13586" max="13586" width="2.44140625" style="352" customWidth="1"/>
    <col min="13587" max="13587" width="5.44140625" style="352" customWidth="1"/>
    <col min="13588" max="13588" width="5.6640625" style="352" customWidth="1"/>
    <col min="13589" max="13589" width="1.88671875" style="352" customWidth="1"/>
    <col min="13590" max="13590" width="6.109375" style="352" customWidth="1"/>
    <col min="13591" max="13591" width="6" style="352" customWidth="1"/>
    <col min="13592" max="13592" width="1.88671875" style="352" customWidth="1"/>
    <col min="13593" max="13593" width="1.6640625" style="352" customWidth="1"/>
    <col min="13594" max="13824" width="9.109375" style="352"/>
    <col min="13825" max="13825" width="3" style="352" customWidth="1"/>
    <col min="13826" max="13826" width="1.44140625" style="352" customWidth="1"/>
    <col min="13827" max="13827" width="11.109375" style="352" customWidth="1"/>
    <col min="13828" max="13828" width="8.33203125" style="352" customWidth="1"/>
    <col min="13829" max="13829" width="8.6640625" style="352" customWidth="1"/>
    <col min="13830" max="13830" width="7.33203125" style="352" customWidth="1"/>
    <col min="13831" max="13831" width="1.88671875" style="352" customWidth="1"/>
    <col min="13832" max="13832" width="7.33203125" style="352" customWidth="1"/>
    <col min="13833" max="13833" width="1.6640625" style="352" customWidth="1"/>
    <col min="13834" max="13834" width="7.33203125" style="352" customWidth="1"/>
    <col min="13835" max="13835" width="1.88671875" style="352" customWidth="1"/>
    <col min="13836" max="13836" width="2.6640625" style="352" customWidth="1"/>
    <col min="13837" max="13837" width="8.6640625" style="352" customWidth="1"/>
    <col min="13838" max="13838" width="10.5546875" style="352" customWidth="1"/>
    <col min="13839" max="13839" width="6.109375" style="352" customWidth="1"/>
    <col min="13840" max="13840" width="5.6640625" style="352" customWidth="1"/>
    <col min="13841" max="13841" width="1.88671875" style="352" customWidth="1"/>
    <col min="13842" max="13842" width="2.44140625" style="352" customWidth="1"/>
    <col min="13843" max="13843" width="5.44140625" style="352" customWidth="1"/>
    <col min="13844" max="13844" width="5.6640625" style="352" customWidth="1"/>
    <col min="13845" max="13845" width="1.88671875" style="352" customWidth="1"/>
    <col min="13846" max="13846" width="6.109375" style="352" customWidth="1"/>
    <col min="13847" max="13847" width="6" style="352" customWidth="1"/>
    <col min="13848" max="13848" width="1.88671875" style="352" customWidth="1"/>
    <col min="13849" max="13849" width="1.6640625" style="352" customWidth="1"/>
    <col min="13850" max="14080" width="9.109375" style="352"/>
    <col min="14081" max="14081" width="3" style="352" customWidth="1"/>
    <col min="14082" max="14082" width="1.44140625" style="352" customWidth="1"/>
    <col min="14083" max="14083" width="11.109375" style="352" customWidth="1"/>
    <col min="14084" max="14084" width="8.33203125" style="352" customWidth="1"/>
    <col min="14085" max="14085" width="8.6640625" style="352" customWidth="1"/>
    <col min="14086" max="14086" width="7.33203125" style="352" customWidth="1"/>
    <col min="14087" max="14087" width="1.88671875" style="352" customWidth="1"/>
    <col min="14088" max="14088" width="7.33203125" style="352" customWidth="1"/>
    <col min="14089" max="14089" width="1.6640625" style="352" customWidth="1"/>
    <col min="14090" max="14090" width="7.33203125" style="352" customWidth="1"/>
    <col min="14091" max="14091" width="1.88671875" style="352" customWidth="1"/>
    <col min="14092" max="14092" width="2.6640625" style="352" customWidth="1"/>
    <col min="14093" max="14093" width="8.6640625" style="352" customWidth="1"/>
    <col min="14094" max="14094" width="10.5546875" style="352" customWidth="1"/>
    <col min="14095" max="14095" width="6.109375" style="352" customWidth="1"/>
    <col min="14096" max="14096" width="5.6640625" style="352" customWidth="1"/>
    <col min="14097" max="14097" width="1.88671875" style="352" customWidth="1"/>
    <col min="14098" max="14098" width="2.44140625" style="352" customWidth="1"/>
    <col min="14099" max="14099" width="5.44140625" style="352" customWidth="1"/>
    <col min="14100" max="14100" width="5.6640625" style="352" customWidth="1"/>
    <col min="14101" max="14101" width="1.88671875" style="352" customWidth="1"/>
    <col min="14102" max="14102" width="6.109375" style="352" customWidth="1"/>
    <col min="14103" max="14103" width="6" style="352" customWidth="1"/>
    <col min="14104" max="14104" width="1.88671875" style="352" customWidth="1"/>
    <col min="14105" max="14105" width="1.6640625" style="352" customWidth="1"/>
    <col min="14106" max="14336" width="9.109375" style="352"/>
    <col min="14337" max="14337" width="3" style="352" customWidth="1"/>
    <col min="14338" max="14338" width="1.44140625" style="352" customWidth="1"/>
    <col min="14339" max="14339" width="11.109375" style="352" customWidth="1"/>
    <col min="14340" max="14340" width="8.33203125" style="352" customWidth="1"/>
    <col min="14341" max="14341" width="8.6640625" style="352" customWidth="1"/>
    <col min="14342" max="14342" width="7.33203125" style="352" customWidth="1"/>
    <col min="14343" max="14343" width="1.88671875" style="352" customWidth="1"/>
    <col min="14344" max="14344" width="7.33203125" style="352" customWidth="1"/>
    <col min="14345" max="14345" width="1.6640625" style="352" customWidth="1"/>
    <col min="14346" max="14346" width="7.33203125" style="352" customWidth="1"/>
    <col min="14347" max="14347" width="1.88671875" style="352" customWidth="1"/>
    <col min="14348" max="14348" width="2.6640625" style="352" customWidth="1"/>
    <col min="14349" max="14349" width="8.6640625" style="352" customWidth="1"/>
    <col min="14350" max="14350" width="10.5546875" style="352" customWidth="1"/>
    <col min="14351" max="14351" width="6.109375" style="352" customWidth="1"/>
    <col min="14352" max="14352" width="5.6640625" style="352" customWidth="1"/>
    <col min="14353" max="14353" width="1.88671875" style="352" customWidth="1"/>
    <col min="14354" max="14354" width="2.44140625" style="352" customWidth="1"/>
    <col min="14355" max="14355" width="5.44140625" style="352" customWidth="1"/>
    <col min="14356" max="14356" width="5.6640625" style="352" customWidth="1"/>
    <col min="14357" max="14357" width="1.88671875" style="352" customWidth="1"/>
    <col min="14358" max="14358" width="6.109375" style="352" customWidth="1"/>
    <col min="14359" max="14359" width="6" style="352" customWidth="1"/>
    <col min="14360" max="14360" width="1.88671875" style="352" customWidth="1"/>
    <col min="14361" max="14361" width="1.6640625" style="352" customWidth="1"/>
    <col min="14362" max="14592" width="9.109375" style="352"/>
    <col min="14593" max="14593" width="3" style="352" customWidth="1"/>
    <col min="14594" max="14594" width="1.44140625" style="352" customWidth="1"/>
    <col min="14595" max="14595" width="11.109375" style="352" customWidth="1"/>
    <col min="14596" max="14596" width="8.33203125" style="352" customWidth="1"/>
    <col min="14597" max="14597" width="8.6640625" style="352" customWidth="1"/>
    <col min="14598" max="14598" width="7.33203125" style="352" customWidth="1"/>
    <col min="14599" max="14599" width="1.88671875" style="352" customWidth="1"/>
    <col min="14600" max="14600" width="7.33203125" style="352" customWidth="1"/>
    <col min="14601" max="14601" width="1.6640625" style="352" customWidth="1"/>
    <col min="14602" max="14602" width="7.33203125" style="352" customWidth="1"/>
    <col min="14603" max="14603" width="1.88671875" style="352" customWidth="1"/>
    <col min="14604" max="14604" width="2.6640625" style="352" customWidth="1"/>
    <col min="14605" max="14605" width="8.6640625" style="352" customWidth="1"/>
    <col min="14606" max="14606" width="10.5546875" style="352" customWidth="1"/>
    <col min="14607" max="14607" width="6.109375" style="352" customWidth="1"/>
    <col min="14608" max="14608" width="5.6640625" style="352" customWidth="1"/>
    <col min="14609" max="14609" width="1.88671875" style="352" customWidth="1"/>
    <col min="14610" max="14610" width="2.44140625" style="352" customWidth="1"/>
    <col min="14611" max="14611" width="5.44140625" style="352" customWidth="1"/>
    <col min="14612" max="14612" width="5.6640625" style="352" customWidth="1"/>
    <col min="14613" max="14613" width="1.88671875" style="352" customWidth="1"/>
    <col min="14614" max="14614" width="6.109375" style="352" customWidth="1"/>
    <col min="14615" max="14615" width="6" style="352" customWidth="1"/>
    <col min="14616" max="14616" width="1.88671875" style="352" customWidth="1"/>
    <col min="14617" max="14617" width="1.6640625" style="352" customWidth="1"/>
    <col min="14618" max="14848" width="9.109375" style="352"/>
    <col min="14849" max="14849" width="3" style="352" customWidth="1"/>
    <col min="14850" max="14850" width="1.44140625" style="352" customWidth="1"/>
    <col min="14851" max="14851" width="11.109375" style="352" customWidth="1"/>
    <col min="14852" max="14852" width="8.33203125" style="352" customWidth="1"/>
    <col min="14853" max="14853" width="8.6640625" style="352" customWidth="1"/>
    <col min="14854" max="14854" width="7.33203125" style="352" customWidth="1"/>
    <col min="14855" max="14855" width="1.88671875" style="352" customWidth="1"/>
    <col min="14856" max="14856" width="7.33203125" style="352" customWidth="1"/>
    <col min="14857" max="14857" width="1.6640625" style="352" customWidth="1"/>
    <col min="14858" max="14858" width="7.33203125" style="352" customWidth="1"/>
    <col min="14859" max="14859" width="1.88671875" style="352" customWidth="1"/>
    <col min="14860" max="14860" width="2.6640625" style="352" customWidth="1"/>
    <col min="14861" max="14861" width="8.6640625" style="352" customWidth="1"/>
    <col min="14862" max="14862" width="10.5546875" style="352" customWidth="1"/>
    <col min="14863" max="14863" width="6.109375" style="352" customWidth="1"/>
    <col min="14864" max="14864" width="5.6640625" style="352" customWidth="1"/>
    <col min="14865" max="14865" width="1.88671875" style="352" customWidth="1"/>
    <col min="14866" max="14866" width="2.44140625" style="352" customWidth="1"/>
    <col min="14867" max="14867" width="5.44140625" style="352" customWidth="1"/>
    <col min="14868" max="14868" width="5.6640625" style="352" customWidth="1"/>
    <col min="14869" max="14869" width="1.88671875" style="352" customWidth="1"/>
    <col min="14870" max="14870" width="6.109375" style="352" customWidth="1"/>
    <col min="14871" max="14871" width="6" style="352" customWidth="1"/>
    <col min="14872" max="14872" width="1.88671875" style="352" customWidth="1"/>
    <col min="14873" max="14873" width="1.6640625" style="352" customWidth="1"/>
    <col min="14874" max="15104" width="9.109375" style="352"/>
    <col min="15105" max="15105" width="3" style="352" customWidth="1"/>
    <col min="15106" max="15106" width="1.44140625" style="352" customWidth="1"/>
    <col min="15107" max="15107" width="11.109375" style="352" customWidth="1"/>
    <col min="15108" max="15108" width="8.33203125" style="352" customWidth="1"/>
    <col min="15109" max="15109" width="8.6640625" style="352" customWidth="1"/>
    <col min="15110" max="15110" width="7.33203125" style="352" customWidth="1"/>
    <col min="15111" max="15111" width="1.88671875" style="352" customWidth="1"/>
    <col min="15112" max="15112" width="7.33203125" style="352" customWidth="1"/>
    <col min="15113" max="15113" width="1.6640625" style="352" customWidth="1"/>
    <col min="15114" max="15114" width="7.33203125" style="352" customWidth="1"/>
    <col min="15115" max="15115" width="1.88671875" style="352" customWidth="1"/>
    <col min="15116" max="15116" width="2.6640625" style="352" customWidth="1"/>
    <col min="15117" max="15117" width="8.6640625" style="352" customWidth="1"/>
    <col min="15118" max="15118" width="10.5546875" style="352" customWidth="1"/>
    <col min="15119" max="15119" width="6.109375" style="352" customWidth="1"/>
    <col min="15120" max="15120" width="5.6640625" style="352" customWidth="1"/>
    <col min="15121" max="15121" width="1.88671875" style="352" customWidth="1"/>
    <col min="15122" max="15122" width="2.44140625" style="352" customWidth="1"/>
    <col min="15123" max="15123" width="5.44140625" style="352" customWidth="1"/>
    <col min="15124" max="15124" width="5.6640625" style="352" customWidth="1"/>
    <col min="15125" max="15125" width="1.88671875" style="352" customWidth="1"/>
    <col min="15126" max="15126" width="6.109375" style="352" customWidth="1"/>
    <col min="15127" max="15127" width="6" style="352" customWidth="1"/>
    <col min="15128" max="15128" width="1.88671875" style="352" customWidth="1"/>
    <col min="15129" max="15129" width="1.6640625" style="352" customWidth="1"/>
    <col min="15130" max="15360" width="9.109375" style="352"/>
    <col min="15361" max="15361" width="3" style="352" customWidth="1"/>
    <col min="15362" max="15362" width="1.44140625" style="352" customWidth="1"/>
    <col min="15363" max="15363" width="11.109375" style="352" customWidth="1"/>
    <col min="15364" max="15364" width="8.33203125" style="352" customWidth="1"/>
    <col min="15365" max="15365" width="8.6640625" style="352" customWidth="1"/>
    <col min="15366" max="15366" width="7.33203125" style="352" customWidth="1"/>
    <col min="15367" max="15367" width="1.88671875" style="352" customWidth="1"/>
    <col min="15368" max="15368" width="7.33203125" style="352" customWidth="1"/>
    <col min="15369" max="15369" width="1.6640625" style="352" customWidth="1"/>
    <col min="15370" max="15370" width="7.33203125" style="352" customWidth="1"/>
    <col min="15371" max="15371" width="1.88671875" style="352" customWidth="1"/>
    <col min="15372" max="15372" width="2.6640625" style="352" customWidth="1"/>
    <col min="15373" max="15373" width="8.6640625" style="352" customWidth="1"/>
    <col min="15374" max="15374" width="10.5546875" style="352" customWidth="1"/>
    <col min="15375" max="15375" width="6.109375" style="352" customWidth="1"/>
    <col min="15376" max="15376" width="5.6640625" style="352" customWidth="1"/>
    <col min="15377" max="15377" width="1.88671875" style="352" customWidth="1"/>
    <col min="15378" max="15378" width="2.44140625" style="352" customWidth="1"/>
    <col min="15379" max="15379" width="5.44140625" style="352" customWidth="1"/>
    <col min="15380" max="15380" width="5.6640625" style="352" customWidth="1"/>
    <col min="15381" max="15381" width="1.88671875" style="352" customWidth="1"/>
    <col min="15382" max="15382" width="6.109375" style="352" customWidth="1"/>
    <col min="15383" max="15383" width="6" style="352" customWidth="1"/>
    <col min="15384" max="15384" width="1.88671875" style="352" customWidth="1"/>
    <col min="15385" max="15385" width="1.6640625" style="352" customWidth="1"/>
    <col min="15386" max="15616" width="9.109375" style="352"/>
    <col min="15617" max="15617" width="3" style="352" customWidth="1"/>
    <col min="15618" max="15618" width="1.44140625" style="352" customWidth="1"/>
    <col min="15619" max="15619" width="11.109375" style="352" customWidth="1"/>
    <col min="15620" max="15620" width="8.33203125" style="352" customWidth="1"/>
    <col min="15621" max="15621" width="8.6640625" style="352" customWidth="1"/>
    <col min="15622" max="15622" width="7.33203125" style="352" customWidth="1"/>
    <col min="15623" max="15623" width="1.88671875" style="352" customWidth="1"/>
    <col min="15624" max="15624" width="7.33203125" style="352" customWidth="1"/>
    <col min="15625" max="15625" width="1.6640625" style="352" customWidth="1"/>
    <col min="15626" max="15626" width="7.33203125" style="352" customWidth="1"/>
    <col min="15627" max="15627" width="1.88671875" style="352" customWidth="1"/>
    <col min="15628" max="15628" width="2.6640625" style="352" customWidth="1"/>
    <col min="15629" max="15629" width="8.6640625" style="352" customWidth="1"/>
    <col min="15630" max="15630" width="10.5546875" style="352" customWidth="1"/>
    <col min="15631" max="15631" width="6.109375" style="352" customWidth="1"/>
    <col min="15632" max="15632" width="5.6640625" style="352" customWidth="1"/>
    <col min="15633" max="15633" width="1.88671875" style="352" customWidth="1"/>
    <col min="15634" max="15634" width="2.44140625" style="352" customWidth="1"/>
    <col min="15635" max="15635" width="5.44140625" style="352" customWidth="1"/>
    <col min="15636" max="15636" width="5.6640625" style="352" customWidth="1"/>
    <col min="15637" max="15637" width="1.88671875" style="352" customWidth="1"/>
    <col min="15638" max="15638" width="6.109375" style="352" customWidth="1"/>
    <col min="15639" max="15639" width="6" style="352" customWidth="1"/>
    <col min="15640" max="15640" width="1.88671875" style="352" customWidth="1"/>
    <col min="15641" max="15641" width="1.6640625" style="352" customWidth="1"/>
    <col min="15642" max="15872" width="9.109375" style="352"/>
    <col min="15873" max="15873" width="3" style="352" customWidth="1"/>
    <col min="15874" max="15874" width="1.44140625" style="352" customWidth="1"/>
    <col min="15875" max="15875" width="11.109375" style="352" customWidth="1"/>
    <col min="15876" max="15876" width="8.33203125" style="352" customWidth="1"/>
    <col min="15877" max="15877" width="8.6640625" style="352" customWidth="1"/>
    <col min="15878" max="15878" width="7.33203125" style="352" customWidth="1"/>
    <col min="15879" max="15879" width="1.88671875" style="352" customWidth="1"/>
    <col min="15880" max="15880" width="7.33203125" style="352" customWidth="1"/>
    <col min="15881" max="15881" width="1.6640625" style="352" customWidth="1"/>
    <col min="15882" max="15882" width="7.33203125" style="352" customWidth="1"/>
    <col min="15883" max="15883" width="1.88671875" style="352" customWidth="1"/>
    <col min="15884" max="15884" width="2.6640625" style="352" customWidth="1"/>
    <col min="15885" max="15885" width="8.6640625" style="352" customWidth="1"/>
    <col min="15886" max="15886" width="10.5546875" style="352" customWidth="1"/>
    <col min="15887" max="15887" width="6.109375" style="352" customWidth="1"/>
    <col min="15888" max="15888" width="5.6640625" style="352" customWidth="1"/>
    <col min="15889" max="15889" width="1.88671875" style="352" customWidth="1"/>
    <col min="15890" max="15890" width="2.44140625" style="352" customWidth="1"/>
    <col min="15891" max="15891" width="5.44140625" style="352" customWidth="1"/>
    <col min="15892" max="15892" width="5.6640625" style="352" customWidth="1"/>
    <col min="15893" max="15893" width="1.88671875" style="352" customWidth="1"/>
    <col min="15894" max="15894" width="6.109375" style="352" customWidth="1"/>
    <col min="15895" max="15895" width="6" style="352" customWidth="1"/>
    <col min="15896" max="15896" width="1.88671875" style="352" customWidth="1"/>
    <col min="15897" max="15897" width="1.6640625" style="352" customWidth="1"/>
    <col min="15898" max="16128" width="9.109375" style="352"/>
    <col min="16129" max="16129" width="3" style="352" customWidth="1"/>
    <col min="16130" max="16130" width="1.44140625" style="352" customWidth="1"/>
    <col min="16131" max="16131" width="11.109375" style="352" customWidth="1"/>
    <col min="16132" max="16132" width="8.33203125" style="352" customWidth="1"/>
    <col min="16133" max="16133" width="8.6640625" style="352" customWidth="1"/>
    <col min="16134" max="16134" width="7.33203125" style="352" customWidth="1"/>
    <col min="16135" max="16135" width="1.88671875" style="352" customWidth="1"/>
    <col min="16136" max="16136" width="7.33203125" style="352" customWidth="1"/>
    <col min="16137" max="16137" width="1.6640625" style="352" customWidth="1"/>
    <col min="16138" max="16138" width="7.33203125" style="352" customWidth="1"/>
    <col min="16139" max="16139" width="1.88671875" style="352" customWidth="1"/>
    <col min="16140" max="16140" width="2.6640625" style="352" customWidth="1"/>
    <col min="16141" max="16141" width="8.6640625" style="352" customWidth="1"/>
    <col min="16142" max="16142" width="10.5546875" style="352" customWidth="1"/>
    <col min="16143" max="16143" width="6.109375" style="352" customWidth="1"/>
    <col min="16144" max="16144" width="5.6640625" style="352" customWidth="1"/>
    <col min="16145" max="16145" width="1.88671875" style="352" customWidth="1"/>
    <col min="16146" max="16146" width="2.44140625" style="352" customWidth="1"/>
    <col min="16147" max="16147" width="5.44140625" style="352" customWidth="1"/>
    <col min="16148" max="16148" width="5.6640625" style="352" customWidth="1"/>
    <col min="16149" max="16149" width="1.88671875" style="352" customWidth="1"/>
    <col min="16150" max="16150" width="6.109375" style="352" customWidth="1"/>
    <col min="16151" max="16151" width="6" style="352" customWidth="1"/>
    <col min="16152" max="16152" width="1.88671875" style="352" customWidth="1"/>
    <col min="16153" max="16153" width="1.6640625" style="352" customWidth="1"/>
    <col min="16154" max="16384" width="9.109375" style="352"/>
  </cols>
  <sheetData>
    <row r="1" spans="2:25" x14ac:dyDescent="0.25">
      <c r="V1" s="352" t="str">
        <f>LEFT(TRIM([2]W!A699),4)</f>
        <v xml:space="preserve">032 </v>
      </c>
      <c r="W1" s="352" t="str">
        <f>RIGHT(TRIM([2]W!A699),10)</f>
        <v>20/10/2017</v>
      </c>
    </row>
    <row r="2" spans="2:25" ht="33" x14ac:dyDescent="0.6">
      <c r="G2" s="353" t="s">
        <v>216</v>
      </c>
      <c r="H2" s="354"/>
    </row>
    <row r="3" spans="2:25" x14ac:dyDescent="0.25">
      <c r="B3" s="352" t="str">
        <f>[2]W!A861</f>
        <v>Carlos  Sanz Garz≤n</v>
      </c>
      <c r="V3" s="355" t="s">
        <v>217</v>
      </c>
      <c r="W3" s="356" t="str">
        <f>[2]W!A6</f>
        <v xml:space="preserve">  17C1</v>
      </c>
    </row>
    <row r="4" spans="2:25" x14ac:dyDescent="0.25">
      <c r="B4" s="352" t="str">
        <f>[2]W!A862</f>
        <v>Acme</v>
      </c>
    </row>
    <row r="5" spans="2:25" ht="17.399999999999999" x14ac:dyDescent="0.3">
      <c r="B5" s="352">
        <f>[2]W!A863</f>
        <v>0</v>
      </c>
      <c r="H5" s="357" t="s">
        <v>218</v>
      </c>
      <c r="J5" s="358"/>
      <c r="K5" s="358"/>
      <c r="L5" s="359">
        <f>[2]W!$A1</f>
        <v>8</v>
      </c>
      <c r="M5" s="357" t="s">
        <v>219</v>
      </c>
      <c r="O5" s="359">
        <f>[2]W!$A2</f>
        <v>2</v>
      </c>
      <c r="P5" s="358"/>
      <c r="Q5" s="358"/>
      <c r="S5" s="360"/>
      <c r="T5" s="361"/>
      <c r="U5" s="360"/>
      <c r="V5" s="360"/>
    </row>
    <row r="6" spans="2:25" x14ac:dyDescent="0.25">
      <c r="B6" s="352">
        <f>[2]W!A864</f>
        <v>0</v>
      </c>
    </row>
    <row r="8" spans="2:25" x14ac:dyDescent="0.25">
      <c r="B8" s="362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4"/>
    </row>
    <row r="9" spans="2:25" ht="24.6" x14ac:dyDescent="0.4">
      <c r="B9" s="365"/>
      <c r="C9" s="356" t="s">
        <v>220</v>
      </c>
      <c r="E9" s="366"/>
      <c r="F9" s="366"/>
      <c r="G9" s="367" t="s">
        <v>0</v>
      </c>
      <c r="H9" s="368" t="s">
        <v>221</v>
      </c>
      <c r="I9" s="368"/>
      <c r="J9" s="368"/>
      <c r="K9" s="366"/>
      <c r="L9" s="366"/>
      <c r="O9" s="369" t="s">
        <v>108</v>
      </c>
      <c r="P9" s="370">
        <f>[2]W!$A4</f>
        <v>2017</v>
      </c>
      <c r="Q9" s="361"/>
      <c r="R9" s="371" t="s">
        <v>107</v>
      </c>
      <c r="S9" s="370">
        <f>[2]W!$A5</f>
        <v>3</v>
      </c>
      <c r="T9" s="369" t="s">
        <v>0</v>
      </c>
      <c r="U9" s="369" t="s">
        <v>0</v>
      </c>
      <c r="V9" s="370" t="s">
        <v>0</v>
      </c>
      <c r="W9" s="371" t="s">
        <v>0</v>
      </c>
      <c r="X9" s="360" t="s">
        <v>0</v>
      </c>
      <c r="Y9" s="372"/>
    </row>
    <row r="10" spans="2:25" ht="11.25" customHeight="1" x14ac:dyDescent="0.4">
      <c r="B10" s="365"/>
      <c r="E10" s="366"/>
      <c r="F10" s="366"/>
      <c r="G10" s="366"/>
      <c r="H10" s="368"/>
      <c r="I10" s="368"/>
      <c r="J10" s="368"/>
      <c r="K10" s="366"/>
      <c r="L10" s="366"/>
      <c r="O10" s="373"/>
      <c r="P10" s="360"/>
      <c r="Q10" s="361"/>
      <c r="R10" s="361"/>
      <c r="S10" s="370"/>
      <c r="X10" s="374"/>
      <c r="Y10" s="372"/>
    </row>
    <row r="11" spans="2:25" ht="12.75" customHeight="1" x14ac:dyDescent="0.25">
      <c r="B11" s="365"/>
      <c r="C11" s="375"/>
      <c r="D11" s="375"/>
      <c r="E11" s="376"/>
      <c r="F11" s="376"/>
      <c r="G11" s="376"/>
      <c r="H11" s="376"/>
      <c r="I11" s="376"/>
      <c r="J11" s="377"/>
      <c r="K11" s="376"/>
      <c r="L11" s="376"/>
      <c r="M11" s="375"/>
      <c r="N11" s="375"/>
      <c r="O11" s="378"/>
      <c r="P11" s="379"/>
      <c r="Q11" s="375"/>
      <c r="R11" s="378"/>
      <c r="S11" s="380"/>
      <c r="T11" s="375"/>
      <c r="U11" s="375"/>
      <c r="V11" s="375"/>
      <c r="W11" s="375"/>
      <c r="X11" s="375"/>
      <c r="Y11" s="381"/>
    </row>
    <row r="12" spans="2:25" x14ac:dyDescent="0.25">
      <c r="B12" s="365"/>
      <c r="C12" s="375"/>
      <c r="D12" s="375"/>
      <c r="E12" s="382" t="s">
        <v>222</v>
      </c>
      <c r="F12" s="383" t="s">
        <v>223</v>
      </c>
      <c r="G12" s="384">
        <v>1</v>
      </c>
      <c r="H12" s="383" t="s">
        <v>223</v>
      </c>
      <c r="I12" s="384">
        <v>2</v>
      </c>
      <c r="J12" s="383" t="s">
        <v>223</v>
      </c>
      <c r="K12" s="384">
        <v>3</v>
      </c>
      <c r="L12" s="376"/>
      <c r="M12" s="385"/>
      <c r="N12" s="385"/>
      <c r="O12" s="385"/>
      <c r="P12" s="386" t="s">
        <v>224</v>
      </c>
      <c r="Q12" s="387"/>
      <c r="R12" s="388"/>
      <c r="S12" s="375"/>
      <c r="T12" s="389" t="s">
        <v>225</v>
      </c>
      <c r="U12" s="390"/>
      <c r="V12" s="385"/>
      <c r="W12" s="386" t="s">
        <v>226</v>
      </c>
      <c r="X12" s="387"/>
      <c r="Y12" s="381"/>
    </row>
    <row r="13" spans="2:25" x14ac:dyDescent="0.25">
      <c r="B13" s="365"/>
      <c r="C13" s="391" t="s">
        <v>227</v>
      </c>
      <c r="D13" s="376"/>
      <c r="E13" s="392"/>
      <c r="F13" s="383"/>
      <c r="G13" s="376"/>
      <c r="H13" s="383"/>
      <c r="I13" s="376"/>
      <c r="J13" s="383"/>
      <c r="K13" s="393"/>
      <c r="L13" s="376"/>
      <c r="M13" s="391" t="s">
        <v>228</v>
      </c>
      <c r="N13" s="385"/>
      <c r="O13" s="385"/>
      <c r="P13" s="394" t="s">
        <v>229</v>
      </c>
      <c r="Q13" s="395"/>
      <c r="R13" s="396"/>
      <c r="S13" s="375"/>
      <c r="T13" s="394" t="s">
        <v>230</v>
      </c>
      <c r="U13" s="397"/>
      <c r="V13" s="392"/>
      <c r="W13" s="398" t="s">
        <v>231</v>
      </c>
      <c r="X13" s="399"/>
      <c r="Y13" s="381"/>
    </row>
    <row r="14" spans="2:25" x14ac:dyDescent="0.25">
      <c r="B14" s="365"/>
      <c r="C14" s="376"/>
      <c r="D14" s="376" t="s">
        <v>232</v>
      </c>
      <c r="E14" s="400">
        <f>[2]W!A7</f>
        <v>15</v>
      </c>
      <c r="F14" s="401">
        <f>[2]W!A11</f>
        <v>6</v>
      </c>
      <c r="G14" s="402"/>
      <c r="H14" s="401">
        <f>[2]W!A14</f>
        <v>5</v>
      </c>
      <c r="I14" s="403"/>
      <c r="J14" s="401">
        <f>[2]W!A17</f>
        <v>10</v>
      </c>
      <c r="K14" s="403"/>
      <c r="L14" s="376"/>
      <c r="M14" s="385"/>
      <c r="N14" s="376" t="s">
        <v>233</v>
      </c>
      <c r="O14" s="385"/>
      <c r="P14" s="404">
        <f>[2]W!A61</f>
        <v>3</v>
      </c>
      <c r="Q14" s="405">
        <f>[2]W!B61</f>
        <v>0</v>
      </c>
      <c r="R14" s="396"/>
      <c r="S14" s="375"/>
      <c r="T14" s="404">
        <f>[2]W!A62</f>
        <v>10</v>
      </c>
      <c r="U14" s="405">
        <f>[2]W!B62</f>
        <v>0</v>
      </c>
      <c r="V14" s="375"/>
      <c r="W14" s="404">
        <f>[2]W!A63</f>
        <v>7</v>
      </c>
      <c r="X14" s="406"/>
      <c r="Y14" s="381"/>
    </row>
    <row r="15" spans="2:25" x14ac:dyDescent="0.25">
      <c r="B15" s="365"/>
      <c r="C15" s="376"/>
      <c r="D15" s="376" t="s">
        <v>173</v>
      </c>
      <c r="E15" s="407">
        <f>[2]W!A8</f>
        <v>10</v>
      </c>
      <c r="F15" s="401">
        <f>[2]W!A12</f>
        <v>6</v>
      </c>
      <c r="G15" s="408"/>
      <c r="H15" s="401">
        <f>[2]W!A15</f>
        <v>5</v>
      </c>
      <c r="I15" s="409"/>
      <c r="J15" s="401">
        <f>[2]W!A18</f>
        <v>5</v>
      </c>
      <c r="K15" s="409"/>
      <c r="L15" s="376"/>
      <c r="M15" s="385"/>
      <c r="N15" s="376" t="s">
        <v>234</v>
      </c>
      <c r="O15" s="385"/>
      <c r="P15" s="398">
        <f>[2]W!A64</f>
        <v>1</v>
      </c>
      <c r="Q15" s="395">
        <f>[2]W!B64</f>
        <v>0</v>
      </c>
      <c r="R15" s="396"/>
      <c r="S15" s="375"/>
      <c r="T15" s="410">
        <f>[2]W!A65</f>
        <v>8</v>
      </c>
      <c r="U15" s="411">
        <f>[2]W!B65</f>
        <v>0</v>
      </c>
      <c r="V15" s="375"/>
      <c r="W15" s="412">
        <f>[2]W!A66</f>
        <v>6</v>
      </c>
      <c r="X15" s="411"/>
      <c r="Y15" s="381"/>
    </row>
    <row r="16" spans="2:25" x14ac:dyDescent="0.25">
      <c r="B16" s="365"/>
      <c r="C16" s="376"/>
      <c r="D16" s="376" t="s">
        <v>174</v>
      </c>
      <c r="E16" s="413">
        <f>[2]W!A9</f>
        <v>15</v>
      </c>
      <c r="F16" s="414">
        <f>[2]W!A13</f>
        <v>6</v>
      </c>
      <c r="G16" s="415"/>
      <c r="H16" s="414">
        <f>[2]W!A16</f>
        <v>5</v>
      </c>
      <c r="I16" s="395"/>
      <c r="J16" s="414">
        <f>[2]W!A19</f>
        <v>5</v>
      </c>
      <c r="K16" s="395"/>
      <c r="L16" s="376"/>
      <c r="M16" s="385"/>
      <c r="N16" s="376" t="s">
        <v>235</v>
      </c>
      <c r="O16" s="385"/>
      <c r="P16" s="392"/>
      <c r="Q16" s="385"/>
      <c r="R16" s="385"/>
      <c r="S16" s="375"/>
      <c r="T16" s="398">
        <f>[2]W!A68</f>
        <v>10</v>
      </c>
      <c r="U16" s="416">
        <f>[2]W!B68</f>
        <v>0</v>
      </c>
      <c r="V16" s="375"/>
      <c r="W16" s="417">
        <f>[2]W!A69</f>
        <v>7</v>
      </c>
      <c r="X16" s="416"/>
      <c r="Y16" s="381"/>
    </row>
    <row r="17" spans="2:25" x14ac:dyDescent="0.25">
      <c r="B17" s="365"/>
      <c r="C17" s="376"/>
      <c r="D17" s="376"/>
      <c r="E17" s="401"/>
      <c r="F17" s="401"/>
      <c r="G17" s="396"/>
      <c r="H17" s="401"/>
      <c r="I17" s="396"/>
      <c r="J17" s="401"/>
      <c r="K17" s="396"/>
      <c r="L17" s="376"/>
      <c r="M17" s="385"/>
      <c r="N17" s="385"/>
      <c r="O17" s="385"/>
      <c r="P17" s="392"/>
      <c r="Q17" s="385"/>
      <c r="R17" s="385"/>
      <c r="S17" s="375"/>
      <c r="T17" s="401"/>
      <c r="U17" s="396"/>
      <c r="V17" s="375"/>
      <c r="W17" s="418"/>
      <c r="X17" s="396"/>
      <c r="Y17" s="381"/>
    </row>
    <row r="18" spans="2:25" x14ac:dyDescent="0.25">
      <c r="B18" s="365"/>
      <c r="C18" s="391" t="s">
        <v>236</v>
      </c>
      <c r="D18" s="375"/>
      <c r="E18" s="375"/>
      <c r="F18" s="375"/>
      <c r="G18" s="419"/>
      <c r="H18" s="375"/>
      <c r="I18" s="375"/>
      <c r="J18" s="375"/>
      <c r="K18" s="375"/>
      <c r="L18" s="376"/>
      <c r="M18" s="379" t="s">
        <v>237</v>
      </c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96"/>
      <c r="Y18" s="381"/>
    </row>
    <row r="19" spans="2:25" x14ac:dyDescent="0.25">
      <c r="B19" s="365"/>
      <c r="C19" s="375"/>
      <c r="D19" s="376" t="s">
        <v>232</v>
      </c>
      <c r="E19" s="376"/>
      <c r="F19" s="404">
        <f>[2]W!A21</f>
        <v>328</v>
      </c>
      <c r="G19" s="411">
        <f>[2]W!B21</f>
        <v>0</v>
      </c>
      <c r="H19" s="420">
        <f>[2]W!A24</f>
        <v>490</v>
      </c>
      <c r="I19" s="405">
        <f>[2]W!B24</f>
        <v>0</v>
      </c>
      <c r="J19" s="420">
        <f>[2]W!A27</f>
        <v>700</v>
      </c>
      <c r="K19" s="405">
        <f>[2]W!B27</f>
        <v>0</v>
      </c>
      <c r="L19" s="376"/>
      <c r="M19" s="385" t="s">
        <v>238</v>
      </c>
      <c r="N19" s="385"/>
      <c r="O19" s="392" t="s">
        <v>239</v>
      </c>
      <c r="P19" s="421">
        <f>[2]W!A57</f>
        <v>5</v>
      </c>
      <c r="Q19" s="422"/>
      <c r="R19" s="385"/>
      <c r="S19" s="423" t="s">
        <v>240</v>
      </c>
      <c r="T19" s="424">
        <f>[2]W!A58</f>
        <v>0</v>
      </c>
      <c r="U19" s="422"/>
      <c r="V19" s="425" t="s">
        <v>241</v>
      </c>
      <c r="W19" s="421">
        <f>[2]W!A59</f>
        <v>0</v>
      </c>
      <c r="X19" s="426"/>
      <c r="Y19" s="381"/>
    </row>
    <row r="20" spans="2:25" x14ac:dyDescent="0.25">
      <c r="B20" s="365"/>
      <c r="C20" s="376"/>
      <c r="D20" s="376" t="s">
        <v>173</v>
      </c>
      <c r="E20" s="376"/>
      <c r="F20" s="410">
        <f>[2]W!A22</f>
        <v>340</v>
      </c>
      <c r="G20" s="411">
        <f>[2]W!B22</f>
        <v>0</v>
      </c>
      <c r="H20" s="401">
        <f>[2]W!A25</f>
        <v>490</v>
      </c>
      <c r="I20" s="411">
        <f>[2]W!B25</f>
        <v>0</v>
      </c>
      <c r="J20" s="401">
        <f>[2]W!A28</f>
        <v>730</v>
      </c>
      <c r="K20" s="411">
        <f>[2]W!B28</f>
        <v>0</v>
      </c>
      <c r="L20" s="376"/>
      <c r="M20" s="427" t="s">
        <v>242</v>
      </c>
      <c r="N20" s="428"/>
      <c r="O20" s="427"/>
      <c r="P20" s="410">
        <f>[2]W!A75</f>
        <v>20</v>
      </c>
      <c r="Q20" s="429"/>
      <c r="R20" s="427"/>
      <c r="S20" s="385" t="s">
        <v>243</v>
      </c>
      <c r="T20" s="430"/>
      <c r="U20" s="431"/>
      <c r="V20" s="430"/>
      <c r="W20" s="410">
        <f>[2]W!A76</f>
        <v>2</v>
      </c>
      <c r="X20" s="406"/>
      <c r="Y20" s="381"/>
    </row>
    <row r="21" spans="2:25" x14ac:dyDescent="0.25">
      <c r="B21" s="365"/>
      <c r="C21" s="376"/>
      <c r="D21" s="376" t="s">
        <v>174</v>
      </c>
      <c r="E21" s="376"/>
      <c r="F21" s="398">
        <f>[2]W!A23</f>
        <v>380</v>
      </c>
      <c r="G21" s="416">
        <f>[2]W!B23</f>
        <v>0</v>
      </c>
      <c r="H21" s="414">
        <f>[2]W!A26</f>
        <v>590</v>
      </c>
      <c r="I21" s="416">
        <f>[2]W!B26</f>
        <v>0</v>
      </c>
      <c r="J21" s="414">
        <f>[2]W!A29</f>
        <v>850</v>
      </c>
      <c r="K21" s="416">
        <f>[2]W!B29</f>
        <v>0</v>
      </c>
      <c r="L21" s="376"/>
      <c r="M21" s="385" t="s">
        <v>244</v>
      </c>
      <c r="N21" s="375"/>
      <c r="O21" s="385"/>
      <c r="P21" s="398">
        <f>[2]W!A77</f>
        <v>5</v>
      </c>
      <c r="Q21" s="432"/>
      <c r="R21" s="401"/>
      <c r="S21" s="385" t="s">
        <v>245</v>
      </c>
      <c r="T21" s="385"/>
      <c r="U21" s="385"/>
      <c r="V21" s="385"/>
      <c r="W21" s="398">
        <f>[2]W!A78</f>
        <v>17</v>
      </c>
      <c r="X21" s="433"/>
      <c r="Y21" s="381"/>
    </row>
    <row r="22" spans="2:25" x14ac:dyDescent="0.25">
      <c r="B22" s="365"/>
      <c r="C22" s="376"/>
      <c r="D22" s="376"/>
      <c r="E22" s="376"/>
      <c r="F22" s="375"/>
      <c r="G22" s="376"/>
      <c r="H22" s="376"/>
      <c r="I22" s="376"/>
      <c r="J22" s="376"/>
      <c r="K22" s="376"/>
      <c r="L22" s="376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81"/>
    </row>
    <row r="23" spans="2:25" x14ac:dyDescent="0.25">
      <c r="B23" s="365"/>
      <c r="C23" s="391" t="s">
        <v>246</v>
      </c>
      <c r="D23" s="376"/>
      <c r="E23" s="376"/>
      <c r="F23" s="375"/>
      <c r="G23" s="375"/>
      <c r="H23" s="375"/>
      <c r="I23" s="375"/>
      <c r="J23" s="375"/>
      <c r="K23" s="375"/>
      <c r="L23" s="376"/>
      <c r="M23" s="391" t="s">
        <v>247</v>
      </c>
      <c r="N23" s="375"/>
      <c r="O23" s="385"/>
      <c r="P23" s="375"/>
      <c r="Q23" s="414"/>
      <c r="R23" s="401"/>
      <c r="S23" s="375"/>
      <c r="T23" s="385"/>
      <c r="U23" s="385"/>
      <c r="V23" s="385"/>
      <c r="W23" s="401"/>
      <c r="X23" s="396"/>
      <c r="Y23" s="381"/>
    </row>
    <row r="24" spans="2:25" x14ac:dyDescent="0.25">
      <c r="B24" s="365"/>
      <c r="C24" s="376"/>
      <c r="D24" s="376" t="s">
        <v>233</v>
      </c>
      <c r="E24" s="376"/>
      <c r="F24" s="404">
        <f>[2]W!A31</f>
        <v>1000</v>
      </c>
      <c r="G24" s="405">
        <f>[2]W!B31</f>
        <v>0</v>
      </c>
      <c r="H24" s="420">
        <f>[2]W!A34</f>
        <v>625</v>
      </c>
      <c r="I24" s="405">
        <f>[2]W!B34</f>
        <v>0</v>
      </c>
      <c r="J24" s="420">
        <f>[2]W!A37</f>
        <v>325</v>
      </c>
      <c r="K24" s="405">
        <f>[2]W!B37</f>
        <v>0</v>
      </c>
      <c r="L24" s="376"/>
      <c r="M24" s="385" t="s">
        <v>248</v>
      </c>
      <c r="N24" s="385"/>
      <c r="O24" s="385"/>
      <c r="P24" s="404">
        <f>[2]W!A81</f>
        <v>3</v>
      </c>
      <c r="Q24" s="411">
        <f>[2]W!B81</f>
        <v>0</v>
      </c>
      <c r="R24" s="401"/>
      <c r="S24" s="385" t="s">
        <v>249</v>
      </c>
      <c r="T24" s="385"/>
      <c r="U24" s="385"/>
      <c r="V24" s="385"/>
      <c r="W24" s="421">
        <f>[2]W!A82</f>
        <v>0</v>
      </c>
      <c r="X24" s="426">
        <f>[2]W!B82</f>
        <v>0</v>
      </c>
      <c r="Y24" s="381"/>
    </row>
    <row r="25" spans="2:25" x14ac:dyDescent="0.25">
      <c r="B25" s="365"/>
      <c r="C25" s="376"/>
      <c r="D25" s="376" t="s">
        <v>234</v>
      </c>
      <c r="E25" s="376"/>
      <c r="F25" s="410">
        <f>[2]W!A32</f>
        <v>150</v>
      </c>
      <c r="G25" s="411">
        <f>[2]W!B32</f>
        <v>0</v>
      </c>
      <c r="H25" s="401">
        <f>[2]W!A35</f>
        <v>150</v>
      </c>
      <c r="I25" s="411">
        <f>[2]W!B35</f>
        <v>0</v>
      </c>
      <c r="J25" s="401">
        <f>[2]W!A38</f>
        <v>75</v>
      </c>
      <c r="K25" s="411">
        <f>[2]W!B38</f>
        <v>0</v>
      </c>
      <c r="L25" s="376"/>
      <c r="M25" s="385" t="s">
        <v>250</v>
      </c>
      <c r="N25" s="385"/>
      <c r="O25" s="385"/>
      <c r="P25" s="434">
        <f>[2]W!A83/100</f>
        <v>12.2</v>
      </c>
      <c r="Q25" s="411">
        <f>[2]W!B83</f>
        <v>0</v>
      </c>
      <c r="R25" s="401"/>
      <c r="S25" s="375"/>
      <c r="T25" s="385"/>
      <c r="U25" s="385"/>
      <c r="V25" s="385"/>
      <c r="W25" s="401"/>
      <c r="X25" s="388"/>
      <c r="Y25" s="381"/>
    </row>
    <row r="26" spans="2:25" x14ac:dyDescent="0.25">
      <c r="B26" s="365"/>
      <c r="C26" s="376"/>
      <c r="D26" s="376" t="s">
        <v>235</v>
      </c>
      <c r="E26" s="376"/>
      <c r="F26" s="398">
        <f>[2]W!A33</f>
        <v>250</v>
      </c>
      <c r="G26" s="416">
        <f>[2]W!B33</f>
        <v>0</v>
      </c>
      <c r="H26" s="414">
        <f>[2]W!A36</f>
        <v>150</v>
      </c>
      <c r="I26" s="416">
        <f>[2]W!B36</f>
        <v>0</v>
      </c>
      <c r="J26" s="398">
        <f>[2]W!A39</f>
        <v>100</v>
      </c>
      <c r="K26" s="416">
        <f>[2]W!B39</f>
        <v>0</v>
      </c>
      <c r="L26" s="376"/>
      <c r="M26" s="385" t="s">
        <v>251</v>
      </c>
      <c r="N26" s="385"/>
      <c r="O26" s="385"/>
      <c r="P26" s="398">
        <f>[2]W!A85</f>
        <v>80</v>
      </c>
      <c r="Q26" s="416">
        <f>[2]W!B85</f>
        <v>0</v>
      </c>
      <c r="R26" s="435"/>
      <c r="S26" s="385" t="s">
        <v>252</v>
      </c>
      <c r="T26" s="375"/>
      <c r="U26" s="385"/>
      <c r="V26" s="385"/>
      <c r="W26" s="421">
        <f>[2]W!A86</f>
        <v>3</v>
      </c>
      <c r="X26" s="436">
        <f>[2]W!B86</f>
        <v>0</v>
      </c>
      <c r="Y26" s="381"/>
    </row>
    <row r="27" spans="2:25" x14ac:dyDescent="0.25">
      <c r="B27" s="365"/>
      <c r="C27" s="376"/>
      <c r="D27" s="376"/>
      <c r="E27" s="376"/>
      <c r="F27" s="375"/>
      <c r="G27" s="437"/>
      <c r="H27" s="401"/>
      <c r="I27" s="396"/>
      <c r="J27" s="401"/>
      <c r="K27" s="437"/>
      <c r="L27" s="376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96"/>
      <c r="Y27" s="381"/>
    </row>
    <row r="28" spans="2:25" x14ac:dyDescent="0.25">
      <c r="B28" s="365"/>
      <c r="C28" s="438" t="s">
        <v>253</v>
      </c>
      <c r="D28" s="375"/>
      <c r="E28" s="375"/>
      <c r="F28" s="375"/>
      <c r="G28" s="375"/>
      <c r="H28" s="375"/>
      <c r="I28" s="375"/>
      <c r="J28" s="375"/>
      <c r="K28" s="375"/>
      <c r="L28" s="376"/>
      <c r="M28" s="439" t="s">
        <v>254</v>
      </c>
      <c r="N28" s="375"/>
      <c r="O28" s="375"/>
      <c r="P28" s="375"/>
      <c r="Q28" s="440"/>
      <c r="R28" s="385"/>
      <c r="S28" s="375"/>
      <c r="T28" s="385"/>
      <c r="U28" s="385"/>
      <c r="V28" s="385"/>
      <c r="W28" s="385"/>
      <c r="X28" s="388"/>
      <c r="Y28" s="381"/>
    </row>
    <row r="29" spans="2:25" x14ac:dyDescent="0.25">
      <c r="B29" s="365"/>
      <c r="C29" s="376" t="s">
        <v>255</v>
      </c>
      <c r="D29" s="376"/>
      <c r="E29" s="401"/>
      <c r="F29" s="404">
        <f>[2]W!A41</f>
        <v>0</v>
      </c>
      <c r="G29" s="403"/>
      <c r="H29" s="420">
        <f>[2]W!A42</f>
        <v>0</v>
      </c>
      <c r="I29" s="403"/>
      <c r="J29" s="420">
        <f>[2]W!A43</f>
        <v>0</v>
      </c>
      <c r="K29" s="441"/>
      <c r="L29" s="376"/>
      <c r="M29" s="385" t="s">
        <v>256</v>
      </c>
      <c r="N29" s="385"/>
      <c r="O29" s="385"/>
      <c r="P29" s="404">
        <f>[2]W!A91</f>
        <v>0</v>
      </c>
      <c r="Q29" s="411">
        <f>[2]W!B91</f>
        <v>0</v>
      </c>
      <c r="R29" s="401"/>
      <c r="S29" s="385" t="s">
        <v>257</v>
      </c>
      <c r="T29" s="385"/>
      <c r="U29" s="385"/>
      <c r="V29" s="385"/>
      <c r="W29" s="404">
        <f>[2]W!A92</f>
        <v>0</v>
      </c>
      <c r="X29" s="405">
        <f>[2]W!B92</f>
        <v>0</v>
      </c>
      <c r="Y29" s="381"/>
    </row>
    <row r="30" spans="2:25" x14ac:dyDescent="0.25">
      <c r="B30" s="365"/>
      <c r="C30" s="376" t="s">
        <v>258</v>
      </c>
      <c r="D30" s="376"/>
      <c r="E30" s="401"/>
      <c r="F30" s="410">
        <f>[2]W!A44</f>
        <v>20</v>
      </c>
      <c r="G30" s="409"/>
      <c r="H30" s="401">
        <f>[2]W!A45</f>
        <v>20</v>
      </c>
      <c r="I30" s="409"/>
      <c r="J30" s="401">
        <f>[2]W!A46</f>
        <v>25</v>
      </c>
      <c r="K30" s="381"/>
      <c r="L30" s="376"/>
      <c r="M30" s="385" t="s">
        <v>259</v>
      </c>
      <c r="N30" s="385"/>
      <c r="O30" s="385"/>
      <c r="P30" s="410">
        <f>[2]W!A93</f>
        <v>0</v>
      </c>
      <c r="Q30" s="411">
        <f>[2]W!B93</f>
        <v>0</v>
      </c>
      <c r="R30" s="401"/>
      <c r="S30" s="375" t="s">
        <v>260</v>
      </c>
      <c r="T30" s="385"/>
      <c r="U30" s="385"/>
      <c r="V30" s="385"/>
      <c r="W30" s="410">
        <f>[2]W!A94</f>
        <v>0</v>
      </c>
      <c r="X30" s="411">
        <f>[2]W!B94</f>
        <v>0</v>
      </c>
      <c r="Y30" s="381"/>
    </row>
    <row r="31" spans="2:25" x14ac:dyDescent="0.25">
      <c r="B31" s="365"/>
      <c r="C31" s="376" t="s">
        <v>261</v>
      </c>
      <c r="D31" s="375"/>
      <c r="E31" s="375"/>
      <c r="F31" s="410">
        <f>[2]W!A47</f>
        <v>115</v>
      </c>
      <c r="G31" s="406"/>
      <c r="H31" s="410">
        <f>[2]W!A48</f>
        <v>165</v>
      </c>
      <c r="I31" s="406"/>
      <c r="J31" s="410">
        <f>[2]W!A49</f>
        <v>325</v>
      </c>
      <c r="K31" s="406"/>
      <c r="L31" s="376"/>
      <c r="M31" s="385" t="s">
        <v>262</v>
      </c>
      <c r="N31" s="385"/>
      <c r="O31" s="385"/>
      <c r="P31" s="410">
        <f>[2]W!A73</f>
        <v>1</v>
      </c>
      <c r="Q31" s="411">
        <f>[2]W!B73</f>
        <v>0</v>
      </c>
      <c r="R31" s="401"/>
      <c r="S31" s="385" t="s">
        <v>263</v>
      </c>
      <c r="T31" s="385"/>
      <c r="U31" s="385"/>
      <c r="V31" s="385"/>
      <c r="W31" s="410">
        <f>[2]W!A74</f>
        <v>0</v>
      </c>
      <c r="X31" s="411">
        <f>[2]W!B74</f>
        <v>0</v>
      </c>
      <c r="Y31" s="381"/>
    </row>
    <row r="32" spans="2:25" x14ac:dyDescent="0.25">
      <c r="B32" s="365"/>
      <c r="C32" s="442" t="s">
        <v>264</v>
      </c>
      <c r="D32" s="376"/>
      <c r="E32" s="401"/>
      <c r="F32" s="398">
        <f>[2]W!A51</f>
        <v>0</v>
      </c>
      <c r="G32" s="416">
        <f>[2]W!B51</f>
        <v>0</v>
      </c>
      <c r="H32" s="414">
        <f>[2]W!A52</f>
        <v>0</v>
      </c>
      <c r="I32" s="416">
        <f>[2]W!B52</f>
        <v>0</v>
      </c>
      <c r="J32" s="414">
        <f>[2]W!A53</f>
        <v>10</v>
      </c>
      <c r="K32" s="416">
        <f>[2]W!B53</f>
        <v>0</v>
      </c>
      <c r="L32" s="376"/>
      <c r="M32" s="443" t="s">
        <v>265</v>
      </c>
      <c r="N32" s="385"/>
      <c r="O32" s="385"/>
      <c r="P32" s="398">
        <f>[2]W!A72</f>
        <v>50</v>
      </c>
      <c r="Q32" s="416">
        <f>[2]W!B72</f>
        <v>0</v>
      </c>
      <c r="R32" s="401"/>
      <c r="S32" s="385" t="s">
        <v>266</v>
      </c>
      <c r="T32" s="385"/>
      <c r="U32" s="385"/>
      <c r="V32" s="385"/>
      <c r="W32" s="398">
        <f>[2]W!A99</f>
        <v>1</v>
      </c>
      <c r="X32" s="395"/>
      <c r="Y32" s="381"/>
    </row>
    <row r="33" spans="2:25" x14ac:dyDescent="0.25">
      <c r="B33" s="365"/>
      <c r="C33" s="375"/>
      <c r="D33" s="375"/>
      <c r="E33" s="375"/>
      <c r="F33" s="375"/>
      <c r="G33" s="375"/>
      <c r="H33" s="375"/>
      <c r="I33" s="375"/>
      <c r="J33" s="375"/>
      <c r="K33" s="375"/>
      <c r="L33" s="376"/>
      <c r="M33" s="385"/>
      <c r="N33" s="385"/>
      <c r="O33" s="385"/>
      <c r="P33" s="401"/>
      <c r="Q33" s="401"/>
      <c r="R33" s="401"/>
      <c r="S33" s="385"/>
      <c r="T33" s="385"/>
      <c r="U33" s="385"/>
      <c r="V33" s="385"/>
      <c r="W33" s="375"/>
      <c r="X33" s="385"/>
      <c r="Y33" s="381"/>
    </row>
    <row r="34" spans="2:25" x14ac:dyDescent="0.25">
      <c r="B34" s="365"/>
      <c r="C34" s="379" t="s">
        <v>267</v>
      </c>
      <c r="D34" s="375"/>
      <c r="E34" s="375"/>
      <c r="F34" s="375"/>
      <c r="G34" s="419"/>
      <c r="H34" s="375"/>
      <c r="I34" s="419"/>
      <c r="J34" s="375"/>
      <c r="K34" s="419"/>
      <c r="L34" s="376"/>
      <c r="M34" s="391" t="s">
        <v>268</v>
      </c>
      <c r="N34" s="385"/>
      <c r="O34" s="385"/>
      <c r="P34" s="401"/>
      <c r="Q34" s="401"/>
      <c r="R34" s="401"/>
      <c r="S34" s="385"/>
      <c r="T34" s="385"/>
      <c r="U34" s="385"/>
      <c r="V34" s="385"/>
      <c r="W34" s="375"/>
      <c r="X34" s="385"/>
      <c r="Y34" s="381"/>
    </row>
    <row r="35" spans="2:25" x14ac:dyDescent="0.25">
      <c r="B35" s="365"/>
      <c r="C35" s="385" t="s">
        <v>269</v>
      </c>
      <c r="D35" s="375"/>
      <c r="E35" s="375"/>
      <c r="F35" s="424">
        <f>[2]W!A54</f>
        <v>500</v>
      </c>
      <c r="G35" s="444">
        <f>[2]W!B54</f>
        <v>0</v>
      </c>
      <c r="H35" s="393">
        <f>[2]W!A55</f>
        <v>500</v>
      </c>
      <c r="I35" s="444">
        <f>[2]W!B55</f>
        <v>0</v>
      </c>
      <c r="J35" s="393">
        <f>[2]W!A56</f>
        <v>0</v>
      </c>
      <c r="K35" s="444">
        <f>[2]W!B56</f>
        <v>0</v>
      </c>
      <c r="L35" s="376"/>
      <c r="M35" s="385" t="s">
        <v>270</v>
      </c>
      <c r="N35" s="385"/>
      <c r="O35" s="385"/>
      <c r="P35" s="421">
        <f>[2]W!A97</f>
        <v>1</v>
      </c>
      <c r="Q35" s="445"/>
      <c r="R35" s="385"/>
      <c r="S35" s="385" t="s">
        <v>271</v>
      </c>
      <c r="T35" s="385"/>
      <c r="U35" s="385"/>
      <c r="V35" s="385"/>
      <c r="W35" s="421">
        <f>[2]W!A98</f>
        <v>1</v>
      </c>
      <c r="X35" s="445"/>
      <c r="Y35" s="381"/>
    </row>
    <row r="36" spans="2:25" x14ac:dyDescent="0.25">
      <c r="B36" s="446"/>
      <c r="C36" s="440"/>
      <c r="D36" s="440"/>
      <c r="E36" s="440"/>
      <c r="F36" s="440"/>
      <c r="G36" s="447"/>
      <c r="H36" s="440"/>
      <c r="I36" s="447"/>
      <c r="J36" s="440"/>
      <c r="K36" s="440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33"/>
    </row>
    <row r="37" spans="2:25" x14ac:dyDescent="0.25">
      <c r="C37" s="448" t="s">
        <v>272</v>
      </c>
      <c r="L37" s="366"/>
      <c r="Y37" s="366"/>
    </row>
    <row r="38" spans="2:25" x14ac:dyDescent="0.25">
      <c r="E38" s="366"/>
      <c r="L38" s="366"/>
      <c r="M38" s="449" t="s">
        <v>1</v>
      </c>
      <c r="Y38" s="366"/>
    </row>
    <row r="39" spans="2:25" x14ac:dyDescent="0.25">
      <c r="L39" s="366"/>
    </row>
    <row r="40" spans="2:25" x14ac:dyDescent="0.25">
      <c r="L40" s="366"/>
      <c r="M40" s="352" t="s">
        <v>0</v>
      </c>
    </row>
    <row r="41" spans="2:25" x14ac:dyDescent="0.25">
      <c r="B41" s="366"/>
      <c r="C41" s="366"/>
      <c r="D41" s="366"/>
      <c r="E41" s="366"/>
      <c r="F41" s="366"/>
      <c r="G41" s="450"/>
      <c r="H41" s="451"/>
      <c r="I41" s="452"/>
      <c r="J41" s="451"/>
      <c r="K41" s="450"/>
      <c r="L41" s="366"/>
    </row>
    <row r="42" spans="2:25" x14ac:dyDescent="0.25">
      <c r="F42" s="366"/>
      <c r="G42" s="366"/>
      <c r="H42" s="366"/>
      <c r="I42" s="366"/>
      <c r="J42" s="366"/>
      <c r="K42" s="366"/>
      <c r="L42" s="366"/>
    </row>
    <row r="43" spans="2:25" x14ac:dyDescent="0.25">
      <c r="K43" s="366"/>
      <c r="L43" s="366"/>
    </row>
    <row r="44" spans="2:25" x14ac:dyDescent="0.25">
      <c r="K44" s="366"/>
      <c r="L44" s="366"/>
    </row>
    <row r="45" spans="2:25" x14ac:dyDescent="0.25">
      <c r="K45" s="366"/>
      <c r="L45" s="366"/>
    </row>
    <row r="46" spans="2:25" x14ac:dyDescent="0.25">
      <c r="K46" s="366"/>
      <c r="L46" s="366"/>
    </row>
    <row r="47" spans="2:25" x14ac:dyDescent="0.25">
      <c r="K47" s="366"/>
      <c r="L47" s="366"/>
      <c r="M47" s="352" t="s">
        <v>0</v>
      </c>
    </row>
    <row r="48" spans="2:25" x14ac:dyDescent="0.25">
      <c r="K48" s="366"/>
      <c r="L48" s="366"/>
    </row>
    <row r="49" spans="2:12" x14ac:dyDescent="0.25">
      <c r="K49" s="366"/>
      <c r="L49" s="366"/>
    </row>
    <row r="50" spans="2:12" x14ac:dyDescent="0.25">
      <c r="B50" s="366"/>
      <c r="C50" s="366"/>
      <c r="D50" s="366"/>
      <c r="E50" s="451"/>
      <c r="F50" s="451"/>
      <c r="G50" s="452"/>
      <c r="H50" s="451"/>
      <c r="I50" s="452"/>
      <c r="J50" s="451"/>
      <c r="K50" s="450"/>
      <c r="L50" s="366"/>
    </row>
    <row r="51" spans="2:12" x14ac:dyDescent="0.25">
      <c r="K51" s="452"/>
      <c r="L51" s="366"/>
    </row>
    <row r="52" spans="2:12" x14ac:dyDescent="0.25">
      <c r="K52" s="452"/>
      <c r="L52" s="366"/>
    </row>
    <row r="53" spans="2:12" x14ac:dyDescent="0.25">
      <c r="K53" s="452"/>
      <c r="L53" s="366"/>
    </row>
    <row r="54" spans="2:12" x14ac:dyDescent="0.25">
      <c r="B54" s="366"/>
      <c r="C54" s="366"/>
      <c r="D54" s="366"/>
      <c r="E54" s="451"/>
      <c r="F54" s="451"/>
      <c r="G54" s="452"/>
      <c r="H54" s="451"/>
      <c r="I54" s="452"/>
      <c r="J54" s="451"/>
      <c r="K54" s="452"/>
    </row>
    <row r="55" spans="2:12" x14ac:dyDescent="0.25">
      <c r="B55" s="366"/>
      <c r="C55" s="366"/>
      <c r="D55" s="366"/>
      <c r="E55" s="451"/>
      <c r="F55" s="451"/>
      <c r="G55" s="452"/>
      <c r="H55" s="451"/>
      <c r="I55" s="452"/>
      <c r="K55" s="450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E10" sqref="E10"/>
    </sheetView>
  </sheetViews>
  <sheetFormatPr baseColWidth="10" defaultColWidth="9.3320312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6640625" style="6" customWidth="1"/>
    <col min="7" max="7" width="8.6640625" style="6" customWidth="1"/>
    <col min="8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6640625" style="6" customWidth="1"/>
    <col min="23" max="23" width="7.33203125" style="6" customWidth="1"/>
    <col min="24" max="24" width="1.664062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33203125" style="6"/>
    <col min="29" max="29" width="1.6640625" style="6" customWidth="1"/>
    <col min="30" max="30" width="9.33203125" style="6"/>
    <col min="31" max="31" width="9.6640625" style="6" customWidth="1"/>
    <col min="32" max="32" width="9.33203125" style="6"/>
    <col min="33" max="33" width="1.5546875" style="6" customWidth="1"/>
    <col min="34" max="34" width="9.33203125" style="6"/>
    <col min="35" max="35" width="1.5546875" style="6" customWidth="1"/>
    <col min="36" max="256" width="9.3320312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6640625" style="6" customWidth="1"/>
    <col min="263" max="263" width="8.6640625" style="6" customWidth="1"/>
    <col min="264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6640625" style="6" customWidth="1"/>
    <col min="279" max="279" width="7.33203125" style="6" customWidth="1"/>
    <col min="280" max="280" width="1.664062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33203125" style="6"/>
    <col min="285" max="285" width="1.6640625" style="6" customWidth="1"/>
    <col min="286" max="286" width="9.33203125" style="6"/>
    <col min="287" max="287" width="9.6640625" style="6" customWidth="1"/>
    <col min="288" max="288" width="9.33203125" style="6"/>
    <col min="289" max="289" width="1.5546875" style="6" customWidth="1"/>
    <col min="290" max="290" width="9.33203125" style="6"/>
    <col min="291" max="291" width="1.5546875" style="6" customWidth="1"/>
    <col min="292" max="512" width="9.3320312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6640625" style="6" customWidth="1"/>
    <col min="519" max="519" width="8.6640625" style="6" customWidth="1"/>
    <col min="520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6640625" style="6" customWidth="1"/>
    <col min="535" max="535" width="7.33203125" style="6" customWidth="1"/>
    <col min="536" max="536" width="1.664062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33203125" style="6"/>
    <col min="541" max="541" width="1.6640625" style="6" customWidth="1"/>
    <col min="542" max="542" width="9.33203125" style="6"/>
    <col min="543" max="543" width="9.6640625" style="6" customWidth="1"/>
    <col min="544" max="544" width="9.33203125" style="6"/>
    <col min="545" max="545" width="1.5546875" style="6" customWidth="1"/>
    <col min="546" max="546" width="9.33203125" style="6"/>
    <col min="547" max="547" width="1.5546875" style="6" customWidth="1"/>
    <col min="548" max="768" width="9.3320312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6640625" style="6" customWidth="1"/>
    <col min="775" max="775" width="8.6640625" style="6" customWidth="1"/>
    <col min="776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6640625" style="6" customWidth="1"/>
    <col min="791" max="791" width="7.33203125" style="6" customWidth="1"/>
    <col min="792" max="792" width="1.664062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33203125" style="6"/>
    <col min="797" max="797" width="1.6640625" style="6" customWidth="1"/>
    <col min="798" max="798" width="9.33203125" style="6"/>
    <col min="799" max="799" width="9.6640625" style="6" customWidth="1"/>
    <col min="800" max="800" width="9.33203125" style="6"/>
    <col min="801" max="801" width="1.5546875" style="6" customWidth="1"/>
    <col min="802" max="802" width="9.33203125" style="6"/>
    <col min="803" max="803" width="1.5546875" style="6" customWidth="1"/>
    <col min="804" max="1024" width="9.3320312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6640625" style="6" customWidth="1"/>
    <col min="1031" max="1031" width="8.6640625" style="6" customWidth="1"/>
    <col min="1032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6640625" style="6" customWidth="1"/>
    <col min="1047" max="1047" width="7.33203125" style="6" customWidth="1"/>
    <col min="1048" max="1048" width="1.664062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33203125" style="6"/>
    <col min="1053" max="1053" width="1.6640625" style="6" customWidth="1"/>
    <col min="1054" max="1054" width="9.33203125" style="6"/>
    <col min="1055" max="1055" width="9.6640625" style="6" customWidth="1"/>
    <col min="1056" max="1056" width="9.33203125" style="6"/>
    <col min="1057" max="1057" width="1.5546875" style="6" customWidth="1"/>
    <col min="1058" max="1058" width="9.33203125" style="6"/>
    <col min="1059" max="1059" width="1.5546875" style="6" customWidth="1"/>
    <col min="1060" max="1280" width="9.3320312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6640625" style="6" customWidth="1"/>
    <col min="1287" max="1287" width="8.6640625" style="6" customWidth="1"/>
    <col min="1288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6640625" style="6" customWidth="1"/>
    <col min="1303" max="1303" width="7.33203125" style="6" customWidth="1"/>
    <col min="1304" max="1304" width="1.664062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33203125" style="6"/>
    <col min="1309" max="1309" width="1.6640625" style="6" customWidth="1"/>
    <col min="1310" max="1310" width="9.33203125" style="6"/>
    <col min="1311" max="1311" width="9.6640625" style="6" customWidth="1"/>
    <col min="1312" max="1312" width="9.33203125" style="6"/>
    <col min="1313" max="1313" width="1.5546875" style="6" customWidth="1"/>
    <col min="1314" max="1314" width="9.33203125" style="6"/>
    <col min="1315" max="1315" width="1.5546875" style="6" customWidth="1"/>
    <col min="1316" max="1536" width="9.3320312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6640625" style="6" customWidth="1"/>
    <col min="1543" max="1543" width="8.6640625" style="6" customWidth="1"/>
    <col min="1544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6640625" style="6" customWidth="1"/>
    <col min="1559" max="1559" width="7.33203125" style="6" customWidth="1"/>
    <col min="1560" max="1560" width="1.664062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33203125" style="6"/>
    <col min="1565" max="1565" width="1.6640625" style="6" customWidth="1"/>
    <col min="1566" max="1566" width="9.33203125" style="6"/>
    <col min="1567" max="1567" width="9.6640625" style="6" customWidth="1"/>
    <col min="1568" max="1568" width="9.33203125" style="6"/>
    <col min="1569" max="1569" width="1.5546875" style="6" customWidth="1"/>
    <col min="1570" max="1570" width="9.33203125" style="6"/>
    <col min="1571" max="1571" width="1.5546875" style="6" customWidth="1"/>
    <col min="1572" max="1792" width="9.3320312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6640625" style="6" customWidth="1"/>
    <col min="1799" max="1799" width="8.6640625" style="6" customWidth="1"/>
    <col min="1800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6640625" style="6" customWidth="1"/>
    <col min="1815" max="1815" width="7.33203125" style="6" customWidth="1"/>
    <col min="1816" max="1816" width="1.664062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33203125" style="6"/>
    <col min="1821" max="1821" width="1.6640625" style="6" customWidth="1"/>
    <col min="1822" max="1822" width="9.33203125" style="6"/>
    <col min="1823" max="1823" width="9.6640625" style="6" customWidth="1"/>
    <col min="1824" max="1824" width="9.33203125" style="6"/>
    <col min="1825" max="1825" width="1.5546875" style="6" customWidth="1"/>
    <col min="1826" max="1826" width="9.33203125" style="6"/>
    <col min="1827" max="1827" width="1.5546875" style="6" customWidth="1"/>
    <col min="1828" max="2048" width="9.3320312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6640625" style="6" customWidth="1"/>
    <col min="2055" max="2055" width="8.6640625" style="6" customWidth="1"/>
    <col min="2056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6640625" style="6" customWidth="1"/>
    <col min="2071" max="2071" width="7.33203125" style="6" customWidth="1"/>
    <col min="2072" max="2072" width="1.664062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33203125" style="6"/>
    <col min="2077" max="2077" width="1.6640625" style="6" customWidth="1"/>
    <col min="2078" max="2078" width="9.33203125" style="6"/>
    <col min="2079" max="2079" width="9.6640625" style="6" customWidth="1"/>
    <col min="2080" max="2080" width="9.33203125" style="6"/>
    <col min="2081" max="2081" width="1.5546875" style="6" customWidth="1"/>
    <col min="2082" max="2082" width="9.33203125" style="6"/>
    <col min="2083" max="2083" width="1.5546875" style="6" customWidth="1"/>
    <col min="2084" max="2304" width="9.3320312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6640625" style="6" customWidth="1"/>
    <col min="2311" max="2311" width="8.6640625" style="6" customWidth="1"/>
    <col min="2312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6640625" style="6" customWidth="1"/>
    <col min="2327" max="2327" width="7.33203125" style="6" customWidth="1"/>
    <col min="2328" max="2328" width="1.664062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33203125" style="6"/>
    <col min="2333" max="2333" width="1.6640625" style="6" customWidth="1"/>
    <col min="2334" max="2334" width="9.33203125" style="6"/>
    <col min="2335" max="2335" width="9.6640625" style="6" customWidth="1"/>
    <col min="2336" max="2336" width="9.33203125" style="6"/>
    <col min="2337" max="2337" width="1.5546875" style="6" customWidth="1"/>
    <col min="2338" max="2338" width="9.33203125" style="6"/>
    <col min="2339" max="2339" width="1.5546875" style="6" customWidth="1"/>
    <col min="2340" max="2560" width="9.3320312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6640625" style="6" customWidth="1"/>
    <col min="2567" max="2567" width="8.6640625" style="6" customWidth="1"/>
    <col min="2568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6640625" style="6" customWidth="1"/>
    <col min="2583" max="2583" width="7.33203125" style="6" customWidth="1"/>
    <col min="2584" max="2584" width="1.664062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33203125" style="6"/>
    <col min="2589" max="2589" width="1.6640625" style="6" customWidth="1"/>
    <col min="2590" max="2590" width="9.33203125" style="6"/>
    <col min="2591" max="2591" width="9.6640625" style="6" customWidth="1"/>
    <col min="2592" max="2592" width="9.33203125" style="6"/>
    <col min="2593" max="2593" width="1.5546875" style="6" customWidth="1"/>
    <col min="2594" max="2594" width="9.33203125" style="6"/>
    <col min="2595" max="2595" width="1.5546875" style="6" customWidth="1"/>
    <col min="2596" max="2816" width="9.3320312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6640625" style="6" customWidth="1"/>
    <col min="2823" max="2823" width="8.6640625" style="6" customWidth="1"/>
    <col min="2824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6640625" style="6" customWidth="1"/>
    <col min="2839" max="2839" width="7.33203125" style="6" customWidth="1"/>
    <col min="2840" max="2840" width="1.664062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33203125" style="6"/>
    <col min="2845" max="2845" width="1.6640625" style="6" customWidth="1"/>
    <col min="2846" max="2846" width="9.33203125" style="6"/>
    <col min="2847" max="2847" width="9.6640625" style="6" customWidth="1"/>
    <col min="2848" max="2848" width="9.33203125" style="6"/>
    <col min="2849" max="2849" width="1.5546875" style="6" customWidth="1"/>
    <col min="2850" max="2850" width="9.33203125" style="6"/>
    <col min="2851" max="2851" width="1.5546875" style="6" customWidth="1"/>
    <col min="2852" max="3072" width="9.3320312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6640625" style="6" customWidth="1"/>
    <col min="3079" max="3079" width="8.6640625" style="6" customWidth="1"/>
    <col min="3080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6640625" style="6" customWidth="1"/>
    <col min="3095" max="3095" width="7.33203125" style="6" customWidth="1"/>
    <col min="3096" max="3096" width="1.664062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33203125" style="6"/>
    <col min="3101" max="3101" width="1.6640625" style="6" customWidth="1"/>
    <col min="3102" max="3102" width="9.33203125" style="6"/>
    <col min="3103" max="3103" width="9.6640625" style="6" customWidth="1"/>
    <col min="3104" max="3104" width="9.33203125" style="6"/>
    <col min="3105" max="3105" width="1.5546875" style="6" customWidth="1"/>
    <col min="3106" max="3106" width="9.33203125" style="6"/>
    <col min="3107" max="3107" width="1.5546875" style="6" customWidth="1"/>
    <col min="3108" max="3328" width="9.3320312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6640625" style="6" customWidth="1"/>
    <col min="3335" max="3335" width="8.6640625" style="6" customWidth="1"/>
    <col min="3336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6640625" style="6" customWidth="1"/>
    <col min="3351" max="3351" width="7.33203125" style="6" customWidth="1"/>
    <col min="3352" max="3352" width="1.664062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33203125" style="6"/>
    <col min="3357" max="3357" width="1.6640625" style="6" customWidth="1"/>
    <col min="3358" max="3358" width="9.33203125" style="6"/>
    <col min="3359" max="3359" width="9.6640625" style="6" customWidth="1"/>
    <col min="3360" max="3360" width="9.33203125" style="6"/>
    <col min="3361" max="3361" width="1.5546875" style="6" customWidth="1"/>
    <col min="3362" max="3362" width="9.33203125" style="6"/>
    <col min="3363" max="3363" width="1.5546875" style="6" customWidth="1"/>
    <col min="3364" max="3584" width="9.3320312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6640625" style="6" customWidth="1"/>
    <col min="3591" max="3591" width="8.6640625" style="6" customWidth="1"/>
    <col min="3592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6640625" style="6" customWidth="1"/>
    <col min="3607" max="3607" width="7.33203125" style="6" customWidth="1"/>
    <col min="3608" max="3608" width="1.664062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33203125" style="6"/>
    <col min="3613" max="3613" width="1.6640625" style="6" customWidth="1"/>
    <col min="3614" max="3614" width="9.33203125" style="6"/>
    <col min="3615" max="3615" width="9.6640625" style="6" customWidth="1"/>
    <col min="3616" max="3616" width="9.33203125" style="6"/>
    <col min="3617" max="3617" width="1.5546875" style="6" customWidth="1"/>
    <col min="3618" max="3618" width="9.33203125" style="6"/>
    <col min="3619" max="3619" width="1.5546875" style="6" customWidth="1"/>
    <col min="3620" max="3840" width="9.3320312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6640625" style="6" customWidth="1"/>
    <col min="3847" max="3847" width="8.6640625" style="6" customWidth="1"/>
    <col min="3848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6640625" style="6" customWidth="1"/>
    <col min="3863" max="3863" width="7.33203125" style="6" customWidth="1"/>
    <col min="3864" max="3864" width="1.664062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33203125" style="6"/>
    <col min="3869" max="3869" width="1.6640625" style="6" customWidth="1"/>
    <col min="3870" max="3870" width="9.33203125" style="6"/>
    <col min="3871" max="3871" width="9.6640625" style="6" customWidth="1"/>
    <col min="3872" max="3872" width="9.33203125" style="6"/>
    <col min="3873" max="3873" width="1.5546875" style="6" customWidth="1"/>
    <col min="3874" max="3874" width="9.33203125" style="6"/>
    <col min="3875" max="3875" width="1.5546875" style="6" customWidth="1"/>
    <col min="3876" max="4096" width="9.3320312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6640625" style="6" customWidth="1"/>
    <col min="4103" max="4103" width="8.6640625" style="6" customWidth="1"/>
    <col min="4104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6640625" style="6" customWidth="1"/>
    <col min="4119" max="4119" width="7.33203125" style="6" customWidth="1"/>
    <col min="4120" max="4120" width="1.664062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33203125" style="6"/>
    <col min="4125" max="4125" width="1.6640625" style="6" customWidth="1"/>
    <col min="4126" max="4126" width="9.33203125" style="6"/>
    <col min="4127" max="4127" width="9.6640625" style="6" customWidth="1"/>
    <col min="4128" max="4128" width="9.33203125" style="6"/>
    <col min="4129" max="4129" width="1.5546875" style="6" customWidth="1"/>
    <col min="4130" max="4130" width="9.33203125" style="6"/>
    <col min="4131" max="4131" width="1.5546875" style="6" customWidth="1"/>
    <col min="4132" max="4352" width="9.3320312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6640625" style="6" customWidth="1"/>
    <col min="4359" max="4359" width="8.6640625" style="6" customWidth="1"/>
    <col min="4360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6640625" style="6" customWidth="1"/>
    <col min="4375" max="4375" width="7.33203125" style="6" customWidth="1"/>
    <col min="4376" max="4376" width="1.664062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33203125" style="6"/>
    <col min="4381" max="4381" width="1.6640625" style="6" customWidth="1"/>
    <col min="4382" max="4382" width="9.33203125" style="6"/>
    <col min="4383" max="4383" width="9.6640625" style="6" customWidth="1"/>
    <col min="4384" max="4384" width="9.33203125" style="6"/>
    <col min="4385" max="4385" width="1.5546875" style="6" customWidth="1"/>
    <col min="4386" max="4386" width="9.33203125" style="6"/>
    <col min="4387" max="4387" width="1.5546875" style="6" customWidth="1"/>
    <col min="4388" max="4608" width="9.3320312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6640625" style="6" customWidth="1"/>
    <col min="4615" max="4615" width="8.6640625" style="6" customWidth="1"/>
    <col min="4616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6640625" style="6" customWidth="1"/>
    <col min="4631" max="4631" width="7.33203125" style="6" customWidth="1"/>
    <col min="4632" max="4632" width="1.664062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33203125" style="6"/>
    <col min="4637" max="4637" width="1.6640625" style="6" customWidth="1"/>
    <col min="4638" max="4638" width="9.33203125" style="6"/>
    <col min="4639" max="4639" width="9.6640625" style="6" customWidth="1"/>
    <col min="4640" max="4640" width="9.33203125" style="6"/>
    <col min="4641" max="4641" width="1.5546875" style="6" customWidth="1"/>
    <col min="4642" max="4642" width="9.33203125" style="6"/>
    <col min="4643" max="4643" width="1.5546875" style="6" customWidth="1"/>
    <col min="4644" max="4864" width="9.3320312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6640625" style="6" customWidth="1"/>
    <col min="4871" max="4871" width="8.6640625" style="6" customWidth="1"/>
    <col min="4872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6640625" style="6" customWidth="1"/>
    <col min="4887" max="4887" width="7.33203125" style="6" customWidth="1"/>
    <col min="4888" max="4888" width="1.664062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33203125" style="6"/>
    <col min="4893" max="4893" width="1.6640625" style="6" customWidth="1"/>
    <col min="4894" max="4894" width="9.33203125" style="6"/>
    <col min="4895" max="4895" width="9.6640625" style="6" customWidth="1"/>
    <col min="4896" max="4896" width="9.33203125" style="6"/>
    <col min="4897" max="4897" width="1.5546875" style="6" customWidth="1"/>
    <col min="4898" max="4898" width="9.33203125" style="6"/>
    <col min="4899" max="4899" width="1.5546875" style="6" customWidth="1"/>
    <col min="4900" max="5120" width="9.3320312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6640625" style="6" customWidth="1"/>
    <col min="5127" max="5127" width="8.6640625" style="6" customWidth="1"/>
    <col min="5128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6640625" style="6" customWidth="1"/>
    <col min="5143" max="5143" width="7.33203125" style="6" customWidth="1"/>
    <col min="5144" max="5144" width="1.664062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33203125" style="6"/>
    <col min="5149" max="5149" width="1.6640625" style="6" customWidth="1"/>
    <col min="5150" max="5150" width="9.33203125" style="6"/>
    <col min="5151" max="5151" width="9.6640625" style="6" customWidth="1"/>
    <col min="5152" max="5152" width="9.33203125" style="6"/>
    <col min="5153" max="5153" width="1.5546875" style="6" customWidth="1"/>
    <col min="5154" max="5154" width="9.33203125" style="6"/>
    <col min="5155" max="5155" width="1.5546875" style="6" customWidth="1"/>
    <col min="5156" max="5376" width="9.3320312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6640625" style="6" customWidth="1"/>
    <col min="5383" max="5383" width="8.6640625" style="6" customWidth="1"/>
    <col min="5384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6640625" style="6" customWidth="1"/>
    <col min="5399" max="5399" width="7.33203125" style="6" customWidth="1"/>
    <col min="5400" max="5400" width="1.664062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33203125" style="6"/>
    <col min="5405" max="5405" width="1.6640625" style="6" customWidth="1"/>
    <col min="5406" max="5406" width="9.33203125" style="6"/>
    <col min="5407" max="5407" width="9.6640625" style="6" customWidth="1"/>
    <col min="5408" max="5408" width="9.33203125" style="6"/>
    <col min="5409" max="5409" width="1.5546875" style="6" customWidth="1"/>
    <col min="5410" max="5410" width="9.33203125" style="6"/>
    <col min="5411" max="5411" width="1.5546875" style="6" customWidth="1"/>
    <col min="5412" max="5632" width="9.3320312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6640625" style="6" customWidth="1"/>
    <col min="5639" max="5639" width="8.6640625" style="6" customWidth="1"/>
    <col min="5640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6640625" style="6" customWidth="1"/>
    <col min="5655" max="5655" width="7.33203125" style="6" customWidth="1"/>
    <col min="5656" max="5656" width="1.664062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33203125" style="6"/>
    <col min="5661" max="5661" width="1.6640625" style="6" customWidth="1"/>
    <col min="5662" max="5662" width="9.33203125" style="6"/>
    <col min="5663" max="5663" width="9.6640625" style="6" customWidth="1"/>
    <col min="5664" max="5664" width="9.33203125" style="6"/>
    <col min="5665" max="5665" width="1.5546875" style="6" customWidth="1"/>
    <col min="5666" max="5666" width="9.33203125" style="6"/>
    <col min="5667" max="5667" width="1.5546875" style="6" customWidth="1"/>
    <col min="5668" max="5888" width="9.3320312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6640625" style="6" customWidth="1"/>
    <col min="5895" max="5895" width="8.6640625" style="6" customWidth="1"/>
    <col min="5896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6640625" style="6" customWidth="1"/>
    <col min="5911" max="5911" width="7.33203125" style="6" customWidth="1"/>
    <col min="5912" max="5912" width="1.664062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33203125" style="6"/>
    <col min="5917" max="5917" width="1.6640625" style="6" customWidth="1"/>
    <col min="5918" max="5918" width="9.33203125" style="6"/>
    <col min="5919" max="5919" width="9.6640625" style="6" customWidth="1"/>
    <col min="5920" max="5920" width="9.33203125" style="6"/>
    <col min="5921" max="5921" width="1.5546875" style="6" customWidth="1"/>
    <col min="5922" max="5922" width="9.33203125" style="6"/>
    <col min="5923" max="5923" width="1.5546875" style="6" customWidth="1"/>
    <col min="5924" max="6144" width="9.3320312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6640625" style="6" customWidth="1"/>
    <col min="6151" max="6151" width="8.6640625" style="6" customWidth="1"/>
    <col min="6152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6640625" style="6" customWidth="1"/>
    <col min="6167" max="6167" width="7.33203125" style="6" customWidth="1"/>
    <col min="6168" max="6168" width="1.664062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33203125" style="6"/>
    <col min="6173" max="6173" width="1.6640625" style="6" customWidth="1"/>
    <col min="6174" max="6174" width="9.33203125" style="6"/>
    <col min="6175" max="6175" width="9.6640625" style="6" customWidth="1"/>
    <col min="6176" max="6176" width="9.33203125" style="6"/>
    <col min="6177" max="6177" width="1.5546875" style="6" customWidth="1"/>
    <col min="6178" max="6178" width="9.33203125" style="6"/>
    <col min="6179" max="6179" width="1.5546875" style="6" customWidth="1"/>
    <col min="6180" max="6400" width="9.3320312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6640625" style="6" customWidth="1"/>
    <col min="6407" max="6407" width="8.6640625" style="6" customWidth="1"/>
    <col min="6408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6640625" style="6" customWidth="1"/>
    <col min="6423" max="6423" width="7.33203125" style="6" customWidth="1"/>
    <col min="6424" max="6424" width="1.664062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33203125" style="6"/>
    <col min="6429" max="6429" width="1.6640625" style="6" customWidth="1"/>
    <col min="6430" max="6430" width="9.33203125" style="6"/>
    <col min="6431" max="6431" width="9.6640625" style="6" customWidth="1"/>
    <col min="6432" max="6432" width="9.33203125" style="6"/>
    <col min="6433" max="6433" width="1.5546875" style="6" customWidth="1"/>
    <col min="6434" max="6434" width="9.33203125" style="6"/>
    <col min="6435" max="6435" width="1.5546875" style="6" customWidth="1"/>
    <col min="6436" max="6656" width="9.3320312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6640625" style="6" customWidth="1"/>
    <col min="6663" max="6663" width="8.6640625" style="6" customWidth="1"/>
    <col min="6664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6640625" style="6" customWidth="1"/>
    <col min="6679" max="6679" width="7.33203125" style="6" customWidth="1"/>
    <col min="6680" max="6680" width="1.664062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33203125" style="6"/>
    <col min="6685" max="6685" width="1.6640625" style="6" customWidth="1"/>
    <col min="6686" max="6686" width="9.33203125" style="6"/>
    <col min="6687" max="6687" width="9.6640625" style="6" customWidth="1"/>
    <col min="6688" max="6688" width="9.33203125" style="6"/>
    <col min="6689" max="6689" width="1.5546875" style="6" customWidth="1"/>
    <col min="6690" max="6690" width="9.33203125" style="6"/>
    <col min="6691" max="6691" width="1.5546875" style="6" customWidth="1"/>
    <col min="6692" max="6912" width="9.3320312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6640625" style="6" customWidth="1"/>
    <col min="6919" max="6919" width="8.6640625" style="6" customWidth="1"/>
    <col min="6920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6640625" style="6" customWidth="1"/>
    <col min="6935" max="6935" width="7.33203125" style="6" customWidth="1"/>
    <col min="6936" max="6936" width="1.664062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33203125" style="6"/>
    <col min="6941" max="6941" width="1.6640625" style="6" customWidth="1"/>
    <col min="6942" max="6942" width="9.33203125" style="6"/>
    <col min="6943" max="6943" width="9.6640625" style="6" customWidth="1"/>
    <col min="6944" max="6944" width="9.33203125" style="6"/>
    <col min="6945" max="6945" width="1.5546875" style="6" customWidth="1"/>
    <col min="6946" max="6946" width="9.33203125" style="6"/>
    <col min="6947" max="6947" width="1.5546875" style="6" customWidth="1"/>
    <col min="6948" max="7168" width="9.3320312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6640625" style="6" customWidth="1"/>
    <col min="7175" max="7175" width="8.6640625" style="6" customWidth="1"/>
    <col min="7176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6640625" style="6" customWidth="1"/>
    <col min="7191" max="7191" width="7.33203125" style="6" customWidth="1"/>
    <col min="7192" max="7192" width="1.664062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33203125" style="6"/>
    <col min="7197" max="7197" width="1.6640625" style="6" customWidth="1"/>
    <col min="7198" max="7198" width="9.33203125" style="6"/>
    <col min="7199" max="7199" width="9.6640625" style="6" customWidth="1"/>
    <col min="7200" max="7200" width="9.33203125" style="6"/>
    <col min="7201" max="7201" width="1.5546875" style="6" customWidth="1"/>
    <col min="7202" max="7202" width="9.33203125" style="6"/>
    <col min="7203" max="7203" width="1.5546875" style="6" customWidth="1"/>
    <col min="7204" max="7424" width="9.3320312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6640625" style="6" customWidth="1"/>
    <col min="7431" max="7431" width="8.6640625" style="6" customWidth="1"/>
    <col min="7432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6640625" style="6" customWidth="1"/>
    <col min="7447" max="7447" width="7.33203125" style="6" customWidth="1"/>
    <col min="7448" max="7448" width="1.664062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33203125" style="6"/>
    <col min="7453" max="7453" width="1.6640625" style="6" customWidth="1"/>
    <col min="7454" max="7454" width="9.33203125" style="6"/>
    <col min="7455" max="7455" width="9.6640625" style="6" customWidth="1"/>
    <col min="7456" max="7456" width="9.33203125" style="6"/>
    <col min="7457" max="7457" width="1.5546875" style="6" customWidth="1"/>
    <col min="7458" max="7458" width="9.33203125" style="6"/>
    <col min="7459" max="7459" width="1.5546875" style="6" customWidth="1"/>
    <col min="7460" max="7680" width="9.3320312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6640625" style="6" customWidth="1"/>
    <col min="7687" max="7687" width="8.6640625" style="6" customWidth="1"/>
    <col min="7688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6640625" style="6" customWidth="1"/>
    <col min="7703" max="7703" width="7.33203125" style="6" customWidth="1"/>
    <col min="7704" max="7704" width="1.664062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33203125" style="6"/>
    <col min="7709" max="7709" width="1.6640625" style="6" customWidth="1"/>
    <col min="7710" max="7710" width="9.33203125" style="6"/>
    <col min="7711" max="7711" width="9.6640625" style="6" customWidth="1"/>
    <col min="7712" max="7712" width="9.33203125" style="6"/>
    <col min="7713" max="7713" width="1.5546875" style="6" customWidth="1"/>
    <col min="7714" max="7714" width="9.33203125" style="6"/>
    <col min="7715" max="7715" width="1.5546875" style="6" customWidth="1"/>
    <col min="7716" max="7936" width="9.3320312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6640625" style="6" customWidth="1"/>
    <col min="7943" max="7943" width="8.6640625" style="6" customWidth="1"/>
    <col min="7944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6640625" style="6" customWidth="1"/>
    <col min="7959" max="7959" width="7.33203125" style="6" customWidth="1"/>
    <col min="7960" max="7960" width="1.664062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33203125" style="6"/>
    <col min="7965" max="7965" width="1.6640625" style="6" customWidth="1"/>
    <col min="7966" max="7966" width="9.33203125" style="6"/>
    <col min="7967" max="7967" width="9.6640625" style="6" customWidth="1"/>
    <col min="7968" max="7968" width="9.33203125" style="6"/>
    <col min="7969" max="7969" width="1.5546875" style="6" customWidth="1"/>
    <col min="7970" max="7970" width="9.33203125" style="6"/>
    <col min="7971" max="7971" width="1.5546875" style="6" customWidth="1"/>
    <col min="7972" max="8192" width="9.3320312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6640625" style="6" customWidth="1"/>
    <col min="8199" max="8199" width="8.6640625" style="6" customWidth="1"/>
    <col min="8200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6640625" style="6" customWidth="1"/>
    <col min="8215" max="8215" width="7.33203125" style="6" customWidth="1"/>
    <col min="8216" max="8216" width="1.664062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33203125" style="6"/>
    <col min="8221" max="8221" width="1.6640625" style="6" customWidth="1"/>
    <col min="8222" max="8222" width="9.33203125" style="6"/>
    <col min="8223" max="8223" width="9.6640625" style="6" customWidth="1"/>
    <col min="8224" max="8224" width="9.33203125" style="6"/>
    <col min="8225" max="8225" width="1.5546875" style="6" customWidth="1"/>
    <col min="8226" max="8226" width="9.33203125" style="6"/>
    <col min="8227" max="8227" width="1.5546875" style="6" customWidth="1"/>
    <col min="8228" max="8448" width="9.3320312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6640625" style="6" customWidth="1"/>
    <col min="8455" max="8455" width="8.6640625" style="6" customWidth="1"/>
    <col min="8456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6640625" style="6" customWidth="1"/>
    <col min="8471" max="8471" width="7.33203125" style="6" customWidth="1"/>
    <col min="8472" max="8472" width="1.664062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33203125" style="6"/>
    <col min="8477" max="8477" width="1.6640625" style="6" customWidth="1"/>
    <col min="8478" max="8478" width="9.33203125" style="6"/>
    <col min="8479" max="8479" width="9.6640625" style="6" customWidth="1"/>
    <col min="8480" max="8480" width="9.33203125" style="6"/>
    <col min="8481" max="8481" width="1.5546875" style="6" customWidth="1"/>
    <col min="8482" max="8482" width="9.33203125" style="6"/>
    <col min="8483" max="8483" width="1.5546875" style="6" customWidth="1"/>
    <col min="8484" max="8704" width="9.3320312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6640625" style="6" customWidth="1"/>
    <col min="8711" max="8711" width="8.6640625" style="6" customWidth="1"/>
    <col min="8712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6640625" style="6" customWidth="1"/>
    <col min="8727" max="8727" width="7.33203125" style="6" customWidth="1"/>
    <col min="8728" max="8728" width="1.664062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33203125" style="6"/>
    <col min="8733" max="8733" width="1.6640625" style="6" customWidth="1"/>
    <col min="8734" max="8734" width="9.33203125" style="6"/>
    <col min="8735" max="8735" width="9.6640625" style="6" customWidth="1"/>
    <col min="8736" max="8736" width="9.33203125" style="6"/>
    <col min="8737" max="8737" width="1.5546875" style="6" customWidth="1"/>
    <col min="8738" max="8738" width="9.33203125" style="6"/>
    <col min="8739" max="8739" width="1.5546875" style="6" customWidth="1"/>
    <col min="8740" max="8960" width="9.3320312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6640625" style="6" customWidth="1"/>
    <col min="8967" max="8967" width="8.6640625" style="6" customWidth="1"/>
    <col min="8968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6640625" style="6" customWidth="1"/>
    <col min="8983" max="8983" width="7.33203125" style="6" customWidth="1"/>
    <col min="8984" max="8984" width="1.664062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33203125" style="6"/>
    <col min="8989" max="8989" width="1.6640625" style="6" customWidth="1"/>
    <col min="8990" max="8990" width="9.33203125" style="6"/>
    <col min="8991" max="8991" width="9.6640625" style="6" customWidth="1"/>
    <col min="8992" max="8992" width="9.33203125" style="6"/>
    <col min="8993" max="8993" width="1.5546875" style="6" customWidth="1"/>
    <col min="8994" max="8994" width="9.33203125" style="6"/>
    <col min="8995" max="8995" width="1.5546875" style="6" customWidth="1"/>
    <col min="8996" max="9216" width="9.3320312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6640625" style="6" customWidth="1"/>
    <col min="9223" max="9223" width="8.6640625" style="6" customWidth="1"/>
    <col min="9224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6640625" style="6" customWidth="1"/>
    <col min="9239" max="9239" width="7.33203125" style="6" customWidth="1"/>
    <col min="9240" max="9240" width="1.664062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33203125" style="6"/>
    <col min="9245" max="9245" width="1.6640625" style="6" customWidth="1"/>
    <col min="9246" max="9246" width="9.33203125" style="6"/>
    <col min="9247" max="9247" width="9.6640625" style="6" customWidth="1"/>
    <col min="9248" max="9248" width="9.33203125" style="6"/>
    <col min="9249" max="9249" width="1.5546875" style="6" customWidth="1"/>
    <col min="9250" max="9250" width="9.33203125" style="6"/>
    <col min="9251" max="9251" width="1.5546875" style="6" customWidth="1"/>
    <col min="9252" max="9472" width="9.3320312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6640625" style="6" customWidth="1"/>
    <col min="9479" max="9479" width="8.6640625" style="6" customWidth="1"/>
    <col min="9480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6640625" style="6" customWidth="1"/>
    <col min="9495" max="9495" width="7.33203125" style="6" customWidth="1"/>
    <col min="9496" max="9496" width="1.664062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33203125" style="6"/>
    <col min="9501" max="9501" width="1.6640625" style="6" customWidth="1"/>
    <col min="9502" max="9502" width="9.33203125" style="6"/>
    <col min="9503" max="9503" width="9.6640625" style="6" customWidth="1"/>
    <col min="9504" max="9504" width="9.33203125" style="6"/>
    <col min="9505" max="9505" width="1.5546875" style="6" customWidth="1"/>
    <col min="9506" max="9506" width="9.33203125" style="6"/>
    <col min="9507" max="9507" width="1.5546875" style="6" customWidth="1"/>
    <col min="9508" max="9728" width="9.3320312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6640625" style="6" customWidth="1"/>
    <col min="9735" max="9735" width="8.6640625" style="6" customWidth="1"/>
    <col min="9736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6640625" style="6" customWidth="1"/>
    <col min="9751" max="9751" width="7.33203125" style="6" customWidth="1"/>
    <col min="9752" max="9752" width="1.664062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33203125" style="6"/>
    <col min="9757" max="9757" width="1.6640625" style="6" customWidth="1"/>
    <col min="9758" max="9758" width="9.33203125" style="6"/>
    <col min="9759" max="9759" width="9.6640625" style="6" customWidth="1"/>
    <col min="9760" max="9760" width="9.33203125" style="6"/>
    <col min="9761" max="9761" width="1.5546875" style="6" customWidth="1"/>
    <col min="9762" max="9762" width="9.33203125" style="6"/>
    <col min="9763" max="9763" width="1.5546875" style="6" customWidth="1"/>
    <col min="9764" max="9984" width="9.3320312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6640625" style="6" customWidth="1"/>
    <col min="9991" max="9991" width="8.6640625" style="6" customWidth="1"/>
    <col min="9992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6640625" style="6" customWidth="1"/>
    <col min="10007" max="10007" width="7.33203125" style="6" customWidth="1"/>
    <col min="10008" max="10008" width="1.664062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33203125" style="6"/>
    <col min="10013" max="10013" width="1.6640625" style="6" customWidth="1"/>
    <col min="10014" max="10014" width="9.33203125" style="6"/>
    <col min="10015" max="10015" width="9.6640625" style="6" customWidth="1"/>
    <col min="10016" max="10016" width="9.33203125" style="6"/>
    <col min="10017" max="10017" width="1.5546875" style="6" customWidth="1"/>
    <col min="10018" max="10018" width="9.33203125" style="6"/>
    <col min="10019" max="10019" width="1.5546875" style="6" customWidth="1"/>
    <col min="10020" max="10240" width="9.3320312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6640625" style="6" customWidth="1"/>
    <col min="10247" max="10247" width="8.6640625" style="6" customWidth="1"/>
    <col min="10248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6640625" style="6" customWidth="1"/>
    <col min="10263" max="10263" width="7.33203125" style="6" customWidth="1"/>
    <col min="10264" max="10264" width="1.664062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33203125" style="6"/>
    <col min="10269" max="10269" width="1.6640625" style="6" customWidth="1"/>
    <col min="10270" max="10270" width="9.33203125" style="6"/>
    <col min="10271" max="10271" width="9.6640625" style="6" customWidth="1"/>
    <col min="10272" max="10272" width="9.33203125" style="6"/>
    <col min="10273" max="10273" width="1.5546875" style="6" customWidth="1"/>
    <col min="10274" max="10274" width="9.33203125" style="6"/>
    <col min="10275" max="10275" width="1.5546875" style="6" customWidth="1"/>
    <col min="10276" max="10496" width="9.3320312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6640625" style="6" customWidth="1"/>
    <col min="10503" max="10503" width="8.6640625" style="6" customWidth="1"/>
    <col min="10504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6640625" style="6" customWidth="1"/>
    <col min="10519" max="10519" width="7.33203125" style="6" customWidth="1"/>
    <col min="10520" max="10520" width="1.664062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33203125" style="6"/>
    <col min="10525" max="10525" width="1.6640625" style="6" customWidth="1"/>
    <col min="10526" max="10526" width="9.33203125" style="6"/>
    <col min="10527" max="10527" width="9.6640625" style="6" customWidth="1"/>
    <col min="10528" max="10528" width="9.33203125" style="6"/>
    <col min="10529" max="10529" width="1.5546875" style="6" customWidth="1"/>
    <col min="10530" max="10530" width="9.33203125" style="6"/>
    <col min="10531" max="10531" width="1.5546875" style="6" customWidth="1"/>
    <col min="10532" max="10752" width="9.3320312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6640625" style="6" customWidth="1"/>
    <col min="10759" max="10759" width="8.6640625" style="6" customWidth="1"/>
    <col min="10760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6640625" style="6" customWidth="1"/>
    <col min="10775" max="10775" width="7.33203125" style="6" customWidth="1"/>
    <col min="10776" max="10776" width="1.664062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33203125" style="6"/>
    <col min="10781" max="10781" width="1.6640625" style="6" customWidth="1"/>
    <col min="10782" max="10782" width="9.33203125" style="6"/>
    <col min="10783" max="10783" width="9.6640625" style="6" customWidth="1"/>
    <col min="10784" max="10784" width="9.33203125" style="6"/>
    <col min="10785" max="10785" width="1.5546875" style="6" customWidth="1"/>
    <col min="10786" max="10786" width="9.33203125" style="6"/>
    <col min="10787" max="10787" width="1.5546875" style="6" customWidth="1"/>
    <col min="10788" max="11008" width="9.3320312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6640625" style="6" customWidth="1"/>
    <col min="11015" max="11015" width="8.6640625" style="6" customWidth="1"/>
    <col min="11016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6640625" style="6" customWidth="1"/>
    <col min="11031" max="11031" width="7.33203125" style="6" customWidth="1"/>
    <col min="11032" max="11032" width="1.664062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33203125" style="6"/>
    <col min="11037" max="11037" width="1.6640625" style="6" customWidth="1"/>
    <col min="11038" max="11038" width="9.33203125" style="6"/>
    <col min="11039" max="11039" width="9.6640625" style="6" customWidth="1"/>
    <col min="11040" max="11040" width="9.33203125" style="6"/>
    <col min="11041" max="11041" width="1.5546875" style="6" customWidth="1"/>
    <col min="11042" max="11042" width="9.33203125" style="6"/>
    <col min="11043" max="11043" width="1.5546875" style="6" customWidth="1"/>
    <col min="11044" max="11264" width="9.3320312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6640625" style="6" customWidth="1"/>
    <col min="11271" max="11271" width="8.6640625" style="6" customWidth="1"/>
    <col min="11272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6640625" style="6" customWidth="1"/>
    <col min="11287" max="11287" width="7.33203125" style="6" customWidth="1"/>
    <col min="11288" max="11288" width="1.664062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33203125" style="6"/>
    <col min="11293" max="11293" width="1.6640625" style="6" customWidth="1"/>
    <col min="11294" max="11294" width="9.33203125" style="6"/>
    <col min="11295" max="11295" width="9.6640625" style="6" customWidth="1"/>
    <col min="11296" max="11296" width="9.33203125" style="6"/>
    <col min="11297" max="11297" width="1.5546875" style="6" customWidth="1"/>
    <col min="11298" max="11298" width="9.33203125" style="6"/>
    <col min="11299" max="11299" width="1.5546875" style="6" customWidth="1"/>
    <col min="11300" max="11520" width="9.3320312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6640625" style="6" customWidth="1"/>
    <col min="11527" max="11527" width="8.6640625" style="6" customWidth="1"/>
    <col min="11528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6640625" style="6" customWidth="1"/>
    <col min="11543" max="11543" width="7.33203125" style="6" customWidth="1"/>
    <col min="11544" max="11544" width="1.664062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33203125" style="6"/>
    <col min="11549" max="11549" width="1.6640625" style="6" customWidth="1"/>
    <col min="11550" max="11550" width="9.33203125" style="6"/>
    <col min="11551" max="11551" width="9.6640625" style="6" customWidth="1"/>
    <col min="11552" max="11552" width="9.33203125" style="6"/>
    <col min="11553" max="11553" width="1.5546875" style="6" customWidth="1"/>
    <col min="11554" max="11554" width="9.33203125" style="6"/>
    <col min="11555" max="11555" width="1.5546875" style="6" customWidth="1"/>
    <col min="11556" max="11776" width="9.3320312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6640625" style="6" customWidth="1"/>
    <col min="11783" max="11783" width="8.6640625" style="6" customWidth="1"/>
    <col min="11784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6640625" style="6" customWidth="1"/>
    <col min="11799" max="11799" width="7.33203125" style="6" customWidth="1"/>
    <col min="11800" max="11800" width="1.664062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33203125" style="6"/>
    <col min="11805" max="11805" width="1.6640625" style="6" customWidth="1"/>
    <col min="11806" max="11806" width="9.33203125" style="6"/>
    <col min="11807" max="11807" width="9.6640625" style="6" customWidth="1"/>
    <col min="11808" max="11808" width="9.33203125" style="6"/>
    <col min="11809" max="11809" width="1.5546875" style="6" customWidth="1"/>
    <col min="11810" max="11810" width="9.33203125" style="6"/>
    <col min="11811" max="11811" width="1.5546875" style="6" customWidth="1"/>
    <col min="11812" max="12032" width="9.3320312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6640625" style="6" customWidth="1"/>
    <col min="12039" max="12039" width="8.6640625" style="6" customWidth="1"/>
    <col min="12040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6640625" style="6" customWidth="1"/>
    <col min="12055" max="12055" width="7.33203125" style="6" customWidth="1"/>
    <col min="12056" max="12056" width="1.664062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33203125" style="6"/>
    <col min="12061" max="12061" width="1.6640625" style="6" customWidth="1"/>
    <col min="12062" max="12062" width="9.33203125" style="6"/>
    <col min="12063" max="12063" width="9.6640625" style="6" customWidth="1"/>
    <col min="12064" max="12064" width="9.33203125" style="6"/>
    <col min="12065" max="12065" width="1.5546875" style="6" customWidth="1"/>
    <col min="12066" max="12066" width="9.33203125" style="6"/>
    <col min="12067" max="12067" width="1.5546875" style="6" customWidth="1"/>
    <col min="12068" max="12288" width="9.3320312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6640625" style="6" customWidth="1"/>
    <col min="12295" max="12295" width="8.6640625" style="6" customWidth="1"/>
    <col min="12296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6640625" style="6" customWidth="1"/>
    <col min="12311" max="12311" width="7.33203125" style="6" customWidth="1"/>
    <col min="12312" max="12312" width="1.664062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33203125" style="6"/>
    <col min="12317" max="12317" width="1.6640625" style="6" customWidth="1"/>
    <col min="12318" max="12318" width="9.33203125" style="6"/>
    <col min="12319" max="12319" width="9.6640625" style="6" customWidth="1"/>
    <col min="12320" max="12320" width="9.33203125" style="6"/>
    <col min="12321" max="12321" width="1.5546875" style="6" customWidth="1"/>
    <col min="12322" max="12322" width="9.33203125" style="6"/>
    <col min="12323" max="12323" width="1.5546875" style="6" customWidth="1"/>
    <col min="12324" max="12544" width="9.3320312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6640625" style="6" customWidth="1"/>
    <col min="12551" max="12551" width="8.6640625" style="6" customWidth="1"/>
    <col min="12552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6640625" style="6" customWidth="1"/>
    <col min="12567" max="12567" width="7.33203125" style="6" customWidth="1"/>
    <col min="12568" max="12568" width="1.664062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33203125" style="6"/>
    <col min="12573" max="12573" width="1.6640625" style="6" customWidth="1"/>
    <col min="12574" max="12574" width="9.33203125" style="6"/>
    <col min="12575" max="12575" width="9.6640625" style="6" customWidth="1"/>
    <col min="12576" max="12576" width="9.33203125" style="6"/>
    <col min="12577" max="12577" width="1.5546875" style="6" customWidth="1"/>
    <col min="12578" max="12578" width="9.33203125" style="6"/>
    <col min="12579" max="12579" width="1.5546875" style="6" customWidth="1"/>
    <col min="12580" max="12800" width="9.3320312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6640625" style="6" customWidth="1"/>
    <col min="12807" max="12807" width="8.6640625" style="6" customWidth="1"/>
    <col min="12808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6640625" style="6" customWidth="1"/>
    <col min="12823" max="12823" width="7.33203125" style="6" customWidth="1"/>
    <col min="12824" max="12824" width="1.664062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33203125" style="6"/>
    <col min="12829" max="12829" width="1.6640625" style="6" customWidth="1"/>
    <col min="12830" max="12830" width="9.33203125" style="6"/>
    <col min="12831" max="12831" width="9.6640625" style="6" customWidth="1"/>
    <col min="12832" max="12832" width="9.33203125" style="6"/>
    <col min="12833" max="12833" width="1.5546875" style="6" customWidth="1"/>
    <col min="12834" max="12834" width="9.33203125" style="6"/>
    <col min="12835" max="12835" width="1.5546875" style="6" customWidth="1"/>
    <col min="12836" max="13056" width="9.3320312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6640625" style="6" customWidth="1"/>
    <col min="13063" max="13063" width="8.6640625" style="6" customWidth="1"/>
    <col min="13064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6640625" style="6" customWidth="1"/>
    <col min="13079" max="13079" width="7.33203125" style="6" customWidth="1"/>
    <col min="13080" max="13080" width="1.664062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33203125" style="6"/>
    <col min="13085" max="13085" width="1.6640625" style="6" customWidth="1"/>
    <col min="13086" max="13086" width="9.33203125" style="6"/>
    <col min="13087" max="13087" width="9.6640625" style="6" customWidth="1"/>
    <col min="13088" max="13088" width="9.33203125" style="6"/>
    <col min="13089" max="13089" width="1.5546875" style="6" customWidth="1"/>
    <col min="13090" max="13090" width="9.33203125" style="6"/>
    <col min="13091" max="13091" width="1.5546875" style="6" customWidth="1"/>
    <col min="13092" max="13312" width="9.3320312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6640625" style="6" customWidth="1"/>
    <col min="13319" max="13319" width="8.6640625" style="6" customWidth="1"/>
    <col min="13320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6640625" style="6" customWidth="1"/>
    <col min="13335" max="13335" width="7.33203125" style="6" customWidth="1"/>
    <col min="13336" max="13336" width="1.664062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33203125" style="6"/>
    <col min="13341" max="13341" width="1.6640625" style="6" customWidth="1"/>
    <col min="13342" max="13342" width="9.33203125" style="6"/>
    <col min="13343" max="13343" width="9.6640625" style="6" customWidth="1"/>
    <col min="13344" max="13344" width="9.33203125" style="6"/>
    <col min="13345" max="13345" width="1.5546875" style="6" customWidth="1"/>
    <col min="13346" max="13346" width="9.33203125" style="6"/>
    <col min="13347" max="13347" width="1.5546875" style="6" customWidth="1"/>
    <col min="13348" max="13568" width="9.3320312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6640625" style="6" customWidth="1"/>
    <col min="13575" max="13575" width="8.6640625" style="6" customWidth="1"/>
    <col min="13576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6640625" style="6" customWidth="1"/>
    <col min="13591" max="13591" width="7.33203125" style="6" customWidth="1"/>
    <col min="13592" max="13592" width="1.664062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33203125" style="6"/>
    <col min="13597" max="13597" width="1.6640625" style="6" customWidth="1"/>
    <col min="13598" max="13598" width="9.33203125" style="6"/>
    <col min="13599" max="13599" width="9.6640625" style="6" customWidth="1"/>
    <col min="13600" max="13600" width="9.33203125" style="6"/>
    <col min="13601" max="13601" width="1.5546875" style="6" customWidth="1"/>
    <col min="13602" max="13602" width="9.33203125" style="6"/>
    <col min="13603" max="13603" width="1.5546875" style="6" customWidth="1"/>
    <col min="13604" max="13824" width="9.3320312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6640625" style="6" customWidth="1"/>
    <col min="13831" max="13831" width="8.6640625" style="6" customWidth="1"/>
    <col min="13832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6640625" style="6" customWidth="1"/>
    <col min="13847" max="13847" width="7.33203125" style="6" customWidth="1"/>
    <col min="13848" max="13848" width="1.664062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33203125" style="6"/>
    <col min="13853" max="13853" width="1.6640625" style="6" customWidth="1"/>
    <col min="13854" max="13854" width="9.33203125" style="6"/>
    <col min="13855" max="13855" width="9.6640625" style="6" customWidth="1"/>
    <col min="13856" max="13856" width="9.33203125" style="6"/>
    <col min="13857" max="13857" width="1.5546875" style="6" customWidth="1"/>
    <col min="13858" max="13858" width="9.33203125" style="6"/>
    <col min="13859" max="13859" width="1.5546875" style="6" customWidth="1"/>
    <col min="13860" max="14080" width="9.3320312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6640625" style="6" customWidth="1"/>
    <col min="14087" max="14087" width="8.6640625" style="6" customWidth="1"/>
    <col min="14088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6640625" style="6" customWidth="1"/>
    <col min="14103" max="14103" width="7.33203125" style="6" customWidth="1"/>
    <col min="14104" max="14104" width="1.664062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33203125" style="6"/>
    <col min="14109" max="14109" width="1.6640625" style="6" customWidth="1"/>
    <col min="14110" max="14110" width="9.33203125" style="6"/>
    <col min="14111" max="14111" width="9.6640625" style="6" customWidth="1"/>
    <col min="14112" max="14112" width="9.33203125" style="6"/>
    <col min="14113" max="14113" width="1.5546875" style="6" customWidth="1"/>
    <col min="14114" max="14114" width="9.33203125" style="6"/>
    <col min="14115" max="14115" width="1.5546875" style="6" customWidth="1"/>
    <col min="14116" max="14336" width="9.3320312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6640625" style="6" customWidth="1"/>
    <col min="14343" max="14343" width="8.6640625" style="6" customWidth="1"/>
    <col min="14344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6640625" style="6" customWidth="1"/>
    <col min="14359" max="14359" width="7.33203125" style="6" customWidth="1"/>
    <col min="14360" max="14360" width="1.664062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33203125" style="6"/>
    <col min="14365" max="14365" width="1.6640625" style="6" customWidth="1"/>
    <col min="14366" max="14366" width="9.33203125" style="6"/>
    <col min="14367" max="14367" width="9.6640625" style="6" customWidth="1"/>
    <col min="14368" max="14368" width="9.33203125" style="6"/>
    <col min="14369" max="14369" width="1.5546875" style="6" customWidth="1"/>
    <col min="14370" max="14370" width="9.33203125" style="6"/>
    <col min="14371" max="14371" width="1.5546875" style="6" customWidth="1"/>
    <col min="14372" max="14592" width="9.3320312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6640625" style="6" customWidth="1"/>
    <col min="14599" max="14599" width="8.6640625" style="6" customWidth="1"/>
    <col min="14600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6640625" style="6" customWidth="1"/>
    <col min="14615" max="14615" width="7.33203125" style="6" customWidth="1"/>
    <col min="14616" max="14616" width="1.664062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33203125" style="6"/>
    <col min="14621" max="14621" width="1.6640625" style="6" customWidth="1"/>
    <col min="14622" max="14622" width="9.33203125" style="6"/>
    <col min="14623" max="14623" width="9.6640625" style="6" customWidth="1"/>
    <col min="14624" max="14624" width="9.33203125" style="6"/>
    <col min="14625" max="14625" width="1.5546875" style="6" customWidth="1"/>
    <col min="14626" max="14626" width="9.33203125" style="6"/>
    <col min="14627" max="14627" width="1.5546875" style="6" customWidth="1"/>
    <col min="14628" max="14848" width="9.3320312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6640625" style="6" customWidth="1"/>
    <col min="14855" max="14855" width="8.6640625" style="6" customWidth="1"/>
    <col min="14856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6640625" style="6" customWidth="1"/>
    <col min="14871" max="14871" width="7.33203125" style="6" customWidth="1"/>
    <col min="14872" max="14872" width="1.664062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33203125" style="6"/>
    <col min="14877" max="14877" width="1.6640625" style="6" customWidth="1"/>
    <col min="14878" max="14878" width="9.33203125" style="6"/>
    <col min="14879" max="14879" width="9.6640625" style="6" customWidth="1"/>
    <col min="14880" max="14880" width="9.33203125" style="6"/>
    <col min="14881" max="14881" width="1.5546875" style="6" customWidth="1"/>
    <col min="14882" max="14882" width="9.33203125" style="6"/>
    <col min="14883" max="14883" width="1.5546875" style="6" customWidth="1"/>
    <col min="14884" max="15104" width="9.3320312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6640625" style="6" customWidth="1"/>
    <col min="15111" max="15111" width="8.6640625" style="6" customWidth="1"/>
    <col min="15112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6640625" style="6" customWidth="1"/>
    <col min="15127" max="15127" width="7.33203125" style="6" customWidth="1"/>
    <col min="15128" max="15128" width="1.664062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33203125" style="6"/>
    <col min="15133" max="15133" width="1.6640625" style="6" customWidth="1"/>
    <col min="15134" max="15134" width="9.33203125" style="6"/>
    <col min="15135" max="15135" width="9.6640625" style="6" customWidth="1"/>
    <col min="15136" max="15136" width="9.33203125" style="6"/>
    <col min="15137" max="15137" width="1.5546875" style="6" customWidth="1"/>
    <col min="15138" max="15138" width="9.33203125" style="6"/>
    <col min="15139" max="15139" width="1.5546875" style="6" customWidth="1"/>
    <col min="15140" max="15360" width="9.3320312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6640625" style="6" customWidth="1"/>
    <col min="15367" max="15367" width="8.6640625" style="6" customWidth="1"/>
    <col min="15368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6640625" style="6" customWidth="1"/>
    <col min="15383" max="15383" width="7.33203125" style="6" customWidth="1"/>
    <col min="15384" max="15384" width="1.664062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33203125" style="6"/>
    <col min="15389" max="15389" width="1.6640625" style="6" customWidth="1"/>
    <col min="15390" max="15390" width="9.33203125" style="6"/>
    <col min="15391" max="15391" width="9.6640625" style="6" customWidth="1"/>
    <col min="15392" max="15392" width="9.33203125" style="6"/>
    <col min="15393" max="15393" width="1.5546875" style="6" customWidth="1"/>
    <col min="15394" max="15394" width="9.33203125" style="6"/>
    <col min="15395" max="15395" width="1.5546875" style="6" customWidth="1"/>
    <col min="15396" max="15616" width="9.3320312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6640625" style="6" customWidth="1"/>
    <col min="15623" max="15623" width="8.6640625" style="6" customWidth="1"/>
    <col min="15624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6640625" style="6" customWidth="1"/>
    <col min="15639" max="15639" width="7.33203125" style="6" customWidth="1"/>
    <col min="15640" max="15640" width="1.664062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33203125" style="6"/>
    <col min="15645" max="15645" width="1.6640625" style="6" customWidth="1"/>
    <col min="15646" max="15646" width="9.33203125" style="6"/>
    <col min="15647" max="15647" width="9.6640625" style="6" customWidth="1"/>
    <col min="15648" max="15648" width="9.33203125" style="6"/>
    <col min="15649" max="15649" width="1.5546875" style="6" customWidth="1"/>
    <col min="15650" max="15650" width="9.33203125" style="6"/>
    <col min="15651" max="15651" width="1.5546875" style="6" customWidth="1"/>
    <col min="15652" max="15872" width="9.3320312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6640625" style="6" customWidth="1"/>
    <col min="15879" max="15879" width="8.6640625" style="6" customWidth="1"/>
    <col min="15880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6640625" style="6" customWidth="1"/>
    <col min="15895" max="15895" width="7.33203125" style="6" customWidth="1"/>
    <col min="15896" max="15896" width="1.664062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33203125" style="6"/>
    <col min="15901" max="15901" width="1.6640625" style="6" customWidth="1"/>
    <col min="15902" max="15902" width="9.33203125" style="6"/>
    <col min="15903" max="15903" width="9.6640625" style="6" customWidth="1"/>
    <col min="15904" max="15904" width="9.33203125" style="6"/>
    <col min="15905" max="15905" width="1.5546875" style="6" customWidth="1"/>
    <col min="15906" max="15906" width="9.33203125" style="6"/>
    <col min="15907" max="15907" width="1.5546875" style="6" customWidth="1"/>
    <col min="15908" max="16128" width="9.3320312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6640625" style="6" customWidth="1"/>
    <col min="16135" max="16135" width="8.6640625" style="6" customWidth="1"/>
    <col min="16136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6640625" style="6" customWidth="1"/>
    <col min="16151" max="16151" width="7.33203125" style="6" customWidth="1"/>
    <col min="16152" max="16152" width="1.664062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33203125" style="6"/>
    <col min="16157" max="16157" width="1.6640625" style="6" customWidth="1"/>
    <col min="16158" max="16158" width="9.33203125" style="6"/>
    <col min="16159" max="16159" width="9.6640625" style="6" customWidth="1"/>
    <col min="16160" max="16160" width="9.33203125" style="6"/>
    <col min="16161" max="16161" width="1.5546875" style="6" customWidth="1"/>
    <col min="16162" max="16162" width="9.33203125" style="6"/>
    <col min="16163" max="16163" width="1.5546875" style="6" customWidth="1"/>
    <col min="16164" max="16384" width="9.33203125" style="6"/>
  </cols>
  <sheetData>
    <row r="1" spans="2:38" ht="15.6" x14ac:dyDescent="0.3">
      <c r="D1" s="39" t="s">
        <v>111</v>
      </c>
      <c r="E1" s="37">
        <f>[1]W!A1</f>
        <v>1</v>
      </c>
      <c r="F1" s="41" t="s">
        <v>110</v>
      </c>
      <c r="H1" s="37">
        <f>[1]W!A2</f>
        <v>1</v>
      </c>
      <c r="M1" s="40" t="s">
        <v>118</v>
      </c>
      <c r="T1" s="39" t="s">
        <v>108</v>
      </c>
      <c r="U1" s="37">
        <f>[1]W!A4</f>
        <v>2016</v>
      </c>
      <c r="V1" s="102"/>
      <c r="W1" s="38" t="s">
        <v>107</v>
      </c>
      <c r="X1" s="37">
        <f>[1]W!A5</f>
        <v>2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[1]W!A108</f>
        <v>0</v>
      </c>
      <c r="V6" s="125"/>
      <c r="W6" s="126">
        <f>[1]W!A109</f>
        <v>0</v>
      </c>
      <c r="X6" s="118"/>
      <c r="Y6" s="124">
        <f>[1]W!A110</f>
        <v>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[1]W!A281</f>
        <v>1000</v>
      </c>
      <c r="H7" s="110"/>
      <c r="I7" s="104"/>
      <c r="J7" s="108"/>
      <c r="K7" s="104" t="s">
        <v>133</v>
      </c>
      <c r="L7" s="104"/>
      <c r="M7" s="104"/>
      <c r="N7" s="128">
        <f>[1]W!A191</f>
        <v>0</v>
      </c>
      <c r="O7" s="128">
        <f>[1]W!A192</f>
        <v>0</v>
      </c>
      <c r="P7" s="110"/>
      <c r="R7" s="108"/>
      <c r="S7" s="104" t="s">
        <v>134</v>
      </c>
      <c r="T7" s="104"/>
      <c r="U7" s="124">
        <f>[1]W!A111</f>
        <v>0</v>
      </c>
      <c r="V7" s="125"/>
      <c r="W7" s="126">
        <f>[1]W!A112</f>
        <v>0</v>
      </c>
      <c r="X7" s="118"/>
      <c r="Y7" s="124">
        <f>[1]W!A113</f>
        <v>0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[1]W!A193</f>
        <v>2</v>
      </c>
      <c r="O8" s="128">
        <f>[1]W!A194</f>
        <v>0</v>
      </c>
      <c r="P8" s="110"/>
      <c r="R8" s="108"/>
      <c r="S8" s="104" t="s">
        <v>137</v>
      </c>
      <c r="T8" s="104"/>
      <c r="U8" s="124">
        <f>[1]W!A114</f>
        <v>0</v>
      </c>
      <c r="V8" s="125"/>
      <c r="W8" s="126">
        <f>[1]W!A115</f>
        <v>0</v>
      </c>
      <c r="X8" s="118"/>
      <c r="Y8" s="124">
        <f>[1]W!A116</f>
        <v>0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[1]W!A82</f>
        <v>9</v>
      </c>
      <c r="O9" s="128"/>
      <c r="P9" s="110"/>
      <c r="R9" s="108"/>
      <c r="S9" s="104" t="s">
        <v>140</v>
      </c>
      <c r="T9" s="104"/>
      <c r="U9" s="124">
        <f>[1]W!A117</f>
        <v>0</v>
      </c>
      <c r="V9" s="129">
        <f>[1]W!B117</f>
        <v>0</v>
      </c>
      <c r="W9" s="126">
        <f>[1]W!A118</f>
        <v>0</v>
      </c>
      <c r="X9" s="130">
        <f>[1]W!B118</f>
        <v>0</v>
      </c>
      <c r="Y9" s="124">
        <f>[1]W!A119</f>
        <v>0</v>
      </c>
      <c r="Z9" s="130">
        <f>[1]W!B119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[1]W!A284</f>
        <v>500</v>
      </c>
      <c r="H10" s="110"/>
      <c r="I10" s="104"/>
      <c r="J10" s="108"/>
      <c r="K10" s="104" t="s">
        <v>142</v>
      </c>
      <c r="L10" s="104"/>
      <c r="M10" s="104"/>
      <c r="N10" s="128">
        <f>[1]W!A195</f>
        <v>0</v>
      </c>
      <c r="O10" s="128">
        <f>[1]W!A196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0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[1]W!A285</f>
        <v>50</v>
      </c>
      <c r="H12" s="110"/>
      <c r="I12" s="104"/>
      <c r="J12" s="108"/>
      <c r="K12" s="104" t="s">
        <v>147</v>
      </c>
      <c r="L12" s="104"/>
      <c r="M12" s="104"/>
      <c r="N12" s="132">
        <f>[1]W!A197</f>
        <v>11</v>
      </c>
      <c r="O12" s="132">
        <f>[1]W!A198</f>
        <v>0</v>
      </c>
      <c r="P12" s="110"/>
      <c r="R12" s="108"/>
      <c r="S12" s="118" t="s">
        <v>148</v>
      </c>
      <c r="T12" s="104"/>
      <c r="U12" s="124">
        <f>[1]W!A121</f>
        <v>0</v>
      </c>
      <c r="V12" s="125"/>
      <c r="W12" s="124">
        <f>[1]W!A124</f>
        <v>0</v>
      </c>
      <c r="X12" s="118"/>
      <c r="Y12" s="124">
        <f>[1]W!A127</f>
        <v>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[1]W!A286</f>
        <v>110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[1]W!A122</f>
        <v>0</v>
      </c>
      <c r="V13" s="125"/>
      <c r="W13" s="124">
        <f>[1]W!A125</f>
        <v>0</v>
      </c>
      <c r="X13" s="118"/>
      <c r="Y13" s="124">
        <f>[1]W!A128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[1]W!A287</f>
        <v>0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[1]W!A123</f>
        <v>0</v>
      </c>
      <c r="V14" s="125"/>
      <c r="W14" s="124">
        <f>[1]W!A126</f>
        <v>0</v>
      </c>
      <c r="X14" s="118"/>
      <c r="Y14" s="124">
        <f>[1]W!A129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215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[1]W!A305</f>
        <v>0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[1]W!A306</f>
        <v>0</v>
      </c>
      <c r="P17" s="129">
        <f>[1]W!B307</f>
        <v>0</v>
      </c>
      <c r="R17" s="108"/>
      <c r="S17" s="118" t="s">
        <v>159</v>
      </c>
      <c r="T17" s="104"/>
      <c r="U17" s="124">
        <f>[1]W!A131</f>
        <v>0</v>
      </c>
      <c r="V17" s="125"/>
      <c r="W17" s="124">
        <f>[1]W!A134</f>
        <v>0</v>
      </c>
      <c r="X17" s="118"/>
      <c r="Y17" s="124">
        <f>[1]W!A137</f>
        <v>0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[1]W!A291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[1]W!A307</f>
        <v>0</v>
      </c>
      <c r="P18" s="110"/>
      <c r="R18" s="108"/>
      <c r="S18" s="133" t="s">
        <v>162</v>
      </c>
      <c r="T18" s="104"/>
      <c r="U18" s="124">
        <f>[1]W!A132</f>
        <v>0</v>
      </c>
      <c r="V18" s="125"/>
      <c r="W18" s="124">
        <f>[1]W!A135</f>
        <v>0</v>
      </c>
      <c r="X18" s="118"/>
      <c r="Y18" s="124">
        <f>[1]W!A138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[1]W!A292</f>
        <v>0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[1]W!A133</f>
        <v>0</v>
      </c>
      <c r="V19" s="125"/>
      <c r="W19" s="124">
        <f>[1]W!A136</f>
        <v>0</v>
      </c>
      <c r="X19" s="118"/>
      <c r="Y19" s="124">
        <f>[1]W!A139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[1]W!A293</f>
        <v>2</v>
      </c>
      <c r="H20" s="110"/>
      <c r="I20" s="104"/>
      <c r="J20" s="108"/>
      <c r="K20" s="104" t="s">
        <v>166</v>
      </c>
      <c r="L20" s="104"/>
      <c r="M20" s="104"/>
      <c r="N20" s="104"/>
      <c r="O20" s="126">
        <f>[1]W!A308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[1]W!A294</f>
        <v>2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[1]W!A141</f>
        <v>0</v>
      </c>
      <c r="V22" s="125"/>
      <c r="W22" s="124">
        <f>[1]W!A144</f>
        <v>0</v>
      </c>
      <c r="X22" s="118"/>
      <c r="Y22" s="124">
        <f>[1]W!A147</f>
        <v>0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[1]W!A301</f>
        <v>0</v>
      </c>
      <c r="H23" s="139"/>
      <c r="I23" s="104"/>
      <c r="R23" s="108"/>
      <c r="S23" s="133" t="s">
        <v>162</v>
      </c>
      <c r="T23" s="104"/>
      <c r="U23" s="124">
        <f>[1]W!A142</f>
        <v>0</v>
      </c>
      <c r="V23" s="125"/>
      <c r="W23" s="124">
        <f>[1]W!A145</f>
        <v>0</v>
      </c>
      <c r="X23" s="118"/>
      <c r="Y23" s="124">
        <f>[1]W!A148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[1]W!A302</f>
        <v>0</v>
      </c>
      <c r="H24" s="140">
        <f>[1]W!B302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[1]W!A143</f>
        <v>0</v>
      </c>
      <c r="V24" s="125"/>
      <c r="W24" s="124">
        <f>[1]W!A146</f>
        <v>0</v>
      </c>
      <c r="X24" s="118"/>
      <c r="Y24" s="124">
        <f>[1]W!A149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[1]W!A303</f>
        <v>0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G19*[1]W!A75-G24</f>
        <v>0</v>
      </c>
      <c r="H26" s="110"/>
      <c r="I26" s="104"/>
      <c r="J26" s="108"/>
      <c r="K26" s="104" t="s">
        <v>176</v>
      </c>
      <c r="L26" s="104"/>
      <c r="M26" s="128">
        <f>[1]W!A321</f>
        <v>0</v>
      </c>
      <c r="N26" s="128">
        <f>[1]W!A322</f>
        <v>0</v>
      </c>
      <c r="O26" s="126">
        <f>IF([1]W!A327&gt;0,1,0)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[1]W!A304</f>
        <v>100.0</v>
      </c>
      <c r="H27" s="110"/>
      <c r="I27" s="104"/>
      <c r="J27" s="108"/>
      <c r="K27" s="104" t="s">
        <v>179</v>
      </c>
      <c r="L27" s="104"/>
      <c r="M27" s="128">
        <f>[1]W!A323</f>
        <v>0</v>
      </c>
      <c r="N27" s="128">
        <f>[1]W!A324</f>
        <v>0</v>
      </c>
      <c r="O27" s="126"/>
      <c r="P27" s="144"/>
      <c r="R27" s="108"/>
      <c r="S27" s="118" t="s">
        <v>159</v>
      </c>
      <c r="T27" s="104"/>
      <c r="U27" s="124">
        <f>[1]W!A151</f>
        <v>0</v>
      </c>
      <c r="V27" s="125"/>
      <c r="W27" s="124">
        <f>[1]W!A154</f>
        <v>0</v>
      </c>
      <c r="X27" s="118"/>
      <c r="Y27" s="124">
        <f>[1]W!A157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[1]W!A152</f>
        <v>0</v>
      </c>
      <c r="V28" s="125"/>
      <c r="W28" s="124">
        <f>[1]W!A155</f>
        <v>0</v>
      </c>
      <c r="X28" s="118"/>
      <c r="Y28" s="124">
        <f>[1]W!A158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2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[1]W!A311</f>
        <v>0</v>
      </c>
      <c r="H30" s="110"/>
      <c r="I30" s="104"/>
      <c r="J30" s="108"/>
      <c r="K30" s="104" t="s">
        <v>184</v>
      </c>
      <c r="L30" s="104"/>
      <c r="M30" s="132">
        <f>[1]W!A325</f>
        <v>2</v>
      </c>
      <c r="N30" s="132">
        <f>[1]W!A326</f>
        <v>0</v>
      </c>
      <c r="O30" s="146">
        <f>IF([1]W!A328&gt;0,1,0)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1000*[1]W!A57+[1]W!A312</f>
        <v>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[1]W!A161</f>
        <v>0</v>
      </c>
      <c r="V31" s="125"/>
      <c r="W31" s="124">
        <f>[1]W!A164</f>
        <v>0</v>
      </c>
      <c r="X31" s="118"/>
      <c r="Y31" s="124">
        <f>[1]W!A167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[1]W!A313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[1]W!A162</f>
        <v>0</v>
      </c>
      <c r="V32" s="125"/>
      <c r="W32" s="124">
        <f>[1]W!A165</f>
        <v>0</v>
      </c>
      <c r="X32" s="118"/>
      <c r="Y32" s="124">
        <f>[1]W!A168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[1]W!A314</f>
        <v>0</v>
      </c>
      <c r="H33" s="147">
        <f>[1]W!B313</f>
        <v>0</v>
      </c>
      <c r="I33" s="104"/>
      <c r="M33" s="104"/>
      <c r="R33" s="108"/>
      <c r="S33" s="118" t="s">
        <v>164</v>
      </c>
      <c r="T33" s="104"/>
      <c r="U33" s="124">
        <f>[1]W!A163</f>
        <v>0</v>
      </c>
      <c r="V33" s="125"/>
      <c r="W33" s="124">
        <f>[1]W!A166</f>
        <v>0</v>
      </c>
      <c r="X33" s="118"/>
      <c r="Y33" s="124">
        <f>[1]W!A169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[1]W!A315</f>
        <v>0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[1]W!A316</f>
        <v>0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[1]W!A295</f>
        <v>0</v>
      </c>
      <c r="N36" s="124">
        <f>[1]W!A297</f>
        <v>0</v>
      </c>
      <c r="O36" s="128">
        <f>[1]W!A299</f>
        <v>0</v>
      </c>
      <c r="P36" s="110"/>
      <c r="R36" s="108"/>
      <c r="S36" s="117" t="s">
        <v>194</v>
      </c>
      <c r="T36" s="149"/>
      <c r="U36" s="126">
        <f>[1]W!A171</f>
        <v>0</v>
      </c>
      <c r="V36" s="129">
        <f>[1]W!B171</f>
        <v>0</v>
      </c>
      <c r="W36" s="126">
        <f>[1]W!A172</f>
        <v>0</v>
      </c>
      <c r="X36" s="129">
        <f>[1]W!B172</f>
        <v>0</v>
      </c>
      <c r="Y36" s="126">
        <f>[1]W!A173</f>
        <v>0</v>
      </c>
      <c r="Z36" s="130">
        <f>[1]W!B173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1000*[1]W!A58</f>
        <v>3000</v>
      </c>
      <c r="H37" s="110"/>
      <c r="I37" s="104"/>
      <c r="J37" s="108"/>
      <c r="K37" s="104" t="s">
        <v>196</v>
      </c>
      <c r="L37" s="104"/>
      <c r="M37" s="132">
        <f>[1]W!A296</f>
        <v>0</v>
      </c>
      <c r="N37" s="132">
        <f>[1]W!A298</f>
        <v>0</v>
      </c>
      <c r="O37" s="132">
        <f>[1]W!A300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[1]W!A317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1000*[1]W!A59</f>
        <v>0</v>
      </c>
      <c r="H39" s="110"/>
      <c r="I39" s="104"/>
      <c r="R39" s="108"/>
      <c r="S39" s="117" t="s">
        <v>199</v>
      </c>
      <c r="T39" s="117"/>
      <c r="U39" s="151" t="str">
        <f>[1]W!A177</f>
        <v>None</v>
      </c>
      <c r="V39" s="125"/>
      <c r="W39" s="151" t="str">
        <f>[1]W!A178</f>
        <v>None</v>
      </c>
      <c r="X39" s="118"/>
      <c r="Y39" s="151" t="str">
        <f>[1]W!A179</f>
        <v>None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[1]W!A318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[1]W!A181</f>
        <v>0</v>
      </c>
      <c r="V42" s="125"/>
      <c r="W42" s="126">
        <f>[1]W!A182</f>
        <v>0</v>
      </c>
      <c r="X42" s="118"/>
      <c r="Y42" s="124">
        <f>[1]W!A183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[1]W!A319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[1]W!A54</f>
        <v>0</v>
      </c>
      <c r="V43" s="125"/>
      <c r="W43" s="124">
        <f>[1]W!A55</f>
        <v>0</v>
      </c>
      <c r="X43" s="118"/>
      <c r="Y43" s="124">
        <f>[1]W!A56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100-[1]W!A320/10</f>
        <v>100</v>
      </c>
      <c r="H44" s="110"/>
      <c r="I44" s="104"/>
      <c r="J44" s="108"/>
      <c r="K44" s="6" t="s">
        <v>210</v>
      </c>
      <c r="N44" s="158">
        <f>0.00052*(6*G25+O18)</f>
        <v>0</v>
      </c>
      <c r="P44" s="110"/>
      <c r="R44" s="108"/>
      <c r="S44" s="155" t="s">
        <v>211</v>
      </c>
      <c r="T44" s="104"/>
      <c r="U44" s="124">
        <f>[1]W!A184</f>
        <v>0</v>
      </c>
      <c r="V44" s="125"/>
      <c r="W44" s="126">
        <f>[1]W!A185</f>
        <v>0</v>
      </c>
      <c r="X44" s="118"/>
      <c r="Y44" s="124">
        <f>[1]W!A186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[1]W!A329</f>
        <v>0</v>
      </c>
      <c r="H45" s="110"/>
      <c r="I45" s="104"/>
      <c r="J45" s="108"/>
      <c r="K45" s="6" t="s">
        <v>213</v>
      </c>
      <c r="N45" s="157">
        <f>N43+N44</f>
        <v>4.75</v>
      </c>
      <c r="P45" s="110"/>
      <c r="R45" s="108"/>
      <c r="S45" s="155" t="s">
        <v>214</v>
      </c>
      <c r="T45" s="104"/>
      <c r="U45" s="124">
        <f>[1]W!A187</f>
        <v>0</v>
      </c>
      <c r="V45" s="125"/>
      <c r="W45" s="126">
        <f>[1]W!A188</f>
        <v>0</v>
      </c>
      <c r="X45" s="118"/>
      <c r="Y45" s="124">
        <f>[1]W!A189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3" workbookViewId="0">
      <selection activeCell="U4" sqref="U4:Y45"/>
    </sheetView>
  </sheetViews>
  <sheetFormatPr baseColWidth="10" defaultColWidth="9.3320312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6640625" style="6" customWidth="1"/>
    <col min="7" max="7" width="8.6640625" style="6" customWidth="1"/>
    <col min="8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6640625" style="6" customWidth="1"/>
    <col min="23" max="23" width="7.33203125" style="6" customWidth="1"/>
    <col min="24" max="24" width="1.664062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33203125" style="6"/>
    <col min="29" max="29" width="1.6640625" style="6" customWidth="1"/>
    <col min="30" max="30" width="9.33203125" style="6"/>
    <col min="31" max="31" width="9.6640625" style="6" customWidth="1"/>
    <col min="32" max="32" width="9.33203125" style="6"/>
    <col min="33" max="33" width="1.5546875" style="6" customWidth="1"/>
    <col min="34" max="34" width="9.33203125" style="6"/>
    <col min="35" max="35" width="1.5546875" style="6" customWidth="1"/>
    <col min="36" max="256" width="9.3320312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6640625" style="6" customWidth="1"/>
    <col min="263" max="263" width="8.6640625" style="6" customWidth="1"/>
    <col min="264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6640625" style="6" customWidth="1"/>
    <col min="279" max="279" width="7.33203125" style="6" customWidth="1"/>
    <col min="280" max="280" width="1.664062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33203125" style="6"/>
    <col min="285" max="285" width="1.6640625" style="6" customWidth="1"/>
    <col min="286" max="286" width="9.33203125" style="6"/>
    <col min="287" max="287" width="9.6640625" style="6" customWidth="1"/>
    <col min="288" max="288" width="9.33203125" style="6"/>
    <col min="289" max="289" width="1.5546875" style="6" customWidth="1"/>
    <col min="290" max="290" width="9.33203125" style="6"/>
    <col min="291" max="291" width="1.5546875" style="6" customWidth="1"/>
    <col min="292" max="512" width="9.3320312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6640625" style="6" customWidth="1"/>
    <col min="519" max="519" width="8.6640625" style="6" customWidth="1"/>
    <col min="520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6640625" style="6" customWidth="1"/>
    <col min="535" max="535" width="7.33203125" style="6" customWidth="1"/>
    <col min="536" max="536" width="1.664062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33203125" style="6"/>
    <col min="541" max="541" width="1.6640625" style="6" customWidth="1"/>
    <col min="542" max="542" width="9.33203125" style="6"/>
    <col min="543" max="543" width="9.6640625" style="6" customWidth="1"/>
    <col min="544" max="544" width="9.33203125" style="6"/>
    <col min="545" max="545" width="1.5546875" style="6" customWidth="1"/>
    <col min="546" max="546" width="9.33203125" style="6"/>
    <col min="547" max="547" width="1.5546875" style="6" customWidth="1"/>
    <col min="548" max="768" width="9.3320312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6640625" style="6" customWidth="1"/>
    <col min="775" max="775" width="8.6640625" style="6" customWidth="1"/>
    <col min="776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6640625" style="6" customWidth="1"/>
    <col min="791" max="791" width="7.33203125" style="6" customWidth="1"/>
    <col min="792" max="792" width="1.664062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33203125" style="6"/>
    <col min="797" max="797" width="1.6640625" style="6" customWidth="1"/>
    <col min="798" max="798" width="9.33203125" style="6"/>
    <col min="799" max="799" width="9.6640625" style="6" customWidth="1"/>
    <col min="800" max="800" width="9.33203125" style="6"/>
    <col min="801" max="801" width="1.5546875" style="6" customWidth="1"/>
    <col min="802" max="802" width="9.33203125" style="6"/>
    <col min="803" max="803" width="1.5546875" style="6" customWidth="1"/>
    <col min="804" max="1024" width="9.3320312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6640625" style="6" customWidth="1"/>
    <col min="1031" max="1031" width="8.6640625" style="6" customWidth="1"/>
    <col min="1032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6640625" style="6" customWidth="1"/>
    <col min="1047" max="1047" width="7.33203125" style="6" customWidth="1"/>
    <col min="1048" max="1048" width="1.664062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33203125" style="6"/>
    <col min="1053" max="1053" width="1.6640625" style="6" customWidth="1"/>
    <col min="1054" max="1054" width="9.33203125" style="6"/>
    <col min="1055" max="1055" width="9.6640625" style="6" customWidth="1"/>
    <col min="1056" max="1056" width="9.33203125" style="6"/>
    <col min="1057" max="1057" width="1.5546875" style="6" customWidth="1"/>
    <col min="1058" max="1058" width="9.33203125" style="6"/>
    <col min="1059" max="1059" width="1.5546875" style="6" customWidth="1"/>
    <col min="1060" max="1280" width="9.3320312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6640625" style="6" customWidth="1"/>
    <col min="1287" max="1287" width="8.6640625" style="6" customWidth="1"/>
    <col min="1288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6640625" style="6" customWidth="1"/>
    <col min="1303" max="1303" width="7.33203125" style="6" customWidth="1"/>
    <col min="1304" max="1304" width="1.664062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33203125" style="6"/>
    <col min="1309" max="1309" width="1.6640625" style="6" customWidth="1"/>
    <col min="1310" max="1310" width="9.33203125" style="6"/>
    <col min="1311" max="1311" width="9.6640625" style="6" customWidth="1"/>
    <col min="1312" max="1312" width="9.33203125" style="6"/>
    <col min="1313" max="1313" width="1.5546875" style="6" customWidth="1"/>
    <col min="1314" max="1314" width="9.33203125" style="6"/>
    <col min="1315" max="1315" width="1.5546875" style="6" customWidth="1"/>
    <col min="1316" max="1536" width="9.3320312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6640625" style="6" customWidth="1"/>
    <col min="1543" max="1543" width="8.6640625" style="6" customWidth="1"/>
    <col min="1544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6640625" style="6" customWidth="1"/>
    <col min="1559" max="1559" width="7.33203125" style="6" customWidth="1"/>
    <col min="1560" max="1560" width="1.664062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33203125" style="6"/>
    <col min="1565" max="1565" width="1.6640625" style="6" customWidth="1"/>
    <col min="1566" max="1566" width="9.33203125" style="6"/>
    <col min="1567" max="1567" width="9.6640625" style="6" customWidth="1"/>
    <col min="1568" max="1568" width="9.33203125" style="6"/>
    <col min="1569" max="1569" width="1.5546875" style="6" customWidth="1"/>
    <col min="1570" max="1570" width="9.33203125" style="6"/>
    <col min="1571" max="1571" width="1.5546875" style="6" customWidth="1"/>
    <col min="1572" max="1792" width="9.3320312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6640625" style="6" customWidth="1"/>
    <col min="1799" max="1799" width="8.6640625" style="6" customWidth="1"/>
    <col min="1800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6640625" style="6" customWidth="1"/>
    <col min="1815" max="1815" width="7.33203125" style="6" customWidth="1"/>
    <col min="1816" max="1816" width="1.664062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33203125" style="6"/>
    <col min="1821" max="1821" width="1.6640625" style="6" customWidth="1"/>
    <col min="1822" max="1822" width="9.33203125" style="6"/>
    <col min="1823" max="1823" width="9.6640625" style="6" customWidth="1"/>
    <col min="1824" max="1824" width="9.33203125" style="6"/>
    <col min="1825" max="1825" width="1.5546875" style="6" customWidth="1"/>
    <col min="1826" max="1826" width="9.33203125" style="6"/>
    <col min="1827" max="1827" width="1.5546875" style="6" customWidth="1"/>
    <col min="1828" max="2048" width="9.3320312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6640625" style="6" customWidth="1"/>
    <col min="2055" max="2055" width="8.6640625" style="6" customWidth="1"/>
    <col min="2056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6640625" style="6" customWidth="1"/>
    <col min="2071" max="2071" width="7.33203125" style="6" customWidth="1"/>
    <col min="2072" max="2072" width="1.664062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33203125" style="6"/>
    <col min="2077" max="2077" width="1.6640625" style="6" customWidth="1"/>
    <col min="2078" max="2078" width="9.33203125" style="6"/>
    <col min="2079" max="2079" width="9.6640625" style="6" customWidth="1"/>
    <col min="2080" max="2080" width="9.33203125" style="6"/>
    <col min="2081" max="2081" width="1.5546875" style="6" customWidth="1"/>
    <col min="2082" max="2082" width="9.33203125" style="6"/>
    <col min="2083" max="2083" width="1.5546875" style="6" customWidth="1"/>
    <col min="2084" max="2304" width="9.3320312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6640625" style="6" customWidth="1"/>
    <col min="2311" max="2311" width="8.6640625" style="6" customWidth="1"/>
    <col min="2312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6640625" style="6" customWidth="1"/>
    <col min="2327" max="2327" width="7.33203125" style="6" customWidth="1"/>
    <col min="2328" max="2328" width="1.664062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33203125" style="6"/>
    <col min="2333" max="2333" width="1.6640625" style="6" customWidth="1"/>
    <col min="2334" max="2334" width="9.33203125" style="6"/>
    <col min="2335" max="2335" width="9.6640625" style="6" customWidth="1"/>
    <col min="2336" max="2336" width="9.33203125" style="6"/>
    <col min="2337" max="2337" width="1.5546875" style="6" customWidth="1"/>
    <col min="2338" max="2338" width="9.33203125" style="6"/>
    <col min="2339" max="2339" width="1.5546875" style="6" customWidth="1"/>
    <col min="2340" max="2560" width="9.3320312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6640625" style="6" customWidth="1"/>
    <col min="2567" max="2567" width="8.6640625" style="6" customWidth="1"/>
    <col min="2568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6640625" style="6" customWidth="1"/>
    <col min="2583" max="2583" width="7.33203125" style="6" customWidth="1"/>
    <col min="2584" max="2584" width="1.664062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33203125" style="6"/>
    <col min="2589" max="2589" width="1.6640625" style="6" customWidth="1"/>
    <col min="2590" max="2590" width="9.33203125" style="6"/>
    <col min="2591" max="2591" width="9.6640625" style="6" customWidth="1"/>
    <col min="2592" max="2592" width="9.33203125" style="6"/>
    <col min="2593" max="2593" width="1.5546875" style="6" customWidth="1"/>
    <col min="2594" max="2594" width="9.33203125" style="6"/>
    <col min="2595" max="2595" width="1.5546875" style="6" customWidth="1"/>
    <col min="2596" max="2816" width="9.3320312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6640625" style="6" customWidth="1"/>
    <col min="2823" max="2823" width="8.6640625" style="6" customWidth="1"/>
    <col min="2824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6640625" style="6" customWidth="1"/>
    <col min="2839" max="2839" width="7.33203125" style="6" customWidth="1"/>
    <col min="2840" max="2840" width="1.664062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33203125" style="6"/>
    <col min="2845" max="2845" width="1.6640625" style="6" customWidth="1"/>
    <col min="2846" max="2846" width="9.33203125" style="6"/>
    <col min="2847" max="2847" width="9.6640625" style="6" customWidth="1"/>
    <col min="2848" max="2848" width="9.33203125" style="6"/>
    <col min="2849" max="2849" width="1.5546875" style="6" customWidth="1"/>
    <col min="2850" max="2850" width="9.33203125" style="6"/>
    <col min="2851" max="2851" width="1.5546875" style="6" customWidth="1"/>
    <col min="2852" max="3072" width="9.3320312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6640625" style="6" customWidth="1"/>
    <col min="3079" max="3079" width="8.6640625" style="6" customWidth="1"/>
    <col min="3080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6640625" style="6" customWidth="1"/>
    <col min="3095" max="3095" width="7.33203125" style="6" customWidth="1"/>
    <col min="3096" max="3096" width="1.664062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33203125" style="6"/>
    <col min="3101" max="3101" width="1.6640625" style="6" customWidth="1"/>
    <col min="3102" max="3102" width="9.33203125" style="6"/>
    <col min="3103" max="3103" width="9.6640625" style="6" customWidth="1"/>
    <col min="3104" max="3104" width="9.33203125" style="6"/>
    <col min="3105" max="3105" width="1.5546875" style="6" customWidth="1"/>
    <col min="3106" max="3106" width="9.33203125" style="6"/>
    <col min="3107" max="3107" width="1.5546875" style="6" customWidth="1"/>
    <col min="3108" max="3328" width="9.3320312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6640625" style="6" customWidth="1"/>
    <col min="3335" max="3335" width="8.6640625" style="6" customWidth="1"/>
    <col min="3336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6640625" style="6" customWidth="1"/>
    <col min="3351" max="3351" width="7.33203125" style="6" customWidth="1"/>
    <col min="3352" max="3352" width="1.664062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33203125" style="6"/>
    <col min="3357" max="3357" width="1.6640625" style="6" customWidth="1"/>
    <col min="3358" max="3358" width="9.33203125" style="6"/>
    <col min="3359" max="3359" width="9.6640625" style="6" customWidth="1"/>
    <col min="3360" max="3360" width="9.33203125" style="6"/>
    <col min="3361" max="3361" width="1.5546875" style="6" customWidth="1"/>
    <col min="3362" max="3362" width="9.33203125" style="6"/>
    <col min="3363" max="3363" width="1.5546875" style="6" customWidth="1"/>
    <col min="3364" max="3584" width="9.3320312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6640625" style="6" customWidth="1"/>
    <col min="3591" max="3591" width="8.6640625" style="6" customWidth="1"/>
    <col min="3592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6640625" style="6" customWidth="1"/>
    <col min="3607" max="3607" width="7.33203125" style="6" customWidth="1"/>
    <col min="3608" max="3608" width="1.664062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33203125" style="6"/>
    <col min="3613" max="3613" width="1.6640625" style="6" customWidth="1"/>
    <col min="3614" max="3614" width="9.33203125" style="6"/>
    <col min="3615" max="3615" width="9.6640625" style="6" customWidth="1"/>
    <col min="3616" max="3616" width="9.33203125" style="6"/>
    <col min="3617" max="3617" width="1.5546875" style="6" customWidth="1"/>
    <col min="3618" max="3618" width="9.33203125" style="6"/>
    <col min="3619" max="3619" width="1.5546875" style="6" customWidth="1"/>
    <col min="3620" max="3840" width="9.3320312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6640625" style="6" customWidth="1"/>
    <col min="3847" max="3847" width="8.6640625" style="6" customWidth="1"/>
    <col min="3848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6640625" style="6" customWidth="1"/>
    <col min="3863" max="3863" width="7.33203125" style="6" customWidth="1"/>
    <col min="3864" max="3864" width="1.664062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33203125" style="6"/>
    <col min="3869" max="3869" width="1.6640625" style="6" customWidth="1"/>
    <col min="3870" max="3870" width="9.33203125" style="6"/>
    <col min="3871" max="3871" width="9.6640625" style="6" customWidth="1"/>
    <col min="3872" max="3872" width="9.33203125" style="6"/>
    <col min="3873" max="3873" width="1.5546875" style="6" customWidth="1"/>
    <col min="3874" max="3874" width="9.33203125" style="6"/>
    <col min="3875" max="3875" width="1.5546875" style="6" customWidth="1"/>
    <col min="3876" max="4096" width="9.3320312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6640625" style="6" customWidth="1"/>
    <col min="4103" max="4103" width="8.6640625" style="6" customWidth="1"/>
    <col min="4104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6640625" style="6" customWidth="1"/>
    <col min="4119" max="4119" width="7.33203125" style="6" customWidth="1"/>
    <col min="4120" max="4120" width="1.664062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33203125" style="6"/>
    <col min="4125" max="4125" width="1.6640625" style="6" customWidth="1"/>
    <col min="4126" max="4126" width="9.33203125" style="6"/>
    <col min="4127" max="4127" width="9.6640625" style="6" customWidth="1"/>
    <col min="4128" max="4128" width="9.33203125" style="6"/>
    <col min="4129" max="4129" width="1.5546875" style="6" customWidth="1"/>
    <col min="4130" max="4130" width="9.33203125" style="6"/>
    <col min="4131" max="4131" width="1.5546875" style="6" customWidth="1"/>
    <col min="4132" max="4352" width="9.3320312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6640625" style="6" customWidth="1"/>
    <col min="4359" max="4359" width="8.6640625" style="6" customWidth="1"/>
    <col min="4360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6640625" style="6" customWidth="1"/>
    <col min="4375" max="4375" width="7.33203125" style="6" customWidth="1"/>
    <col min="4376" max="4376" width="1.664062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33203125" style="6"/>
    <col min="4381" max="4381" width="1.6640625" style="6" customWidth="1"/>
    <col min="4382" max="4382" width="9.33203125" style="6"/>
    <col min="4383" max="4383" width="9.6640625" style="6" customWidth="1"/>
    <col min="4384" max="4384" width="9.33203125" style="6"/>
    <col min="4385" max="4385" width="1.5546875" style="6" customWidth="1"/>
    <col min="4386" max="4386" width="9.33203125" style="6"/>
    <col min="4387" max="4387" width="1.5546875" style="6" customWidth="1"/>
    <col min="4388" max="4608" width="9.3320312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6640625" style="6" customWidth="1"/>
    <col min="4615" max="4615" width="8.6640625" style="6" customWidth="1"/>
    <col min="4616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6640625" style="6" customWidth="1"/>
    <col min="4631" max="4631" width="7.33203125" style="6" customWidth="1"/>
    <col min="4632" max="4632" width="1.664062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33203125" style="6"/>
    <col min="4637" max="4637" width="1.6640625" style="6" customWidth="1"/>
    <col min="4638" max="4638" width="9.33203125" style="6"/>
    <col min="4639" max="4639" width="9.6640625" style="6" customWidth="1"/>
    <col min="4640" max="4640" width="9.33203125" style="6"/>
    <col min="4641" max="4641" width="1.5546875" style="6" customWidth="1"/>
    <col min="4642" max="4642" width="9.33203125" style="6"/>
    <col min="4643" max="4643" width="1.5546875" style="6" customWidth="1"/>
    <col min="4644" max="4864" width="9.3320312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6640625" style="6" customWidth="1"/>
    <col min="4871" max="4871" width="8.6640625" style="6" customWidth="1"/>
    <col min="4872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6640625" style="6" customWidth="1"/>
    <col min="4887" max="4887" width="7.33203125" style="6" customWidth="1"/>
    <col min="4888" max="4888" width="1.664062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33203125" style="6"/>
    <col min="4893" max="4893" width="1.6640625" style="6" customWidth="1"/>
    <col min="4894" max="4894" width="9.33203125" style="6"/>
    <col min="4895" max="4895" width="9.6640625" style="6" customWidth="1"/>
    <col min="4896" max="4896" width="9.33203125" style="6"/>
    <col min="4897" max="4897" width="1.5546875" style="6" customWidth="1"/>
    <col min="4898" max="4898" width="9.33203125" style="6"/>
    <col min="4899" max="4899" width="1.5546875" style="6" customWidth="1"/>
    <col min="4900" max="5120" width="9.3320312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6640625" style="6" customWidth="1"/>
    <col min="5127" max="5127" width="8.6640625" style="6" customWidth="1"/>
    <col min="5128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6640625" style="6" customWidth="1"/>
    <col min="5143" max="5143" width="7.33203125" style="6" customWidth="1"/>
    <col min="5144" max="5144" width="1.664062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33203125" style="6"/>
    <col min="5149" max="5149" width="1.6640625" style="6" customWidth="1"/>
    <col min="5150" max="5150" width="9.33203125" style="6"/>
    <col min="5151" max="5151" width="9.6640625" style="6" customWidth="1"/>
    <col min="5152" max="5152" width="9.33203125" style="6"/>
    <col min="5153" max="5153" width="1.5546875" style="6" customWidth="1"/>
    <col min="5154" max="5154" width="9.33203125" style="6"/>
    <col min="5155" max="5155" width="1.5546875" style="6" customWidth="1"/>
    <col min="5156" max="5376" width="9.3320312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6640625" style="6" customWidth="1"/>
    <col min="5383" max="5383" width="8.6640625" style="6" customWidth="1"/>
    <col min="5384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6640625" style="6" customWidth="1"/>
    <col min="5399" max="5399" width="7.33203125" style="6" customWidth="1"/>
    <col min="5400" max="5400" width="1.664062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33203125" style="6"/>
    <col min="5405" max="5405" width="1.6640625" style="6" customWidth="1"/>
    <col min="5406" max="5406" width="9.33203125" style="6"/>
    <col min="5407" max="5407" width="9.6640625" style="6" customWidth="1"/>
    <col min="5408" max="5408" width="9.33203125" style="6"/>
    <col min="5409" max="5409" width="1.5546875" style="6" customWidth="1"/>
    <col min="5410" max="5410" width="9.33203125" style="6"/>
    <col min="5411" max="5411" width="1.5546875" style="6" customWidth="1"/>
    <col min="5412" max="5632" width="9.3320312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6640625" style="6" customWidth="1"/>
    <col min="5639" max="5639" width="8.6640625" style="6" customWidth="1"/>
    <col min="5640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6640625" style="6" customWidth="1"/>
    <col min="5655" max="5655" width="7.33203125" style="6" customWidth="1"/>
    <col min="5656" max="5656" width="1.664062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33203125" style="6"/>
    <col min="5661" max="5661" width="1.6640625" style="6" customWidth="1"/>
    <col min="5662" max="5662" width="9.33203125" style="6"/>
    <col min="5663" max="5663" width="9.6640625" style="6" customWidth="1"/>
    <col min="5664" max="5664" width="9.33203125" style="6"/>
    <col min="5665" max="5665" width="1.5546875" style="6" customWidth="1"/>
    <col min="5666" max="5666" width="9.33203125" style="6"/>
    <col min="5667" max="5667" width="1.5546875" style="6" customWidth="1"/>
    <col min="5668" max="5888" width="9.3320312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6640625" style="6" customWidth="1"/>
    <col min="5895" max="5895" width="8.6640625" style="6" customWidth="1"/>
    <col min="5896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6640625" style="6" customWidth="1"/>
    <col min="5911" max="5911" width="7.33203125" style="6" customWidth="1"/>
    <col min="5912" max="5912" width="1.664062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33203125" style="6"/>
    <col min="5917" max="5917" width="1.6640625" style="6" customWidth="1"/>
    <col min="5918" max="5918" width="9.33203125" style="6"/>
    <col min="5919" max="5919" width="9.6640625" style="6" customWidth="1"/>
    <col min="5920" max="5920" width="9.33203125" style="6"/>
    <col min="5921" max="5921" width="1.5546875" style="6" customWidth="1"/>
    <col min="5922" max="5922" width="9.33203125" style="6"/>
    <col min="5923" max="5923" width="1.5546875" style="6" customWidth="1"/>
    <col min="5924" max="6144" width="9.3320312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6640625" style="6" customWidth="1"/>
    <col min="6151" max="6151" width="8.6640625" style="6" customWidth="1"/>
    <col min="6152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6640625" style="6" customWidth="1"/>
    <col min="6167" max="6167" width="7.33203125" style="6" customWidth="1"/>
    <col min="6168" max="6168" width="1.664062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33203125" style="6"/>
    <col min="6173" max="6173" width="1.6640625" style="6" customWidth="1"/>
    <col min="6174" max="6174" width="9.33203125" style="6"/>
    <col min="6175" max="6175" width="9.6640625" style="6" customWidth="1"/>
    <col min="6176" max="6176" width="9.33203125" style="6"/>
    <col min="6177" max="6177" width="1.5546875" style="6" customWidth="1"/>
    <col min="6178" max="6178" width="9.33203125" style="6"/>
    <col min="6179" max="6179" width="1.5546875" style="6" customWidth="1"/>
    <col min="6180" max="6400" width="9.3320312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6640625" style="6" customWidth="1"/>
    <col min="6407" max="6407" width="8.6640625" style="6" customWidth="1"/>
    <col min="6408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6640625" style="6" customWidth="1"/>
    <col min="6423" max="6423" width="7.33203125" style="6" customWidth="1"/>
    <col min="6424" max="6424" width="1.664062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33203125" style="6"/>
    <col min="6429" max="6429" width="1.6640625" style="6" customWidth="1"/>
    <col min="6430" max="6430" width="9.33203125" style="6"/>
    <col min="6431" max="6431" width="9.6640625" style="6" customWidth="1"/>
    <col min="6432" max="6432" width="9.33203125" style="6"/>
    <col min="6433" max="6433" width="1.5546875" style="6" customWidth="1"/>
    <col min="6434" max="6434" width="9.33203125" style="6"/>
    <col min="6435" max="6435" width="1.5546875" style="6" customWidth="1"/>
    <col min="6436" max="6656" width="9.3320312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6640625" style="6" customWidth="1"/>
    <col min="6663" max="6663" width="8.6640625" style="6" customWidth="1"/>
    <col min="6664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6640625" style="6" customWidth="1"/>
    <col min="6679" max="6679" width="7.33203125" style="6" customWidth="1"/>
    <col min="6680" max="6680" width="1.664062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33203125" style="6"/>
    <col min="6685" max="6685" width="1.6640625" style="6" customWidth="1"/>
    <col min="6686" max="6686" width="9.33203125" style="6"/>
    <col min="6687" max="6687" width="9.6640625" style="6" customWidth="1"/>
    <col min="6688" max="6688" width="9.33203125" style="6"/>
    <col min="6689" max="6689" width="1.5546875" style="6" customWidth="1"/>
    <col min="6690" max="6690" width="9.33203125" style="6"/>
    <col min="6691" max="6691" width="1.5546875" style="6" customWidth="1"/>
    <col min="6692" max="6912" width="9.3320312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6640625" style="6" customWidth="1"/>
    <col min="6919" max="6919" width="8.6640625" style="6" customWidth="1"/>
    <col min="6920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6640625" style="6" customWidth="1"/>
    <col min="6935" max="6935" width="7.33203125" style="6" customWidth="1"/>
    <col min="6936" max="6936" width="1.664062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33203125" style="6"/>
    <col min="6941" max="6941" width="1.6640625" style="6" customWidth="1"/>
    <col min="6942" max="6942" width="9.33203125" style="6"/>
    <col min="6943" max="6943" width="9.6640625" style="6" customWidth="1"/>
    <col min="6944" max="6944" width="9.33203125" style="6"/>
    <col min="6945" max="6945" width="1.5546875" style="6" customWidth="1"/>
    <col min="6946" max="6946" width="9.33203125" style="6"/>
    <col min="6947" max="6947" width="1.5546875" style="6" customWidth="1"/>
    <col min="6948" max="7168" width="9.3320312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6640625" style="6" customWidth="1"/>
    <col min="7175" max="7175" width="8.6640625" style="6" customWidth="1"/>
    <col min="7176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6640625" style="6" customWidth="1"/>
    <col min="7191" max="7191" width="7.33203125" style="6" customWidth="1"/>
    <col min="7192" max="7192" width="1.664062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33203125" style="6"/>
    <col min="7197" max="7197" width="1.6640625" style="6" customWidth="1"/>
    <col min="7198" max="7198" width="9.33203125" style="6"/>
    <col min="7199" max="7199" width="9.6640625" style="6" customWidth="1"/>
    <col min="7200" max="7200" width="9.33203125" style="6"/>
    <col min="7201" max="7201" width="1.5546875" style="6" customWidth="1"/>
    <col min="7202" max="7202" width="9.33203125" style="6"/>
    <col min="7203" max="7203" width="1.5546875" style="6" customWidth="1"/>
    <col min="7204" max="7424" width="9.3320312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6640625" style="6" customWidth="1"/>
    <col min="7431" max="7431" width="8.6640625" style="6" customWidth="1"/>
    <col min="7432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6640625" style="6" customWidth="1"/>
    <col min="7447" max="7447" width="7.33203125" style="6" customWidth="1"/>
    <col min="7448" max="7448" width="1.664062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33203125" style="6"/>
    <col min="7453" max="7453" width="1.6640625" style="6" customWidth="1"/>
    <col min="7454" max="7454" width="9.33203125" style="6"/>
    <col min="7455" max="7455" width="9.6640625" style="6" customWidth="1"/>
    <col min="7456" max="7456" width="9.33203125" style="6"/>
    <col min="7457" max="7457" width="1.5546875" style="6" customWidth="1"/>
    <col min="7458" max="7458" width="9.33203125" style="6"/>
    <col min="7459" max="7459" width="1.5546875" style="6" customWidth="1"/>
    <col min="7460" max="7680" width="9.3320312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6640625" style="6" customWidth="1"/>
    <col min="7687" max="7687" width="8.6640625" style="6" customWidth="1"/>
    <col min="7688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6640625" style="6" customWidth="1"/>
    <col min="7703" max="7703" width="7.33203125" style="6" customWidth="1"/>
    <col min="7704" max="7704" width="1.664062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33203125" style="6"/>
    <col min="7709" max="7709" width="1.6640625" style="6" customWidth="1"/>
    <col min="7710" max="7710" width="9.33203125" style="6"/>
    <col min="7711" max="7711" width="9.6640625" style="6" customWidth="1"/>
    <col min="7712" max="7712" width="9.33203125" style="6"/>
    <col min="7713" max="7713" width="1.5546875" style="6" customWidth="1"/>
    <col min="7714" max="7714" width="9.33203125" style="6"/>
    <col min="7715" max="7715" width="1.5546875" style="6" customWidth="1"/>
    <col min="7716" max="7936" width="9.3320312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6640625" style="6" customWidth="1"/>
    <col min="7943" max="7943" width="8.6640625" style="6" customWidth="1"/>
    <col min="7944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6640625" style="6" customWidth="1"/>
    <col min="7959" max="7959" width="7.33203125" style="6" customWidth="1"/>
    <col min="7960" max="7960" width="1.664062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33203125" style="6"/>
    <col min="7965" max="7965" width="1.6640625" style="6" customWidth="1"/>
    <col min="7966" max="7966" width="9.33203125" style="6"/>
    <col min="7967" max="7967" width="9.6640625" style="6" customWidth="1"/>
    <col min="7968" max="7968" width="9.33203125" style="6"/>
    <col min="7969" max="7969" width="1.5546875" style="6" customWidth="1"/>
    <col min="7970" max="7970" width="9.33203125" style="6"/>
    <col min="7971" max="7971" width="1.5546875" style="6" customWidth="1"/>
    <col min="7972" max="8192" width="9.3320312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6640625" style="6" customWidth="1"/>
    <col min="8199" max="8199" width="8.6640625" style="6" customWidth="1"/>
    <col min="8200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6640625" style="6" customWidth="1"/>
    <col min="8215" max="8215" width="7.33203125" style="6" customWidth="1"/>
    <col min="8216" max="8216" width="1.664062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33203125" style="6"/>
    <col min="8221" max="8221" width="1.6640625" style="6" customWidth="1"/>
    <col min="8222" max="8222" width="9.33203125" style="6"/>
    <col min="8223" max="8223" width="9.6640625" style="6" customWidth="1"/>
    <col min="8224" max="8224" width="9.33203125" style="6"/>
    <col min="8225" max="8225" width="1.5546875" style="6" customWidth="1"/>
    <col min="8226" max="8226" width="9.33203125" style="6"/>
    <col min="8227" max="8227" width="1.5546875" style="6" customWidth="1"/>
    <col min="8228" max="8448" width="9.3320312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6640625" style="6" customWidth="1"/>
    <col min="8455" max="8455" width="8.6640625" style="6" customWidth="1"/>
    <col min="8456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6640625" style="6" customWidth="1"/>
    <col min="8471" max="8471" width="7.33203125" style="6" customWidth="1"/>
    <col min="8472" max="8472" width="1.664062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33203125" style="6"/>
    <col min="8477" max="8477" width="1.6640625" style="6" customWidth="1"/>
    <col min="8478" max="8478" width="9.33203125" style="6"/>
    <col min="8479" max="8479" width="9.6640625" style="6" customWidth="1"/>
    <col min="8480" max="8480" width="9.33203125" style="6"/>
    <col min="8481" max="8481" width="1.5546875" style="6" customWidth="1"/>
    <col min="8482" max="8482" width="9.33203125" style="6"/>
    <col min="8483" max="8483" width="1.5546875" style="6" customWidth="1"/>
    <col min="8484" max="8704" width="9.3320312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6640625" style="6" customWidth="1"/>
    <col min="8711" max="8711" width="8.6640625" style="6" customWidth="1"/>
    <col min="8712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6640625" style="6" customWidth="1"/>
    <col min="8727" max="8727" width="7.33203125" style="6" customWidth="1"/>
    <col min="8728" max="8728" width="1.664062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33203125" style="6"/>
    <col min="8733" max="8733" width="1.6640625" style="6" customWidth="1"/>
    <col min="8734" max="8734" width="9.33203125" style="6"/>
    <col min="8735" max="8735" width="9.6640625" style="6" customWidth="1"/>
    <col min="8736" max="8736" width="9.33203125" style="6"/>
    <col min="8737" max="8737" width="1.5546875" style="6" customWidth="1"/>
    <col min="8738" max="8738" width="9.33203125" style="6"/>
    <col min="8739" max="8739" width="1.5546875" style="6" customWidth="1"/>
    <col min="8740" max="8960" width="9.3320312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6640625" style="6" customWidth="1"/>
    <col min="8967" max="8967" width="8.6640625" style="6" customWidth="1"/>
    <col min="8968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6640625" style="6" customWidth="1"/>
    <col min="8983" max="8983" width="7.33203125" style="6" customWidth="1"/>
    <col min="8984" max="8984" width="1.664062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33203125" style="6"/>
    <col min="8989" max="8989" width="1.6640625" style="6" customWidth="1"/>
    <col min="8990" max="8990" width="9.33203125" style="6"/>
    <col min="8991" max="8991" width="9.6640625" style="6" customWidth="1"/>
    <col min="8992" max="8992" width="9.33203125" style="6"/>
    <col min="8993" max="8993" width="1.5546875" style="6" customWidth="1"/>
    <col min="8994" max="8994" width="9.33203125" style="6"/>
    <col min="8995" max="8995" width="1.5546875" style="6" customWidth="1"/>
    <col min="8996" max="9216" width="9.3320312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6640625" style="6" customWidth="1"/>
    <col min="9223" max="9223" width="8.6640625" style="6" customWidth="1"/>
    <col min="9224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6640625" style="6" customWidth="1"/>
    <col min="9239" max="9239" width="7.33203125" style="6" customWidth="1"/>
    <col min="9240" max="9240" width="1.664062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33203125" style="6"/>
    <col min="9245" max="9245" width="1.6640625" style="6" customWidth="1"/>
    <col min="9246" max="9246" width="9.33203125" style="6"/>
    <col min="9247" max="9247" width="9.6640625" style="6" customWidth="1"/>
    <col min="9248" max="9248" width="9.33203125" style="6"/>
    <col min="9249" max="9249" width="1.5546875" style="6" customWidth="1"/>
    <col min="9250" max="9250" width="9.33203125" style="6"/>
    <col min="9251" max="9251" width="1.5546875" style="6" customWidth="1"/>
    <col min="9252" max="9472" width="9.3320312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6640625" style="6" customWidth="1"/>
    <col min="9479" max="9479" width="8.6640625" style="6" customWidth="1"/>
    <col min="9480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6640625" style="6" customWidth="1"/>
    <col min="9495" max="9495" width="7.33203125" style="6" customWidth="1"/>
    <col min="9496" max="9496" width="1.664062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33203125" style="6"/>
    <col min="9501" max="9501" width="1.6640625" style="6" customWidth="1"/>
    <col min="9502" max="9502" width="9.33203125" style="6"/>
    <col min="9503" max="9503" width="9.6640625" style="6" customWidth="1"/>
    <col min="9504" max="9504" width="9.33203125" style="6"/>
    <col min="9505" max="9505" width="1.5546875" style="6" customWidth="1"/>
    <col min="9506" max="9506" width="9.33203125" style="6"/>
    <col min="9507" max="9507" width="1.5546875" style="6" customWidth="1"/>
    <col min="9508" max="9728" width="9.3320312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6640625" style="6" customWidth="1"/>
    <col min="9735" max="9735" width="8.6640625" style="6" customWidth="1"/>
    <col min="9736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6640625" style="6" customWidth="1"/>
    <col min="9751" max="9751" width="7.33203125" style="6" customWidth="1"/>
    <col min="9752" max="9752" width="1.664062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33203125" style="6"/>
    <col min="9757" max="9757" width="1.6640625" style="6" customWidth="1"/>
    <col min="9758" max="9758" width="9.33203125" style="6"/>
    <col min="9759" max="9759" width="9.6640625" style="6" customWidth="1"/>
    <col min="9760" max="9760" width="9.33203125" style="6"/>
    <col min="9761" max="9761" width="1.5546875" style="6" customWidth="1"/>
    <col min="9762" max="9762" width="9.33203125" style="6"/>
    <col min="9763" max="9763" width="1.5546875" style="6" customWidth="1"/>
    <col min="9764" max="9984" width="9.3320312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6640625" style="6" customWidth="1"/>
    <col min="9991" max="9991" width="8.6640625" style="6" customWidth="1"/>
    <col min="9992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6640625" style="6" customWidth="1"/>
    <col min="10007" max="10007" width="7.33203125" style="6" customWidth="1"/>
    <col min="10008" max="10008" width="1.664062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33203125" style="6"/>
    <col min="10013" max="10013" width="1.6640625" style="6" customWidth="1"/>
    <col min="10014" max="10014" width="9.33203125" style="6"/>
    <col min="10015" max="10015" width="9.6640625" style="6" customWidth="1"/>
    <col min="10016" max="10016" width="9.33203125" style="6"/>
    <col min="10017" max="10017" width="1.5546875" style="6" customWidth="1"/>
    <col min="10018" max="10018" width="9.33203125" style="6"/>
    <col min="10019" max="10019" width="1.5546875" style="6" customWidth="1"/>
    <col min="10020" max="10240" width="9.3320312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6640625" style="6" customWidth="1"/>
    <col min="10247" max="10247" width="8.6640625" style="6" customWidth="1"/>
    <col min="10248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6640625" style="6" customWidth="1"/>
    <col min="10263" max="10263" width="7.33203125" style="6" customWidth="1"/>
    <col min="10264" max="10264" width="1.664062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33203125" style="6"/>
    <col min="10269" max="10269" width="1.6640625" style="6" customWidth="1"/>
    <col min="10270" max="10270" width="9.33203125" style="6"/>
    <col min="10271" max="10271" width="9.6640625" style="6" customWidth="1"/>
    <col min="10272" max="10272" width="9.33203125" style="6"/>
    <col min="10273" max="10273" width="1.5546875" style="6" customWidth="1"/>
    <col min="10274" max="10274" width="9.33203125" style="6"/>
    <col min="10275" max="10275" width="1.5546875" style="6" customWidth="1"/>
    <col min="10276" max="10496" width="9.3320312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6640625" style="6" customWidth="1"/>
    <col min="10503" max="10503" width="8.6640625" style="6" customWidth="1"/>
    <col min="10504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6640625" style="6" customWidth="1"/>
    <col min="10519" max="10519" width="7.33203125" style="6" customWidth="1"/>
    <col min="10520" max="10520" width="1.664062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33203125" style="6"/>
    <col min="10525" max="10525" width="1.6640625" style="6" customWidth="1"/>
    <col min="10526" max="10526" width="9.33203125" style="6"/>
    <col min="10527" max="10527" width="9.6640625" style="6" customWidth="1"/>
    <col min="10528" max="10528" width="9.33203125" style="6"/>
    <col min="10529" max="10529" width="1.5546875" style="6" customWidth="1"/>
    <col min="10530" max="10530" width="9.33203125" style="6"/>
    <col min="10531" max="10531" width="1.5546875" style="6" customWidth="1"/>
    <col min="10532" max="10752" width="9.3320312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6640625" style="6" customWidth="1"/>
    <col min="10759" max="10759" width="8.6640625" style="6" customWidth="1"/>
    <col min="10760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6640625" style="6" customWidth="1"/>
    <col min="10775" max="10775" width="7.33203125" style="6" customWidth="1"/>
    <col min="10776" max="10776" width="1.664062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33203125" style="6"/>
    <col min="10781" max="10781" width="1.6640625" style="6" customWidth="1"/>
    <col min="10782" max="10782" width="9.33203125" style="6"/>
    <col min="10783" max="10783" width="9.6640625" style="6" customWidth="1"/>
    <col min="10784" max="10784" width="9.33203125" style="6"/>
    <col min="10785" max="10785" width="1.5546875" style="6" customWidth="1"/>
    <col min="10786" max="10786" width="9.33203125" style="6"/>
    <col min="10787" max="10787" width="1.5546875" style="6" customWidth="1"/>
    <col min="10788" max="11008" width="9.3320312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6640625" style="6" customWidth="1"/>
    <col min="11015" max="11015" width="8.6640625" style="6" customWidth="1"/>
    <col min="11016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6640625" style="6" customWidth="1"/>
    <col min="11031" max="11031" width="7.33203125" style="6" customWidth="1"/>
    <col min="11032" max="11032" width="1.664062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33203125" style="6"/>
    <col min="11037" max="11037" width="1.6640625" style="6" customWidth="1"/>
    <col min="11038" max="11038" width="9.33203125" style="6"/>
    <col min="11039" max="11039" width="9.6640625" style="6" customWidth="1"/>
    <col min="11040" max="11040" width="9.33203125" style="6"/>
    <col min="11041" max="11041" width="1.5546875" style="6" customWidth="1"/>
    <col min="11042" max="11042" width="9.33203125" style="6"/>
    <col min="11043" max="11043" width="1.5546875" style="6" customWidth="1"/>
    <col min="11044" max="11264" width="9.3320312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6640625" style="6" customWidth="1"/>
    <col min="11271" max="11271" width="8.6640625" style="6" customWidth="1"/>
    <col min="11272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6640625" style="6" customWidth="1"/>
    <col min="11287" max="11287" width="7.33203125" style="6" customWidth="1"/>
    <col min="11288" max="11288" width="1.664062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33203125" style="6"/>
    <col min="11293" max="11293" width="1.6640625" style="6" customWidth="1"/>
    <col min="11294" max="11294" width="9.33203125" style="6"/>
    <col min="11295" max="11295" width="9.6640625" style="6" customWidth="1"/>
    <col min="11296" max="11296" width="9.33203125" style="6"/>
    <col min="11297" max="11297" width="1.5546875" style="6" customWidth="1"/>
    <col min="11298" max="11298" width="9.33203125" style="6"/>
    <col min="11299" max="11299" width="1.5546875" style="6" customWidth="1"/>
    <col min="11300" max="11520" width="9.3320312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6640625" style="6" customWidth="1"/>
    <col min="11527" max="11527" width="8.6640625" style="6" customWidth="1"/>
    <col min="11528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6640625" style="6" customWidth="1"/>
    <col min="11543" max="11543" width="7.33203125" style="6" customWidth="1"/>
    <col min="11544" max="11544" width="1.664062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33203125" style="6"/>
    <col min="11549" max="11549" width="1.6640625" style="6" customWidth="1"/>
    <col min="11550" max="11550" width="9.33203125" style="6"/>
    <col min="11551" max="11551" width="9.6640625" style="6" customWidth="1"/>
    <col min="11552" max="11552" width="9.33203125" style="6"/>
    <col min="11553" max="11553" width="1.5546875" style="6" customWidth="1"/>
    <col min="11554" max="11554" width="9.33203125" style="6"/>
    <col min="11555" max="11555" width="1.5546875" style="6" customWidth="1"/>
    <col min="11556" max="11776" width="9.3320312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6640625" style="6" customWidth="1"/>
    <col min="11783" max="11783" width="8.6640625" style="6" customWidth="1"/>
    <col min="11784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6640625" style="6" customWidth="1"/>
    <col min="11799" max="11799" width="7.33203125" style="6" customWidth="1"/>
    <col min="11800" max="11800" width="1.664062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33203125" style="6"/>
    <col min="11805" max="11805" width="1.6640625" style="6" customWidth="1"/>
    <col min="11806" max="11806" width="9.33203125" style="6"/>
    <col min="11807" max="11807" width="9.6640625" style="6" customWidth="1"/>
    <col min="11808" max="11808" width="9.33203125" style="6"/>
    <col min="11809" max="11809" width="1.5546875" style="6" customWidth="1"/>
    <col min="11810" max="11810" width="9.33203125" style="6"/>
    <col min="11811" max="11811" width="1.5546875" style="6" customWidth="1"/>
    <col min="11812" max="12032" width="9.3320312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6640625" style="6" customWidth="1"/>
    <col min="12039" max="12039" width="8.6640625" style="6" customWidth="1"/>
    <col min="12040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6640625" style="6" customWidth="1"/>
    <col min="12055" max="12055" width="7.33203125" style="6" customWidth="1"/>
    <col min="12056" max="12056" width="1.664062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33203125" style="6"/>
    <col min="12061" max="12061" width="1.6640625" style="6" customWidth="1"/>
    <col min="12062" max="12062" width="9.33203125" style="6"/>
    <col min="12063" max="12063" width="9.6640625" style="6" customWidth="1"/>
    <col min="12064" max="12064" width="9.33203125" style="6"/>
    <col min="12065" max="12065" width="1.5546875" style="6" customWidth="1"/>
    <col min="12066" max="12066" width="9.33203125" style="6"/>
    <col min="12067" max="12067" width="1.5546875" style="6" customWidth="1"/>
    <col min="12068" max="12288" width="9.3320312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6640625" style="6" customWidth="1"/>
    <col min="12295" max="12295" width="8.6640625" style="6" customWidth="1"/>
    <col min="12296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6640625" style="6" customWidth="1"/>
    <col min="12311" max="12311" width="7.33203125" style="6" customWidth="1"/>
    <col min="12312" max="12312" width="1.664062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33203125" style="6"/>
    <col min="12317" max="12317" width="1.6640625" style="6" customWidth="1"/>
    <col min="12318" max="12318" width="9.33203125" style="6"/>
    <col min="12319" max="12319" width="9.6640625" style="6" customWidth="1"/>
    <col min="12320" max="12320" width="9.33203125" style="6"/>
    <col min="12321" max="12321" width="1.5546875" style="6" customWidth="1"/>
    <col min="12322" max="12322" width="9.33203125" style="6"/>
    <col min="12323" max="12323" width="1.5546875" style="6" customWidth="1"/>
    <col min="12324" max="12544" width="9.3320312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6640625" style="6" customWidth="1"/>
    <col min="12551" max="12551" width="8.6640625" style="6" customWidth="1"/>
    <col min="12552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6640625" style="6" customWidth="1"/>
    <col min="12567" max="12567" width="7.33203125" style="6" customWidth="1"/>
    <col min="12568" max="12568" width="1.664062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33203125" style="6"/>
    <col min="12573" max="12573" width="1.6640625" style="6" customWidth="1"/>
    <col min="12574" max="12574" width="9.33203125" style="6"/>
    <col min="12575" max="12575" width="9.6640625" style="6" customWidth="1"/>
    <col min="12576" max="12576" width="9.33203125" style="6"/>
    <col min="12577" max="12577" width="1.5546875" style="6" customWidth="1"/>
    <col min="12578" max="12578" width="9.33203125" style="6"/>
    <col min="12579" max="12579" width="1.5546875" style="6" customWidth="1"/>
    <col min="12580" max="12800" width="9.3320312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6640625" style="6" customWidth="1"/>
    <col min="12807" max="12807" width="8.6640625" style="6" customWidth="1"/>
    <col min="12808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6640625" style="6" customWidth="1"/>
    <col min="12823" max="12823" width="7.33203125" style="6" customWidth="1"/>
    <col min="12824" max="12824" width="1.664062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33203125" style="6"/>
    <col min="12829" max="12829" width="1.6640625" style="6" customWidth="1"/>
    <col min="12830" max="12830" width="9.33203125" style="6"/>
    <col min="12831" max="12831" width="9.6640625" style="6" customWidth="1"/>
    <col min="12832" max="12832" width="9.33203125" style="6"/>
    <col min="12833" max="12833" width="1.5546875" style="6" customWidth="1"/>
    <col min="12834" max="12834" width="9.33203125" style="6"/>
    <col min="12835" max="12835" width="1.5546875" style="6" customWidth="1"/>
    <col min="12836" max="13056" width="9.3320312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6640625" style="6" customWidth="1"/>
    <col min="13063" max="13063" width="8.6640625" style="6" customWidth="1"/>
    <col min="13064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6640625" style="6" customWidth="1"/>
    <col min="13079" max="13079" width="7.33203125" style="6" customWidth="1"/>
    <col min="13080" max="13080" width="1.664062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33203125" style="6"/>
    <col min="13085" max="13085" width="1.6640625" style="6" customWidth="1"/>
    <col min="13086" max="13086" width="9.33203125" style="6"/>
    <col min="13087" max="13087" width="9.6640625" style="6" customWidth="1"/>
    <col min="13088" max="13088" width="9.33203125" style="6"/>
    <col min="13089" max="13089" width="1.5546875" style="6" customWidth="1"/>
    <col min="13090" max="13090" width="9.33203125" style="6"/>
    <col min="13091" max="13091" width="1.5546875" style="6" customWidth="1"/>
    <col min="13092" max="13312" width="9.3320312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6640625" style="6" customWidth="1"/>
    <col min="13319" max="13319" width="8.6640625" style="6" customWidth="1"/>
    <col min="13320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6640625" style="6" customWidth="1"/>
    <col min="13335" max="13335" width="7.33203125" style="6" customWidth="1"/>
    <col min="13336" max="13336" width="1.664062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33203125" style="6"/>
    <col min="13341" max="13341" width="1.6640625" style="6" customWidth="1"/>
    <col min="13342" max="13342" width="9.33203125" style="6"/>
    <col min="13343" max="13343" width="9.6640625" style="6" customWidth="1"/>
    <col min="13344" max="13344" width="9.33203125" style="6"/>
    <col min="13345" max="13345" width="1.5546875" style="6" customWidth="1"/>
    <col min="13346" max="13346" width="9.33203125" style="6"/>
    <col min="13347" max="13347" width="1.5546875" style="6" customWidth="1"/>
    <col min="13348" max="13568" width="9.3320312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6640625" style="6" customWidth="1"/>
    <col min="13575" max="13575" width="8.6640625" style="6" customWidth="1"/>
    <col min="13576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6640625" style="6" customWidth="1"/>
    <col min="13591" max="13591" width="7.33203125" style="6" customWidth="1"/>
    <col min="13592" max="13592" width="1.664062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33203125" style="6"/>
    <col min="13597" max="13597" width="1.6640625" style="6" customWidth="1"/>
    <col min="13598" max="13598" width="9.33203125" style="6"/>
    <col min="13599" max="13599" width="9.6640625" style="6" customWidth="1"/>
    <col min="13600" max="13600" width="9.33203125" style="6"/>
    <col min="13601" max="13601" width="1.5546875" style="6" customWidth="1"/>
    <col min="13602" max="13602" width="9.33203125" style="6"/>
    <col min="13603" max="13603" width="1.5546875" style="6" customWidth="1"/>
    <col min="13604" max="13824" width="9.3320312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6640625" style="6" customWidth="1"/>
    <col min="13831" max="13831" width="8.6640625" style="6" customWidth="1"/>
    <col min="13832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6640625" style="6" customWidth="1"/>
    <col min="13847" max="13847" width="7.33203125" style="6" customWidth="1"/>
    <col min="13848" max="13848" width="1.664062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33203125" style="6"/>
    <col min="13853" max="13853" width="1.6640625" style="6" customWidth="1"/>
    <col min="13854" max="13854" width="9.33203125" style="6"/>
    <col min="13855" max="13855" width="9.6640625" style="6" customWidth="1"/>
    <col min="13856" max="13856" width="9.33203125" style="6"/>
    <col min="13857" max="13857" width="1.5546875" style="6" customWidth="1"/>
    <col min="13858" max="13858" width="9.33203125" style="6"/>
    <col min="13859" max="13859" width="1.5546875" style="6" customWidth="1"/>
    <col min="13860" max="14080" width="9.3320312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6640625" style="6" customWidth="1"/>
    <col min="14087" max="14087" width="8.6640625" style="6" customWidth="1"/>
    <col min="14088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6640625" style="6" customWidth="1"/>
    <col min="14103" max="14103" width="7.33203125" style="6" customWidth="1"/>
    <col min="14104" max="14104" width="1.664062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33203125" style="6"/>
    <col min="14109" max="14109" width="1.6640625" style="6" customWidth="1"/>
    <col min="14110" max="14110" width="9.33203125" style="6"/>
    <col min="14111" max="14111" width="9.6640625" style="6" customWidth="1"/>
    <col min="14112" max="14112" width="9.33203125" style="6"/>
    <col min="14113" max="14113" width="1.5546875" style="6" customWidth="1"/>
    <col min="14114" max="14114" width="9.33203125" style="6"/>
    <col min="14115" max="14115" width="1.5546875" style="6" customWidth="1"/>
    <col min="14116" max="14336" width="9.3320312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6640625" style="6" customWidth="1"/>
    <col min="14343" max="14343" width="8.6640625" style="6" customWidth="1"/>
    <col min="14344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6640625" style="6" customWidth="1"/>
    <col min="14359" max="14359" width="7.33203125" style="6" customWidth="1"/>
    <col min="14360" max="14360" width="1.664062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33203125" style="6"/>
    <col min="14365" max="14365" width="1.6640625" style="6" customWidth="1"/>
    <col min="14366" max="14366" width="9.33203125" style="6"/>
    <col min="14367" max="14367" width="9.6640625" style="6" customWidth="1"/>
    <col min="14368" max="14368" width="9.33203125" style="6"/>
    <col min="14369" max="14369" width="1.5546875" style="6" customWidth="1"/>
    <col min="14370" max="14370" width="9.33203125" style="6"/>
    <col min="14371" max="14371" width="1.5546875" style="6" customWidth="1"/>
    <col min="14372" max="14592" width="9.3320312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6640625" style="6" customWidth="1"/>
    <col min="14599" max="14599" width="8.6640625" style="6" customWidth="1"/>
    <col min="14600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6640625" style="6" customWidth="1"/>
    <col min="14615" max="14615" width="7.33203125" style="6" customWidth="1"/>
    <col min="14616" max="14616" width="1.664062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33203125" style="6"/>
    <col min="14621" max="14621" width="1.6640625" style="6" customWidth="1"/>
    <col min="14622" max="14622" width="9.33203125" style="6"/>
    <col min="14623" max="14623" width="9.6640625" style="6" customWidth="1"/>
    <col min="14624" max="14624" width="9.33203125" style="6"/>
    <col min="14625" max="14625" width="1.5546875" style="6" customWidth="1"/>
    <col min="14626" max="14626" width="9.33203125" style="6"/>
    <col min="14627" max="14627" width="1.5546875" style="6" customWidth="1"/>
    <col min="14628" max="14848" width="9.3320312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6640625" style="6" customWidth="1"/>
    <col min="14855" max="14855" width="8.6640625" style="6" customWidth="1"/>
    <col min="14856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6640625" style="6" customWidth="1"/>
    <col min="14871" max="14871" width="7.33203125" style="6" customWidth="1"/>
    <col min="14872" max="14872" width="1.664062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33203125" style="6"/>
    <col min="14877" max="14877" width="1.6640625" style="6" customWidth="1"/>
    <col min="14878" max="14878" width="9.33203125" style="6"/>
    <col min="14879" max="14879" width="9.6640625" style="6" customWidth="1"/>
    <col min="14880" max="14880" width="9.33203125" style="6"/>
    <col min="14881" max="14881" width="1.5546875" style="6" customWidth="1"/>
    <col min="14882" max="14882" width="9.33203125" style="6"/>
    <col min="14883" max="14883" width="1.5546875" style="6" customWidth="1"/>
    <col min="14884" max="15104" width="9.3320312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6640625" style="6" customWidth="1"/>
    <col min="15111" max="15111" width="8.6640625" style="6" customWidth="1"/>
    <col min="15112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6640625" style="6" customWidth="1"/>
    <col min="15127" max="15127" width="7.33203125" style="6" customWidth="1"/>
    <col min="15128" max="15128" width="1.664062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33203125" style="6"/>
    <col min="15133" max="15133" width="1.6640625" style="6" customWidth="1"/>
    <col min="15134" max="15134" width="9.33203125" style="6"/>
    <col min="15135" max="15135" width="9.6640625" style="6" customWidth="1"/>
    <col min="15136" max="15136" width="9.33203125" style="6"/>
    <col min="15137" max="15137" width="1.5546875" style="6" customWidth="1"/>
    <col min="15138" max="15138" width="9.33203125" style="6"/>
    <col min="15139" max="15139" width="1.5546875" style="6" customWidth="1"/>
    <col min="15140" max="15360" width="9.3320312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6640625" style="6" customWidth="1"/>
    <col min="15367" max="15367" width="8.6640625" style="6" customWidth="1"/>
    <col min="15368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6640625" style="6" customWidth="1"/>
    <col min="15383" max="15383" width="7.33203125" style="6" customWidth="1"/>
    <col min="15384" max="15384" width="1.664062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33203125" style="6"/>
    <col min="15389" max="15389" width="1.6640625" style="6" customWidth="1"/>
    <col min="15390" max="15390" width="9.33203125" style="6"/>
    <col min="15391" max="15391" width="9.6640625" style="6" customWidth="1"/>
    <col min="15392" max="15392" width="9.33203125" style="6"/>
    <col min="15393" max="15393" width="1.5546875" style="6" customWidth="1"/>
    <col min="15394" max="15394" width="9.33203125" style="6"/>
    <col min="15395" max="15395" width="1.5546875" style="6" customWidth="1"/>
    <col min="15396" max="15616" width="9.3320312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6640625" style="6" customWidth="1"/>
    <col min="15623" max="15623" width="8.6640625" style="6" customWidth="1"/>
    <col min="15624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6640625" style="6" customWidth="1"/>
    <col min="15639" max="15639" width="7.33203125" style="6" customWidth="1"/>
    <col min="15640" max="15640" width="1.664062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33203125" style="6"/>
    <col min="15645" max="15645" width="1.6640625" style="6" customWidth="1"/>
    <col min="15646" max="15646" width="9.33203125" style="6"/>
    <col min="15647" max="15647" width="9.6640625" style="6" customWidth="1"/>
    <col min="15648" max="15648" width="9.33203125" style="6"/>
    <col min="15649" max="15649" width="1.5546875" style="6" customWidth="1"/>
    <col min="15650" max="15650" width="9.33203125" style="6"/>
    <col min="15651" max="15651" width="1.5546875" style="6" customWidth="1"/>
    <col min="15652" max="15872" width="9.3320312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6640625" style="6" customWidth="1"/>
    <col min="15879" max="15879" width="8.6640625" style="6" customWidth="1"/>
    <col min="15880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6640625" style="6" customWidth="1"/>
    <col min="15895" max="15895" width="7.33203125" style="6" customWidth="1"/>
    <col min="15896" max="15896" width="1.664062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33203125" style="6"/>
    <col min="15901" max="15901" width="1.6640625" style="6" customWidth="1"/>
    <col min="15902" max="15902" width="9.33203125" style="6"/>
    <col min="15903" max="15903" width="9.6640625" style="6" customWidth="1"/>
    <col min="15904" max="15904" width="9.33203125" style="6"/>
    <col min="15905" max="15905" width="1.5546875" style="6" customWidth="1"/>
    <col min="15906" max="15906" width="9.33203125" style="6"/>
    <col min="15907" max="15907" width="1.5546875" style="6" customWidth="1"/>
    <col min="15908" max="16128" width="9.3320312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6640625" style="6" customWidth="1"/>
    <col min="16135" max="16135" width="8.6640625" style="6" customWidth="1"/>
    <col min="16136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6640625" style="6" customWidth="1"/>
    <col min="16151" max="16151" width="7.33203125" style="6" customWidth="1"/>
    <col min="16152" max="16152" width="1.664062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33203125" style="6"/>
    <col min="16157" max="16157" width="1.6640625" style="6" customWidth="1"/>
    <col min="16158" max="16158" width="9.33203125" style="6"/>
    <col min="16159" max="16159" width="9.6640625" style="6" customWidth="1"/>
    <col min="16160" max="16160" width="9.33203125" style="6"/>
    <col min="16161" max="16161" width="1.5546875" style="6" customWidth="1"/>
    <col min="16162" max="16162" width="9.33203125" style="6"/>
    <col min="16163" max="16163" width="1.5546875" style="6" customWidth="1"/>
    <col min="16164" max="16384" width="9.33203125" style="6"/>
  </cols>
  <sheetData>
    <row r="1" spans="2:38" ht="15.6" x14ac:dyDescent="0.3">
      <c r="D1" s="39" t="s">
        <v>111</v>
      </c>
      <c r="E1" s="37">
        <f>[5]W!A1</f>
        <v>1</v>
      </c>
      <c r="F1" s="41" t="s">
        <v>110</v>
      </c>
      <c r="H1" s="37">
        <f>[5]W!A2</f>
        <v>1</v>
      </c>
      <c r="M1" s="40" t="s">
        <v>118</v>
      </c>
      <c r="T1" s="39" t="s">
        <v>108</v>
      </c>
      <c r="U1" s="37">
        <f>[5]W!A4</f>
        <v>2016</v>
      </c>
      <c r="V1" s="102"/>
      <c r="W1" s="38" t="s">
        <v>107</v>
      </c>
      <c r="X1" s="37">
        <f>[5]W!A5</f>
        <v>3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[5]W!A108</f>
        <v>700</v>
      </c>
      <c r="V6" s="125"/>
      <c r="W6" s="126">
        <f>[5]W!A109</f>
        <v>450</v>
      </c>
      <c r="X6" s="118"/>
      <c r="Y6" s="124">
        <f>[5]W!A110</f>
        <v>300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[5]W!A281</f>
        <v>1000</v>
      </c>
      <c r="H7" s="110"/>
      <c r="I7" s="104"/>
      <c r="J7" s="108"/>
      <c r="K7" s="104" t="s">
        <v>133</v>
      </c>
      <c r="L7" s="104"/>
      <c r="M7" s="104"/>
      <c r="N7" s="128">
        <f>[5]W!A191</f>
        <v>11</v>
      </c>
      <c r="O7" s="128">
        <f>[5]W!A192</f>
        <v>0</v>
      </c>
      <c r="P7" s="110"/>
      <c r="R7" s="108"/>
      <c r="S7" s="104" t="s">
        <v>134</v>
      </c>
      <c r="T7" s="104"/>
      <c r="U7" s="124">
        <f>[5]W!A111</f>
        <v>717</v>
      </c>
      <c r="V7" s="125"/>
      <c r="W7" s="126">
        <f>[5]W!A112</f>
        <v>462</v>
      </c>
      <c r="X7" s="118"/>
      <c r="Y7" s="124">
        <f>[5]W!A113</f>
        <v>308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[5]W!A193</f>
        <v>0</v>
      </c>
      <c r="O8" s="128">
        <f>[5]W!A194</f>
        <v>16</v>
      </c>
      <c r="P8" s="110"/>
      <c r="R8" s="108"/>
      <c r="S8" s="104" t="s">
        <v>137</v>
      </c>
      <c r="T8" s="104"/>
      <c r="U8" s="124">
        <f>[5]W!A114</f>
        <v>17</v>
      </c>
      <c r="V8" s="125"/>
      <c r="W8" s="126">
        <f>[5]W!A115</f>
        <v>12</v>
      </c>
      <c r="X8" s="118"/>
      <c r="Y8" s="124">
        <f>[5]W!A116</f>
        <v>8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[5]W!A82</f>
        <v>3</v>
      </c>
      <c r="O9" s="128"/>
      <c r="P9" s="110"/>
      <c r="R9" s="108"/>
      <c r="S9" s="104" t="s">
        <v>140</v>
      </c>
      <c r="T9" s="104"/>
      <c r="U9" s="124">
        <f>[5]W!A117</f>
        <v>0</v>
      </c>
      <c r="V9" s="129">
        <f>[5]W!B117</f>
        <v>0</v>
      </c>
      <c r="W9" s="126">
        <f>[5]W!A118</f>
        <v>0</v>
      </c>
      <c r="X9" s="130">
        <f>[5]W!B118</f>
        <v>0</v>
      </c>
      <c r="Y9" s="124">
        <f>[5]W!A119</f>
        <v>0</v>
      </c>
      <c r="Z9" s="130">
        <f>[5]W!B119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[5]W!A284</f>
        <v>500</v>
      </c>
      <c r="H10" s="110"/>
      <c r="I10" s="104"/>
      <c r="J10" s="108"/>
      <c r="K10" s="104" t="s">
        <v>142</v>
      </c>
      <c r="L10" s="104"/>
      <c r="M10" s="104"/>
      <c r="N10" s="128">
        <f>[5]W!A195</f>
        <v>0</v>
      </c>
      <c r="O10" s="128">
        <f>[5]W!A196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[5]W!A285</f>
        <v>100</v>
      </c>
      <c r="H12" s="110"/>
      <c r="I12" s="104"/>
      <c r="J12" s="108"/>
      <c r="K12" s="104" t="s">
        <v>147</v>
      </c>
      <c r="L12" s="104"/>
      <c r="M12" s="104"/>
      <c r="N12" s="132">
        <f>[5]W!A197</f>
        <v>14</v>
      </c>
      <c r="O12" s="132">
        <f>[5]W!A198</f>
        <v>15</v>
      </c>
      <c r="P12" s="110"/>
      <c r="R12" s="108"/>
      <c r="S12" s="118" t="s">
        <v>148</v>
      </c>
      <c r="T12" s="104"/>
      <c r="U12" s="124">
        <f>[5]W!A121</f>
        <v>700</v>
      </c>
      <c r="V12" s="125"/>
      <c r="W12" s="124">
        <f>[5]W!A124</f>
        <v>450</v>
      </c>
      <c r="X12" s="118"/>
      <c r="Y12" s="124">
        <f>[5]W!A127</f>
        <v>300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[5]W!A286</f>
        <v>140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[5]W!A122</f>
        <v>0</v>
      </c>
      <c r="V13" s="125"/>
      <c r="W13" s="124">
        <f>[5]W!A125</f>
        <v>0</v>
      </c>
      <c r="X13" s="118"/>
      <c r="Y13" s="124">
        <f>[5]W!A128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[5]W!A287</f>
        <v>2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[5]W!A123</f>
        <v>0</v>
      </c>
      <c r="V14" s="125"/>
      <c r="W14" s="124">
        <f>[5]W!A126</f>
        <v>0</v>
      </c>
      <c r="X14" s="118"/>
      <c r="Y14" s="124">
        <f>[5]W!A129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133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[5]W!A305</f>
        <v>6336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[5]W!A306</f>
        <v>1</v>
      </c>
      <c r="P17" s="129">
        <f>[5]W!B307</f>
        <v>0</v>
      </c>
      <c r="R17" s="108"/>
      <c r="S17" s="118" t="s">
        <v>159</v>
      </c>
      <c r="T17" s="104"/>
      <c r="U17" s="124">
        <f>[5]W!A131</f>
        <v>592</v>
      </c>
      <c r="V17" s="125"/>
      <c r="W17" s="124">
        <f>[5]W!A134</f>
        <v>363</v>
      </c>
      <c r="X17" s="118"/>
      <c r="Y17" s="124">
        <f>[5]W!A137</f>
        <v>220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[5]W!A291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[5]W!A307</f>
        <v>4312</v>
      </c>
      <c r="P18" s="110"/>
      <c r="R18" s="108"/>
      <c r="S18" s="133" t="s">
        <v>162</v>
      </c>
      <c r="T18" s="104"/>
      <c r="U18" s="124">
        <f>[5]W!A132</f>
        <v>0</v>
      </c>
      <c r="V18" s="125"/>
      <c r="W18" s="124">
        <f>[5]W!A135</f>
        <v>0</v>
      </c>
      <c r="X18" s="118"/>
      <c r="Y18" s="124">
        <f>[5]W!A138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[5]W!A292</f>
        <v>2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[5]W!A133</f>
        <v>0</v>
      </c>
      <c r="V19" s="125"/>
      <c r="W19" s="124">
        <f>[5]W!A136</f>
        <v>0</v>
      </c>
      <c r="X19" s="118"/>
      <c r="Y19" s="124">
        <f>[5]W!A139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[5]W!A293</f>
        <v>2</v>
      </c>
      <c r="H20" s="110"/>
      <c r="I20" s="104"/>
      <c r="J20" s="108"/>
      <c r="K20" s="104" t="s">
        <v>166</v>
      </c>
      <c r="L20" s="104"/>
      <c r="M20" s="104"/>
      <c r="N20" s="104"/>
      <c r="O20" s="126">
        <f>[5]W!A308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[5]W!A294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[5]W!A141</f>
        <v>592</v>
      </c>
      <c r="V22" s="125"/>
      <c r="W22" s="124">
        <f>[5]W!A144</f>
        <v>363</v>
      </c>
      <c r="X22" s="118"/>
      <c r="Y22" s="124">
        <f>[5]W!A147</f>
        <v>220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[5]W!A301</f>
        <v>2136</v>
      </c>
      <c r="H23" s="139"/>
      <c r="I23" s="104"/>
      <c r="R23" s="108"/>
      <c r="S23" s="133" t="s">
        <v>162</v>
      </c>
      <c r="T23" s="104"/>
      <c r="U23" s="124">
        <f>[5]W!A142</f>
        <v>0</v>
      </c>
      <c r="V23" s="125"/>
      <c r="W23" s="124">
        <f>[5]W!A145</f>
        <v>0</v>
      </c>
      <c r="X23" s="118"/>
      <c r="Y23" s="124">
        <f>[5]W!A148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[5]W!A302</f>
        <v>19</v>
      </c>
      <c r="H24" s="140">
        <f>[5]W!B302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[5]W!A143</f>
        <v>0</v>
      </c>
      <c r="V24" s="125"/>
      <c r="W24" s="124">
        <f>[5]W!A146</f>
        <v>0</v>
      </c>
      <c r="X24" s="118"/>
      <c r="Y24" s="124">
        <f>[5]W!A149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[5]W!A303</f>
        <v>1928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G19*[5]W!A75-G24</f>
        <v>11</v>
      </c>
      <c r="H26" s="110"/>
      <c r="I26" s="104"/>
      <c r="J26" s="108"/>
      <c r="K26" s="104" t="s">
        <v>176</v>
      </c>
      <c r="L26" s="104"/>
      <c r="M26" s="128">
        <f>[5]W!A321</f>
        <v>2</v>
      </c>
      <c r="N26" s="128">
        <f>[5]W!A322</f>
        <v>0</v>
      </c>
      <c r="O26" s="126">
        <f>IF([5]W!A327&gt;0,1,0)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[5]W!A304</f>
        <v xml:space="preserve"> 99.0</v>
      </c>
      <c r="H27" s="110"/>
      <c r="I27" s="104"/>
      <c r="J27" s="108"/>
      <c r="K27" s="104" t="s">
        <v>179</v>
      </c>
      <c r="L27" s="104"/>
      <c r="M27" s="128">
        <f>[5]W!A323</f>
        <v>0</v>
      </c>
      <c r="N27" s="128">
        <f>[5]W!A324</f>
        <v>0</v>
      </c>
      <c r="O27" s="126"/>
      <c r="P27" s="144"/>
      <c r="R27" s="108"/>
      <c r="S27" s="118" t="s">
        <v>159</v>
      </c>
      <c r="T27" s="104"/>
      <c r="U27" s="124">
        <f>[5]W!A151</f>
        <v>0</v>
      </c>
      <c r="V27" s="125"/>
      <c r="W27" s="124">
        <f>[5]W!A154</f>
        <v>0</v>
      </c>
      <c r="X27" s="118"/>
      <c r="Y27" s="124">
        <f>[5]W!A157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[5]W!A152</f>
        <v>0</v>
      </c>
      <c r="V28" s="125"/>
      <c r="W28" s="124">
        <f>[5]W!A155</f>
        <v>0</v>
      </c>
      <c r="X28" s="118"/>
      <c r="Y28" s="124">
        <f>[5]W!A158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1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[5]W!A311</f>
        <v>3000</v>
      </c>
      <c r="H30" s="110"/>
      <c r="I30" s="104"/>
      <c r="J30" s="108"/>
      <c r="K30" s="104" t="s">
        <v>184</v>
      </c>
      <c r="L30" s="104"/>
      <c r="M30" s="132">
        <f>[5]W!A325</f>
        <v>3</v>
      </c>
      <c r="N30" s="132">
        <f>[5]W!A326</f>
        <v>0</v>
      </c>
      <c r="O30" s="146">
        <f>IF([5]W!A328&gt;0,1,0)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1000*[5]W!A57+[5]W!A312</f>
        <v>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[5]W!A161</f>
        <v>108</v>
      </c>
      <c r="V31" s="125"/>
      <c r="W31" s="124">
        <f>[5]W!A164</f>
        <v>87</v>
      </c>
      <c r="X31" s="118"/>
      <c r="Y31" s="124">
        <f>[5]W!A167</f>
        <v>80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[5]W!A313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[5]W!A162</f>
        <v>0</v>
      </c>
      <c r="V32" s="125"/>
      <c r="W32" s="124">
        <f>[5]W!A165</f>
        <v>0</v>
      </c>
      <c r="X32" s="118"/>
      <c r="Y32" s="124">
        <f>[5]W!A168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[5]W!A314</f>
        <v>0</v>
      </c>
      <c r="H33" s="147">
        <f>[5]W!B313</f>
        <v>0</v>
      </c>
      <c r="I33" s="104"/>
      <c r="M33" s="104"/>
      <c r="R33" s="108"/>
      <c r="S33" s="118" t="s">
        <v>164</v>
      </c>
      <c r="T33" s="104"/>
      <c r="U33" s="124">
        <f>[5]W!A163</f>
        <v>0</v>
      </c>
      <c r="V33" s="125"/>
      <c r="W33" s="124">
        <f>[5]W!A166</f>
        <v>0</v>
      </c>
      <c r="X33" s="118"/>
      <c r="Y33" s="124">
        <f>[5]W!A169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[5]W!A315</f>
        <v>2565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[5]W!A316</f>
        <v>435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[5]W!A295</f>
        <v>1434</v>
      </c>
      <c r="N36" s="124">
        <f>[5]W!A297</f>
        <v>0</v>
      </c>
      <c r="O36" s="128">
        <f>[5]W!A299</f>
        <v>0</v>
      </c>
      <c r="P36" s="110"/>
      <c r="R36" s="108"/>
      <c r="S36" s="117" t="s">
        <v>194</v>
      </c>
      <c r="T36" s="149"/>
      <c r="U36" s="126">
        <f>[5]W!A171</f>
        <v>0</v>
      </c>
      <c r="V36" s="129">
        <f>[5]W!B171</f>
        <v>0</v>
      </c>
      <c r="W36" s="126">
        <f>[5]W!A172</f>
        <v>0</v>
      </c>
      <c r="X36" s="129">
        <f>[5]W!B172</f>
        <v>0</v>
      </c>
      <c r="Y36" s="126">
        <f>[5]W!A173</f>
        <v>0</v>
      </c>
      <c r="Z36" s="130">
        <f>[5]W!B173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1000*[5]W!A58</f>
        <v>2000</v>
      </c>
      <c r="H37" s="110"/>
      <c r="I37" s="104"/>
      <c r="J37" s="108"/>
      <c r="K37" s="104" t="s">
        <v>196</v>
      </c>
      <c r="L37" s="104"/>
      <c r="M37" s="132">
        <f>[5]W!A296</f>
        <v>6</v>
      </c>
      <c r="N37" s="132">
        <f>[5]W!A298</f>
        <v>0</v>
      </c>
      <c r="O37" s="132">
        <f>[5]W!A300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[5]W!A317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1000*[5]W!A59</f>
        <v>0</v>
      </c>
      <c r="H39" s="110"/>
      <c r="I39" s="104"/>
      <c r="R39" s="108"/>
      <c r="S39" s="117" t="s">
        <v>199</v>
      </c>
      <c r="T39" s="117"/>
      <c r="U39" s="151" t="str">
        <f>[5]W!A177</f>
        <v>None</v>
      </c>
      <c r="V39" s="125"/>
      <c r="W39" s="151" t="str">
        <f>[5]W!A178</f>
        <v>None</v>
      </c>
      <c r="X39" s="118"/>
      <c r="Y39" s="151" t="str">
        <f>[5]W!A179</f>
        <v>None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[5]W!A318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[5]W!A181</f>
        <v>0</v>
      </c>
      <c r="V42" s="125"/>
      <c r="W42" s="126">
        <f>[5]W!A182</f>
        <v>0</v>
      </c>
      <c r="X42" s="118"/>
      <c r="Y42" s="124">
        <f>[5]W!A183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[5]W!A319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[5]W!A54</f>
        <v>0</v>
      </c>
      <c r="V43" s="125"/>
      <c r="W43" s="124">
        <f>[5]W!A55</f>
        <v>0</v>
      </c>
      <c r="X43" s="118"/>
      <c r="Y43" s="124">
        <f>[5]W!A56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100-[5]W!A320/10</f>
        <v>100</v>
      </c>
      <c r="H44" s="110"/>
      <c r="I44" s="104"/>
      <c r="J44" s="108"/>
      <c r="K44" s="6" t="s">
        <v>210</v>
      </c>
      <c r="N44" s="158">
        <f>0.00052*(6*G25+O18)</f>
        <v>8.2576000000000001</v>
      </c>
      <c r="P44" s="110"/>
      <c r="R44" s="108"/>
      <c r="S44" s="155" t="s">
        <v>211</v>
      </c>
      <c r="T44" s="104"/>
      <c r="U44" s="124">
        <f>[5]W!A184</f>
        <v>0</v>
      </c>
      <c r="V44" s="125"/>
      <c r="W44" s="126">
        <f>[5]W!A185</f>
        <v>0</v>
      </c>
      <c r="X44" s="118"/>
      <c r="Y44" s="124">
        <f>[5]W!A186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[5]W!A329</f>
        <v>0</v>
      </c>
      <c r="H45" s="110"/>
      <c r="I45" s="104"/>
      <c r="J45" s="108"/>
      <c r="K45" s="6" t="s">
        <v>213</v>
      </c>
      <c r="N45" s="157">
        <f>N43+N44</f>
        <v>13.0076</v>
      </c>
      <c r="P45" s="110"/>
      <c r="R45" s="108"/>
      <c r="S45" s="155" t="s">
        <v>214</v>
      </c>
      <c r="T45" s="104"/>
      <c r="U45" s="124">
        <f>[5]W!A187</f>
        <v>0</v>
      </c>
      <c r="V45" s="125"/>
      <c r="W45" s="126">
        <f>[5]W!A188</f>
        <v>0</v>
      </c>
      <c r="X45" s="118"/>
      <c r="Y45" s="124">
        <f>[5]W!A189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1" workbookViewId="0">
      <selection activeCell="U4" sqref="U4:Y45"/>
    </sheetView>
  </sheetViews>
  <sheetFormatPr baseColWidth="10" defaultColWidth="9.3320312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6640625" style="6" customWidth="1"/>
    <col min="7" max="7" width="8.6640625" style="6" customWidth="1"/>
    <col min="8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6640625" style="6" customWidth="1"/>
    <col min="23" max="23" width="7.33203125" style="6" customWidth="1"/>
    <col min="24" max="24" width="1.664062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33203125" style="6"/>
    <col min="29" max="29" width="1.6640625" style="6" customWidth="1"/>
    <col min="30" max="30" width="9.33203125" style="6"/>
    <col min="31" max="31" width="9.6640625" style="6" customWidth="1"/>
    <col min="32" max="32" width="9.33203125" style="6"/>
    <col min="33" max="33" width="1.5546875" style="6" customWidth="1"/>
    <col min="34" max="34" width="9.33203125" style="6"/>
    <col min="35" max="35" width="1.5546875" style="6" customWidth="1"/>
    <col min="36" max="256" width="9.3320312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6640625" style="6" customWidth="1"/>
    <col min="263" max="263" width="8.6640625" style="6" customWidth="1"/>
    <col min="264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6640625" style="6" customWidth="1"/>
    <col min="279" max="279" width="7.33203125" style="6" customWidth="1"/>
    <col min="280" max="280" width="1.664062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33203125" style="6"/>
    <col min="285" max="285" width="1.6640625" style="6" customWidth="1"/>
    <col min="286" max="286" width="9.33203125" style="6"/>
    <col min="287" max="287" width="9.6640625" style="6" customWidth="1"/>
    <col min="288" max="288" width="9.33203125" style="6"/>
    <col min="289" max="289" width="1.5546875" style="6" customWidth="1"/>
    <col min="290" max="290" width="9.33203125" style="6"/>
    <col min="291" max="291" width="1.5546875" style="6" customWidth="1"/>
    <col min="292" max="512" width="9.3320312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6640625" style="6" customWidth="1"/>
    <col min="519" max="519" width="8.6640625" style="6" customWidth="1"/>
    <col min="520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6640625" style="6" customWidth="1"/>
    <col min="535" max="535" width="7.33203125" style="6" customWidth="1"/>
    <col min="536" max="536" width="1.664062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33203125" style="6"/>
    <col min="541" max="541" width="1.6640625" style="6" customWidth="1"/>
    <col min="542" max="542" width="9.33203125" style="6"/>
    <col min="543" max="543" width="9.6640625" style="6" customWidth="1"/>
    <col min="544" max="544" width="9.33203125" style="6"/>
    <col min="545" max="545" width="1.5546875" style="6" customWidth="1"/>
    <col min="546" max="546" width="9.33203125" style="6"/>
    <col min="547" max="547" width="1.5546875" style="6" customWidth="1"/>
    <col min="548" max="768" width="9.3320312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6640625" style="6" customWidth="1"/>
    <col min="775" max="775" width="8.6640625" style="6" customWidth="1"/>
    <col min="776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6640625" style="6" customWidth="1"/>
    <col min="791" max="791" width="7.33203125" style="6" customWidth="1"/>
    <col min="792" max="792" width="1.664062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33203125" style="6"/>
    <col min="797" max="797" width="1.6640625" style="6" customWidth="1"/>
    <col min="798" max="798" width="9.33203125" style="6"/>
    <col min="799" max="799" width="9.6640625" style="6" customWidth="1"/>
    <col min="800" max="800" width="9.33203125" style="6"/>
    <col min="801" max="801" width="1.5546875" style="6" customWidth="1"/>
    <col min="802" max="802" width="9.33203125" style="6"/>
    <col min="803" max="803" width="1.5546875" style="6" customWidth="1"/>
    <col min="804" max="1024" width="9.3320312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6640625" style="6" customWidth="1"/>
    <col min="1031" max="1031" width="8.6640625" style="6" customWidth="1"/>
    <col min="1032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6640625" style="6" customWidth="1"/>
    <col min="1047" max="1047" width="7.33203125" style="6" customWidth="1"/>
    <col min="1048" max="1048" width="1.664062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33203125" style="6"/>
    <col min="1053" max="1053" width="1.6640625" style="6" customWidth="1"/>
    <col min="1054" max="1054" width="9.33203125" style="6"/>
    <col min="1055" max="1055" width="9.6640625" style="6" customWidth="1"/>
    <col min="1056" max="1056" width="9.33203125" style="6"/>
    <col min="1057" max="1057" width="1.5546875" style="6" customWidth="1"/>
    <col min="1058" max="1058" width="9.33203125" style="6"/>
    <col min="1059" max="1059" width="1.5546875" style="6" customWidth="1"/>
    <col min="1060" max="1280" width="9.3320312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6640625" style="6" customWidth="1"/>
    <col min="1287" max="1287" width="8.6640625" style="6" customWidth="1"/>
    <col min="1288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6640625" style="6" customWidth="1"/>
    <col min="1303" max="1303" width="7.33203125" style="6" customWidth="1"/>
    <col min="1304" max="1304" width="1.664062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33203125" style="6"/>
    <col min="1309" max="1309" width="1.6640625" style="6" customWidth="1"/>
    <col min="1310" max="1310" width="9.33203125" style="6"/>
    <col min="1311" max="1311" width="9.6640625" style="6" customWidth="1"/>
    <col min="1312" max="1312" width="9.33203125" style="6"/>
    <col min="1313" max="1313" width="1.5546875" style="6" customWidth="1"/>
    <col min="1314" max="1314" width="9.33203125" style="6"/>
    <col min="1315" max="1315" width="1.5546875" style="6" customWidth="1"/>
    <col min="1316" max="1536" width="9.3320312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6640625" style="6" customWidth="1"/>
    <col min="1543" max="1543" width="8.6640625" style="6" customWidth="1"/>
    <col min="1544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6640625" style="6" customWidth="1"/>
    <col min="1559" max="1559" width="7.33203125" style="6" customWidth="1"/>
    <col min="1560" max="1560" width="1.664062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33203125" style="6"/>
    <col min="1565" max="1565" width="1.6640625" style="6" customWidth="1"/>
    <col min="1566" max="1566" width="9.33203125" style="6"/>
    <col min="1567" max="1567" width="9.6640625" style="6" customWidth="1"/>
    <col min="1568" max="1568" width="9.33203125" style="6"/>
    <col min="1569" max="1569" width="1.5546875" style="6" customWidth="1"/>
    <col min="1570" max="1570" width="9.33203125" style="6"/>
    <col min="1571" max="1571" width="1.5546875" style="6" customWidth="1"/>
    <col min="1572" max="1792" width="9.3320312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6640625" style="6" customWidth="1"/>
    <col min="1799" max="1799" width="8.6640625" style="6" customWidth="1"/>
    <col min="1800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6640625" style="6" customWidth="1"/>
    <col min="1815" max="1815" width="7.33203125" style="6" customWidth="1"/>
    <col min="1816" max="1816" width="1.664062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33203125" style="6"/>
    <col min="1821" max="1821" width="1.6640625" style="6" customWidth="1"/>
    <col min="1822" max="1822" width="9.33203125" style="6"/>
    <col min="1823" max="1823" width="9.6640625" style="6" customWidth="1"/>
    <col min="1824" max="1824" width="9.33203125" style="6"/>
    <col min="1825" max="1825" width="1.5546875" style="6" customWidth="1"/>
    <col min="1826" max="1826" width="9.33203125" style="6"/>
    <col min="1827" max="1827" width="1.5546875" style="6" customWidth="1"/>
    <col min="1828" max="2048" width="9.3320312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6640625" style="6" customWidth="1"/>
    <col min="2055" max="2055" width="8.6640625" style="6" customWidth="1"/>
    <col min="2056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6640625" style="6" customWidth="1"/>
    <col min="2071" max="2071" width="7.33203125" style="6" customWidth="1"/>
    <col min="2072" max="2072" width="1.664062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33203125" style="6"/>
    <col min="2077" max="2077" width="1.6640625" style="6" customWidth="1"/>
    <col min="2078" max="2078" width="9.33203125" style="6"/>
    <col min="2079" max="2079" width="9.6640625" style="6" customWidth="1"/>
    <col min="2080" max="2080" width="9.33203125" style="6"/>
    <col min="2081" max="2081" width="1.5546875" style="6" customWidth="1"/>
    <col min="2082" max="2082" width="9.33203125" style="6"/>
    <col min="2083" max="2083" width="1.5546875" style="6" customWidth="1"/>
    <col min="2084" max="2304" width="9.3320312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6640625" style="6" customWidth="1"/>
    <col min="2311" max="2311" width="8.6640625" style="6" customWidth="1"/>
    <col min="2312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6640625" style="6" customWidth="1"/>
    <col min="2327" max="2327" width="7.33203125" style="6" customWidth="1"/>
    <col min="2328" max="2328" width="1.664062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33203125" style="6"/>
    <col min="2333" max="2333" width="1.6640625" style="6" customWidth="1"/>
    <col min="2334" max="2334" width="9.33203125" style="6"/>
    <col min="2335" max="2335" width="9.6640625" style="6" customWidth="1"/>
    <col min="2336" max="2336" width="9.33203125" style="6"/>
    <col min="2337" max="2337" width="1.5546875" style="6" customWidth="1"/>
    <col min="2338" max="2338" width="9.33203125" style="6"/>
    <col min="2339" max="2339" width="1.5546875" style="6" customWidth="1"/>
    <col min="2340" max="2560" width="9.3320312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6640625" style="6" customWidth="1"/>
    <col min="2567" max="2567" width="8.6640625" style="6" customWidth="1"/>
    <col min="2568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6640625" style="6" customWidth="1"/>
    <col min="2583" max="2583" width="7.33203125" style="6" customWidth="1"/>
    <col min="2584" max="2584" width="1.664062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33203125" style="6"/>
    <col min="2589" max="2589" width="1.6640625" style="6" customWidth="1"/>
    <col min="2590" max="2590" width="9.33203125" style="6"/>
    <col min="2591" max="2591" width="9.6640625" style="6" customWidth="1"/>
    <col min="2592" max="2592" width="9.33203125" style="6"/>
    <col min="2593" max="2593" width="1.5546875" style="6" customWidth="1"/>
    <col min="2594" max="2594" width="9.33203125" style="6"/>
    <col min="2595" max="2595" width="1.5546875" style="6" customWidth="1"/>
    <col min="2596" max="2816" width="9.3320312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6640625" style="6" customWidth="1"/>
    <col min="2823" max="2823" width="8.6640625" style="6" customWidth="1"/>
    <col min="2824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6640625" style="6" customWidth="1"/>
    <col min="2839" max="2839" width="7.33203125" style="6" customWidth="1"/>
    <col min="2840" max="2840" width="1.664062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33203125" style="6"/>
    <col min="2845" max="2845" width="1.6640625" style="6" customWidth="1"/>
    <col min="2846" max="2846" width="9.33203125" style="6"/>
    <col min="2847" max="2847" width="9.6640625" style="6" customWidth="1"/>
    <col min="2848" max="2848" width="9.33203125" style="6"/>
    <col min="2849" max="2849" width="1.5546875" style="6" customWidth="1"/>
    <col min="2850" max="2850" width="9.33203125" style="6"/>
    <col min="2851" max="2851" width="1.5546875" style="6" customWidth="1"/>
    <col min="2852" max="3072" width="9.3320312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6640625" style="6" customWidth="1"/>
    <col min="3079" max="3079" width="8.6640625" style="6" customWidth="1"/>
    <col min="3080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6640625" style="6" customWidth="1"/>
    <col min="3095" max="3095" width="7.33203125" style="6" customWidth="1"/>
    <col min="3096" max="3096" width="1.664062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33203125" style="6"/>
    <col min="3101" max="3101" width="1.6640625" style="6" customWidth="1"/>
    <col min="3102" max="3102" width="9.33203125" style="6"/>
    <col min="3103" max="3103" width="9.6640625" style="6" customWidth="1"/>
    <col min="3104" max="3104" width="9.33203125" style="6"/>
    <col min="3105" max="3105" width="1.5546875" style="6" customWidth="1"/>
    <col min="3106" max="3106" width="9.33203125" style="6"/>
    <col min="3107" max="3107" width="1.5546875" style="6" customWidth="1"/>
    <col min="3108" max="3328" width="9.3320312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6640625" style="6" customWidth="1"/>
    <col min="3335" max="3335" width="8.6640625" style="6" customWidth="1"/>
    <col min="3336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6640625" style="6" customWidth="1"/>
    <col min="3351" max="3351" width="7.33203125" style="6" customWidth="1"/>
    <col min="3352" max="3352" width="1.664062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33203125" style="6"/>
    <col min="3357" max="3357" width="1.6640625" style="6" customWidth="1"/>
    <col min="3358" max="3358" width="9.33203125" style="6"/>
    <col min="3359" max="3359" width="9.6640625" style="6" customWidth="1"/>
    <col min="3360" max="3360" width="9.33203125" style="6"/>
    <col min="3361" max="3361" width="1.5546875" style="6" customWidth="1"/>
    <col min="3362" max="3362" width="9.33203125" style="6"/>
    <col min="3363" max="3363" width="1.5546875" style="6" customWidth="1"/>
    <col min="3364" max="3584" width="9.3320312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6640625" style="6" customWidth="1"/>
    <col min="3591" max="3591" width="8.6640625" style="6" customWidth="1"/>
    <col min="3592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6640625" style="6" customWidth="1"/>
    <col min="3607" max="3607" width="7.33203125" style="6" customWidth="1"/>
    <col min="3608" max="3608" width="1.664062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33203125" style="6"/>
    <col min="3613" max="3613" width="1.6640625" style="6" customWidth="1"/>
    <col min="3614" max="3614" width="9.33203125" style="6"/>
    <col min="3615" max="3615" width="9.6640625" style="6" customWidth="1"/>
    <col min="3616" max="3616" width="9.33203125" style="6"/>
    <col min="3617" max="3617" width="1.5546875" style="6" customWidth="1"/>
    <col min="3618" max="3618" width="9.33203125" style="6"/>
    <col min="3619" max="3619" width="1.5546875" style="6" customWidth="1"/>
    <col min="3620" max="3840" width="9.3320312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6640625" style="6" customWidth="1"/>
    <col min="3847" max="3847" width="8.6640625" style="6" customWidth="1"/>
    <col min="3848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6640625" style="6" customWidth="1"/>
    <col min="3863" max="3863" width="7.33203125" style="6" customWidth="1"/>
    <col min="3864" max="3864" width="1.664062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33203125" style="6"/>
    <col min="3869" max="3869" width="1.6640625" style="6" customWidth="1"/>
    <col min="3870" max="3870" width="9.33203125" style="6"/>
    <col min="3871" max="3871" width="9.6640625" style="6" customWidth="1"/>
    <col min="3872" max="3872" width="9.33203125" style="6"/>
    <col min="3873" max="3873" width="1.5546875" style="6" customWidth="1"/>
    <col min="3874" max="3874" width="9.33203125" style="6"/>
    <col min="3875" max="3875" width="1.5546875" style="6" customWidth="1"/>
    <col min="3876" max="4096" width="9.3320312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6640625" style="6" customWidth="1"/>
    <col min="4103" max="4103" width="8.6640625" style="6" customWidth="1"/>
    <col min="4104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6640625" style="6" customWidth="1"/>
    <col min="4119" max="4119" width="7.33203125" style="6" customWidth="1"/>
    <col min="4120" max="4120" width="1.664062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33203125" style="6"/>
    <col min="4125" max="4125" width="1.6640625" style="6" customWidth="1"/>
    <col min="4126" max="4126" width="9.33203125" style="6"/>
    <col min="4127" max="4127" width="9.6640625" style="6" customWidth="1"/>
    <col min="4128" max="4128" width="9.33203125" style="6"/>
    <col min="4129" max="4129" width="1.5546875" style="6" customWidth="1"/>
    <col min="4130" max="4130" width="9.33203125" style="6"/>
    <col min="4131" max="4131" width="1.5546875" style="6" customWidth="1"/>
    <col min="4132" max="4352" width="9.3320312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6640625" style="6" customWidth="1"/>
    <col min="4359" max="4359" width="8.6640625" style="6" customWidth="1"/>
    <col min="4360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6640625" style="6" customWidth="1"/>
    <col min="4375" max="4375" width="7.33203125" style="6" customWidth="1"/>
    <col min="4376" max="4376" width="1.664062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33203125" style="6"/>
    <col min="4381" max="4381" width="1.6640625" style="6" customWidth="1"/>
    <col min="4382" max="4382" width="9.33203125" style="6"/>
    <col min="4383" max="4383" width="9.6640625" style="6" customWidth="1"/>
    <col min="4384" max="4384" width="9.33203125" style="6"/>
    <col min="4385" max="4385" width="1.5546875" style="6" customWidth="1"/>
    <col min="4386" max="4386" width="9.33203125" style="6"/>
    <col min="4387" max="4387" width="1.5546875" style="6" customWidth="1"/>
    <col min="4388" max="4608" width="9.3320312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6640625" style="6" customWidth="1"/>
    <col min="4615" max="4615" width="8.6640625" style="6" customWidth="1"/>
    <col min="4616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6640625" style="6" customWidth="1"/>
    <col min="4631" max="4631" width="7.33203125" style="6" customWidth="1"/>
    <col min="4632" max="4632" width="1.664062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33203125" style="6"/>
    <col min="4637" max="4637" width="1.6640625" style="6" customWidth="1"/>
    <col min="4638" max="4638" width="9.33203125" style="6"/>
    <col min="4639" max="4639" width="9.6640625" style="6" customWidth="1"/>
    <col min="4640" max="4640" width="9.33203125" style="6"/>
    <col min="4641" max="4641" width="1.5546875" style="6" customWidth="1"/>
    <col min="4642" max="4642" width="9.33203125" style="6"/>
    <col min="4643" max="4643" width="1.5546875" style="6" customWidth="1"/>
    <col min="4644" max="4864" width="9.3320312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6640625" style="6" customWidth="1"/>
    <col min="4871" max="4871" width="8.6640625" style="6" customWidth="1"/>
    <col min="4872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6640625" style="6" customWidth="1"/>
    <col min="4887" max="4887" width="7.33203125" style="6" customWidth="1"/>
    <col min="4888" max="4888" width="1.664062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33203125" style="6"/>
    <col min="4893" max="4893" width="1.6640625" style="6" customWidth="1"/>
    <col min="4894" max="4894" width="9.33203125" style="6"/>
    <col min="4895" max="4895" width="9.6640625" style="6" customWidth="1"/>
    <col min="4896" max="4896" width="9.33203125" style="6"/>
    <col min="4897" max="4897" width="1.5546875" style="6" customWidth="1"/>
    <col min="4898" max="4898" width="9.33203125" style="6"/>
    <col min="4899" max="4899" width="1.5546875" style="6" customWidth="1"/>
    <col min="4900" max="5120" width="9.3320312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6640625" style="6" customWidth="1"/>
    <col min="5127" max="5127" width="8.6640625" style="6" customWidth="1"/>
    <col min="5128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6640625" style="6" customWidth="1"/>
    <col min="5143" max="5143" width="7.33203125" style="6" customWidth="1"/>
    <col min="5144" max="5144" width="1.664062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33203125" style="6"/>
    <col min="5149" max="5149" width="1.6640625" style="6" customWidth="1"/>
    <col min="5150" max="5150" width="9.33203125" style="6"/>
    <col min="5151" max="5151" width="9.6640625" style="6" customWidth="1"/>
    <col min="5152" max="5152" width="9.33203125" style="6"/>
    <col min="5153" max="5153" width="1.5546875" style="6" customWidth="1"/>
    <col min="5154" max="5154" width="9.33203125" style="6"/>
    <col min="5155" max="5155" width="1.5546875" style="6" customWidth="1"/>
    <col min="5156" max="5376" width="9.3320312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6640625" style="6" customWidth="1"/>
    <col min="5383" max="5383" width="8.6640625" style="6" customWidth="1"/>
    <col min="5384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6640625" style="6" customWidth="1"/>
    <col min="5399" max="5399" width="7.33203125" style="6" customWidth="1"/>
    <col min="5400" max="5400" width="1.664062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33203125" style="6"/>
    <col min="5405" max="5405" width="1.6640625" style="6" customWidth="1"/>
    <col min="5406" max="5406" width="9.33203125" style="6"/>
    <col min="5407" max="5407" width="9.6640625" style="6" customWidth="1"/>
    <col min="5408" max="5408" width="9.33203125" style="6"/>
    <col min="5409" max="5409" width="1.5546875" style="6" customWidth="1"/>
    <col min="5410" max="5410" width="9.33203125" style="6"/>
    <col min="5411" max="5411" width="1.5546875" style="6" customWidth="1"/>
    <col min="5412" max="5632" width="9.3320312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6640625" style="6" customWidth="1"/>
    <col min="5639" max="5639" width="8.6640625" style="6" customWidth="1"/>
    <col min="5640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6640625" style="6" customWidth="1"/>
    <col min="5655" max="5655" width="7.33203125" style="6" customWidth="1"/>
    <col min="5656" max="5656" width="1.664062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33203125" style="6"/>
    <col min="5661" max="5661" width="1.6640625" style="6" customWidth="1"/>
    <col min="5662" max="5662" width="9.33203125" style="6"/>
    <col min="5663" max="5663" width="9.6640625" style="6" customWidth="1"/>
    <col min="5664" max="5664" width="9.33203125" style="6"/>
    <col min="5665" max="5665" width="1.5546875" style="6" customWidth="1"/>
    <col min="5666" max="5666" width="9.33203125" style="6"/>
    <col min="5667" max="5667" width="1.5546875" style="6" customWidth="1"/>
    <col min="5668" max="5888" width="9.3320312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6640625" style="6" customWidth="1"/>
    <col min="5895" max="5895" width="8.6640625" style="6" customWidth="1"/>
    <col min="5896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6640625" style="6" customWidth="1"/>
    <col min="5911" max="5911" width="7.33203125" style="6" customWidth="1"/>
    <col min="5912" max="5912" width="1.664062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33203125" style="6"/>
    <col min="5917" max="5917" width="1.6640625" style="6" customWidth="1"/>
    <col min="5918" max="5918" width="9.33203125" style="6"/>
    <col min="5919" max="5919" width="9.6640625" style="6" customWidth="1"/>
    <col min="5920" max="5920" width="9.33203125" style="6"/>
    <col min="5921" max="5921" width="1.5546875" style="6" customWidth="1"/>
    <col min="5922" max="5922" width="9.33203125" style="6"/>
    <col min="5923" max="5923" width="1.5546875" style="6" customWidth="1"/>
    <col min="5924" max="6144" width="9.3320312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6640625" style="6" customWidth="1"/>
    <col min="6151" max="6151" width="8.6640625" style="6" customWidth="1"/>
    <col min="6152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6640625" style="6" customWidth="1"/>
    <col min="6167" max="6167" width="7.33203125" style="6" customWidth="1"/>
    <col min="6168" max="6168" width="1.664062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33203125" style="6"/>
    <col min="6173" max="6173" width="1.6640625" style="6" customWidth="1"/>
    <col min="6174" max="6174" width="9.33203125" style="6"/>
    <col min="6175" max="6175" width="9.6640625" style="6" customWidth="1"/>
    <col min="6176" max="6176" width="9.33203125" style="6"/>
    <col min="6177" max="6177" width="1.5546875" style="6" customWidth="1"/>
    <col min="6178" max="6178" width="9.33203125" style="6"/>
    <col min="6179" max="6179" width="1.5546875" style="6" customWidth="1"/>
    <col min="6180" max="6400" width="9.3320312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6640625" style="6" customWidth="1"/>
    <col min="6407" max="6407" width="8.6640625" style="6" customWidth="1"/>
    <col min="6408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6640625" style="6" customWidth="1"/>
    <col min="6423" max="6423" width="7.33203125" style="6" customWidth="1"/>
    <col min="6424" max="6424" width="1.664062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33203125" style="6"/>
    <col min="6429" max="6429" width="1.6640625" style="6" customWidth="1"/>
    <col min="6430" max="6430" width="9.33203125" style="6"/>
    <col min="6431" max="6431" width="9.6640625" style="6" customWidth="1"/>
    <col min="6432" max="6432" width="9.33203125" style="6"/>
    <col min="6433" max="6433" width="1.5546875" style="6" customWidth="1"/>
    <col min="6434" max="6434" width="9.33203125" style="6"/>
    <col min="6435" max="6435" width="1.5546875" style="6" customWidth="1"/>
    <col min="6436" max="6656" width="9.3320312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6640625" style="6" customWidth="1"/>
    <col min="6663" max="6663" width="8.6640625" style="6" customWidth="1"/>
    <col min="6664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6640625" style="6" customWidth="1"/>
    <col min="6679" max="6679" width="7.33203125" style="6" customWidth="1"/>
    <col min="6680" max="6680" width="1.664062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33203125" style="6"/>
    <col min="6685" max="6685" width="1.6640625" style="6" customWidth="1"/>
    <col min="6686" max="6686" width="9.33203125" style="6"/>
    <col min="6687" max="6687" width="9.6640625" style="6" customWidth="1"/>
    <col min="6688" max="6688" width="9.33203125" style="6"/>
    <col min="6689" max="6689" width="1.5546875" style="6" customWidth="1"/>
    <col min="6690" max="6690" width="9.33203125" style="6"/>
    <col min="6691" max="6691" width="1.5546875" style="6" customWidth="1"/>
    <col min="6692" max="6912" width="9.3320312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6640625" style="6" customWidth="1"/>
    <col min="6919" max="6919" width="8.6640625" style="6" customWidth="1"/>
    <col min="6920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6640625" style="6" customWidth="1"/>
    <col min="6935" max="6935" width="7.33203125" style="6" customWidth="1"/>
    <col min="6936" max="6936" width="1.664062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33203125" style="6"/>
    <col min="6941" max="6941" width="1.6640625" style="6" customWidth="1"/>
    <col min="6942" max="6942" width="9.33203125" style="6"/>
    <col min="6943" max="6943" width="9.6640625" style="6" customWidth="1"/>
    <col min="6944" max="6944" width="9.33203125" style="6"/>
    <col min="6945" max="6945" width="1.5546875" style="6" customWidth="1"/>
    <col min="6946" max="6946" width="9.33203125" style="6"/>
    <col min="6947" max="6947" width="1.5546875" style="6" customWidth="1"/>
    <col min="6948" max="7168" width="9.3320312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6640625" style="6" customWidth="1"/>
    <col min="7175" max="7175" width="8.6640625" style="6" customWidth="1"/>
    <col min="7176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6640625" style="6" customWidth="1"/>
    <col min="7191" max="7191" width="7.33203125" style="6" customWidth="1"/>
    <col min="7192" max="7192" width="1.664062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33203125" style="6"/>
    <col min="7197" max="7197" width="1.6640625" style="6" customWidth="1"/>
    <col min="7198" max="7198" width="9.33203125" style="6"/>
    <col min="7199" max="7199" width="9.6640625" style="6" customWidth="1"/>
    <col min="7200" max="7200" width="9.33203125" style="6"/>
    <col min="7201" max="7201" width="1.5546875" style="6" customWidth="1"/>
    <col min="7202" max="7202" width="9.33203125" style="6"/>
    <col min="7203" max="7203" width="1.5546875" style="6" customWidth="1"/>
    <col min="7204" max="7424" width="9.3320312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6640625" style="6" customWidth="1"/>
    <col min="7431" max="7431" width="8.6640625" style="6" customWidth="1"/>
    <col min="7432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6640625" style="6" customWidth="1"/>
    <col min="7447" max="7447" width="7.33203125" style="6" customWidth="1"/>
    <col min="7448" max="7448" width="1.664062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33203125" style="6"/>
    <col min="7453" max="7453" width="1.6640625" style="6" customWidth="1"/>
    <col min="7454" max="7454" width="9.33203125" style="6"/>
    <col min="7455" max="7455" width="9.6640625" style="6" customWidth="1"/>
    <col min="7456" max="7456" width="9.33203125" style="6"/>
    <col min="7457" max="7457" width="1.5546875" style="6" customWidth="1"/>
    <col min="7458" max="7458" width="9.33203125" style="6"/>
    <col min="7459" max="7459" width="1.5546875" style="6" customWidth="1"/>
    <col min="7460" max="7680" width="9.3320312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6640625" style="6" customWidth="1"/>
    <col min="7687" max="7687" width="8.6640625" style="6" customWidth="1"/>
    <col min="7688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6640625" style="6" customWidth="1"/>
    <col min="7703" max="7703" width="7.33203125" style="6" customWidth="1"/>
    <col min="7704" max="7704" width="1.664062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33203125" style="6"/>
    <col min="7709" max="7709" width="1.6640625" style="6" customWidth="1"/>
    <col min="7710" max="7710" width="9.33203125" style="6"/>
    <col min="7711" max="7711" width="9.6640625" style="6" customWidth="1"/>
    <col min="7712" max="7712" width="9.33203125" style="6"/>
    <col min="7713" max="7713" width="1.5546875" style="6" customWidth="1"/>
    <col min="7714" max="7714" width="9.33203125" style="6"/>
    <col min="7715" max="7715" width="1.5546875" style="6" customWidth="1"/>
    <col min="7716" max="7936" width="9.3320312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6640625" style="6" customWidth="1"/>
    <col min="7943" max="7943" width="8.6640625" style="6" customWidth="1"/>
    <col min="7944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6640625" style="6" customWidth="1"/>
    <col min="7959" max="7959" width="7.33203125" style="6" customWidth="1"/>
    <col min="7960" max="7960" width="1.664062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33203125" style="6"/>
    <col min="7965" max="7965" width="1.6640625" style="6" customWidth="1"/>
    <col min="7966" max="7966" width="9.33203125" style="6"/>
    <col min="7967" max="7967" width="9.6640625" style="6" customWidth="1"/>
    <col min="7968" max="7968" width="9.33203125" style="6"/>
    <col min="7969" max="7969" width="1.5546875" style="6" customWidth="1"/>
    <col min="7970" max="7970" width="9.33203125" style="6"/>
    <col min="7971" max="7971" width="1.5546875" style="6" customWidth="1"/>
    <col min="7972" max="8192" width="9.3320312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6640625" style="6" customWidth="1"/>
    <col min="8199" max="8199" width="8.6640625" style="6" customWidth="1"/>
    <col min="8200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6640625" style="6" customWidth="1"/>
    <col min="8215" max="8215" width="7.33203125" style="6" customWidth="1"/>
    <col min="8216" max="8216" width="1.664062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33203125" style="6"/>
    <col min="8221" max="8221" width="1.6640625" style="6" customWidth="1"/>
    <col min="8222" max="8222" width="9.33203125" style="6"/>
    <col min="8223" max="8223" width="9.6640625" style="6" customWidth="1"/>
    <col min="8224" max="8224" width="9.33203125" style="6"/>
    <col min="8225" max="8225" width="1.5546875" style="6" customWidth="1"/>
    <col min="8226" max="8226" width="9.33203125" style="6"/>
    <col min="8227" max="8227" width="1.5546875" style="6" customWidth="1"/>
    <col min="8228" max="8448" width="9.3320312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6640625" style="6" customWidth="1"/>
    <col min="8455" max="8455" width="8.6640625" style="6" customWidth="1"/>
    <col min="8456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6640625" style="6" customWidth="1"/>
    <col min="8471" max="8471" width="7.33203125" style="6" customWidth="1"/>
    <col min="8472" max="8472" width="1.664062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33203125" style="6"/>
    <col min="8477" max="8477" width="1.6640625" style="6" customWidth="1"/>
    <col min="8478" max="8478" width="9.33203125" style="6"/>
    <col min="8479" max="8479" width="9.6640625" style="6" customWidth="1"/>
    <col min="8480" max="8480" width="9.33203125" style="6"/>
    <col min="8481" max="8481" width="1.5546875" style="6" customWidth="1"/>
    <col min="8482" max="8482" width="9.33203125" style="6"/>
    <col min="8483" max="8483" width="1.5546875" style="6" customWidth="1"/>
    <col min="8484" max="8704" width="9.3320312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6640625" style="6" customWidth="1"/>
    <col min="8711" max="8711" width="8.6640625" style="6" customWidth="1"/>
    <col min="8712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6640625" style="6" customWidth="1"/>
    <col min="8727" max="8727" width="7.33203125" style="6" customWidth="1"/>
    <col min="8728" max="8728" width="1.664062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33203125" style="6"/>
    <col min="8733" max="8733" width="1.6640625" style="6" customWidth="1"/>
    <col min="8734" max="8734" width="9.33203125" style="6"/>
    <col min="8735" max="8735" width="9.6640625" style="6" customWidth="1"/>
    <col min="8736" max="8736" width="9.33203125" style="6"/>
    <col min="8737" max="8737" width="1.5546875" style="6" customWidth="1"/>
    <col min="8738" max="8738" width="9.33203125" style="6"/>
    <col min="8739" max="8739" width="1.5546875" style="6" customWidth="1"/>
    <col min="8740" max="8960" width="9.3320312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6640625" style="6" customWidth="1"/>
    <col min="8967" max="8967" width="8.6640625" style="6" customWidth="1"/>
    <col min="8968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6640625" style="6" customWidth="1"/>
    <col min="8983" max="8983" width="7.33203125" style="6" customWidth="1"/>
    <col min="8984" max="8984" width="1.664062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33203125" style="6"/>
    <col min="8989" max="8989" width="1.6640625" style="6" customWidth="1"/>
    <col min="8990" max="8990" width="9.33203125" style="6"/>
    <col min="8991" max="8991" width="9.6640625" style="6" customWidth="1"/>
    <col min="8992" max="8992" width="9.33203125" style="6"/>
    <col min="8993" max="8993" width="1.5546875" style="6" customWidth="1"/>
    <col min="8994" max="8994" width="9.33203125" style="6"/>
    <col min="8995" max="8995" width="1.5546875" style="6" customWidth="1"/>
    <col min="8996" max="9216" width="9.3320312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6640625" style="6" customWidth="1"/>
    <col min="9223" max="9223" width="8.6640625" style="6" customWidth="1"/>
    <col min="9224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6640625" style="6" customWidth="1"/>
    <col min="9239" max="9239" width="7.33203125" style="6" customWidth="1"/>
    <col min="9240" max="9240" width="1.664062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33203125" style="6"/>
    <col min="9245" max="9245" width="1.6640625" style="6" customWidth="1"/>
    <col min="9246" max="9246" width="9.33203125" style="6"/>
    <col min="9247" max="9247" width="9.6640625" style="6" customWidth="1"/>
    <col min="9248" max="9248" width="9.33203125" style="6"/>
    <col min="9249" max="9249" width="1.5546875" style="6" customWidth="1"/>
    <col min="9250" max="9250" width="9.33203125" style="6"/>
    <col min="9251" max="9251" width="1.5546875" style="6" customWidth="1"/>
    <col min="9252" max="9472" width="9.3320312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6640625" style="6" customWidth="1"/>
    <col min="9479" max="9479" width="8.6640625" style="6" customWidth="1"/>
    <col min="9480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6640625" style="6" customWidth="1"/>
    <col min="9495" max="9495" width="7.33203125" style="6" customWidth="1"/>
    <col min="9496" max="9496" width="1.664062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33203125" style="6"/>
    <col min="9501" max="9501" width="1.6640625" style="6" customWidth="1"/>
    <col min="9502" max="9502" width="9.33203125" style="6"/>
    <col min="9503" max="9503" width="9.6640625" style="6" customWidth="1"/>
    <col min="9504" max="9504" width="9.33203125" style="6"/>
    <col min="9505" max="9505" width="1.5546875" style="6" customWidth="1"/>
    <col min="9506" max="9506" width="9.33203125" style="6"/>
    <col min="9507" max="9507" width="1.5546875" style="6" customWidth="1"/>
    <col min="9508" max="9728" width="9.3320312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6640625" style="6" customWidth="1"/>
    <col min="9735" max="9735" width="8.6640625" style="6" customWidth="1"/>
    <col min="9736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6640625" style="6" customWidth="1"/>
    <col min="9751" max="9751" width="7.33203125" style="6" customWidth="1"/>
    <col min="9752" max="9752" width="1.664062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33203125" style="6"/>
    <col min="9757" max="9757" width="1.6640625" style="6" customWidth="1"/>
    <col min="9758" max="9758" width="9.33203125" style="6"/>
    <col min="9759" max="9759" width="9.6640625" style="6" customWidth="1"/>
    <col min="9760" max="9760" width="9.33203125" style="6"/>
    <col min="9761" max="9761" width="1.5546875" style="6" customWidth="1"/>
    <col min="9762" max="9762" width="9.33203125" style="6"/>
    <col min="9763" max="9763" width="1.5546875" style="6" customWidth="1"/>
    <col min="9764" max="9984" width="9.3320312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6640625" style="6" customWidth="1"/>
    <col min="9991" max="9991" width="8.6640625" style="6" customWidth="1"/>
    <col min="9992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6640625" style="6" customWidth="1"/>
    <col min="10007" max="10007" width="7.33203125" style="6" customWidth="1"/>
    <col min="10008" max="10008" width="1.664062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33203125" style="6"/>
    <col min="10013" max="10013" width="1.6640625" style="6" customWidth="1"/>
    <col min="10014" max="10014" width="9.33203125" style="6"/>
    <col min="10015" max="10015" width="9.6640625" style="6" customWidth="1"/>
    <col min="10016" max="10016" width="9.33203125" style="6"/>
    <col min="10017" max="10017" width="1.5546875" style="6" customWidth="1"/>
    <col min="10018" max="10018" width="9.33203125" style="6"/>
    <col min="10019" max="10019" width="1.5546875" style="6" customWidth="1"/>
    <col min="10020" max="10240" width="9.3320312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6640625" style="6" customWidth="1"/>
    <col min="10247" max="10247" width="8.6640625" style="6" customWidth="1"/>
    <col min="10248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6640625" style="6" customWidth="1"/>
    <col min="10263" max="10263" width="7.33203125" style="6" customWidth="1"/>
    <col min="10264" max="10264" width="1.664062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33203125" style="6"/>
    <col min="10269" max="10269" width="1.6640625" style="6" customWidth="1"/>
    <col min="10270" max="10270" width="9.33203125" style="6"/>
    <col min="10271" max="10271" width="9.6640625" style="6" customWidth="1"/>
    <col min="10272" max="10272" width="9.33203125" style="6"/>
    <col min="10273" max="10273" width="1.5546875" style="6" customWidth="1"/>
    <col min="10274" max="10274" width="9.33203125" style="6"/>
    <col min="10275" max="10275" width="1.5546875" style="6" customWidth="1"/>
    <col min="10276" max="10496" width="9.3320312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6640625" style="6" customWidth="1"/>
    <col min="10503" max="10503" width="8.6640625" style="6" customWidth="1"/>
    <col min="10504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6640625" style="6" customWidth="1"/>
    <col min="10519" max="10519" width="7.33203125" style="6" customWidth="1"/>
    <col min="10520" max="10520" width="1.664062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33203125" style="6"/>
    <col min="10525" max="10525" width="1.6640625" style="6" customWidth="1"/>
    <col min="10526" max="10526" width="9.33203125" style="6"/>
    <col min="10527" max="10527" width="9.6640625" style="6" customWidth="1"/>
    <col min="10528" max="10528" width="9.33203125" style="6"/>
    <col min="10529" max="10529" width="1.5546875" style="6" customWidth="1"/>
    <col min="10530" max="10530" width="9.33203125" style="6"/>
    <col min="10531" max="10531" width="1.5546875" style="6" customWidth="1"/>
    <col min="10532" max="10752" width="9.3320312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6640625" style="6" customWidth="1"/>
    <col min="10759" max="10759" width="8.6640625" style="6" customWidth="1"/>
    <col min="10760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6640625" style="6" customWidth="1"/>
    <col min="10775" max="10775" width="7.33203125" style="6" customWidth="1"/>
    <col min="10776" max="10776" width="1.664062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33203125" style="6"/>
    <col min="10781" max="10781" width="1.6640625" style="6" customWidth="1"/>
    <col min="10782" max="10782" width="9.33203125" style="6"/>
    <col min="10783" max="10783" width="9.6640625" style="6" customWidth="1"/>
    <col min="10784" max="10784" width="9.33203125" style="6"/>
    <col min="10785" max="10785" width="1.5546875" style="6" customWidth="1"/>
    <col min="10786" max="10786" width="9.33203125" style="6"/>
    <col min="10787" max="10787" width="1.5546875" style="6" customWidth="1"/>
    <col min="10788" max="11008" width="9.3320312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6640625" style="6" customWidth="1"/>
    <col min="11015" max="11015" width="8.6640625" style="6" customWidth="1"/>
    <col min="11016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6640625" style="6" customWidth="1"/>
    <col min="11031" max="11031" width="7.33203125" style="6" customWidth="1"/>
    <col min="11032" max="11032" width="1.664062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33203125" style="6"/>
    <col min="11037" max="11037" width="1.6640625" style="6" customWidth="1"/>
    <col min="11038" max="11038" width="9.33203125" style="6"/>
    <col min="11039" max="11039" width="9.6640625" style="6" customWidth="1"/>
    <col min="11040" max="11040" width="9.33203125" style="6"/>
    <col min="11041" max="11041" width="1.5546875" style="6" customWidth="1"/>
    <col min="11042" max="11042" width="9.33203125" style="6"/>
    <col min="11043" max="11043" width="1.5546875" style="6" customWidth="1"/>
    <col min="11044" max="11264" width="9.3320312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6640625" style="6" customWidth="1"/>
    <col min="11271" max="11271" width="8.6640625" style="6" customWidth="1"/>
    <col min="11272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6640625" style="6" customWidth="1"/>
    <col min="11287" max="11287" width="7.33203125" style="6" customWidth="1"/>
    <col min="11288" max="11288" width="1.664062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33203125" style="6"/>
    <col min="11293" max="11293" width="1.6640625" style="6" customWidth="1"/>
    <col min="11294" max="11294" width="9.33203125" style="6"/>
    <col min="11295" max="11295" width="9.6640625" style="6" customWidth="1"/>
    <col min="11296" max="11296" width="9.33203125" style="6"/>
    <col min="11297" max="11297" width="1.5546875" style="6" customWidth="1"/>
    <col min="11298" max="11298" width="9.33203125" style="6"/>
    <col min="11299" max="11299" width="1.5546875" style="6" customWidth="1"/>
    <col min="11300" max="11520" width="9.3320312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6640625" style="6" customWidth="1"/>
    <col min="11527" max="11527" width="8.6640625" style="6" customWidth="1"/>
    <col min="11528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6640625" style="6" customWidth="1"/>
    <col min="11543" max="11543" width="7.33203125" style="6" customWidth="1"/>
    <col min="11544" max="11544" width="1.664062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33203125" style="6"/>
    <col min="11549" max="11549" width="1.6640625" style="6" customWidth="1"/>
    <col min="11550" max="11550" width="9.33203125" style="6"/>
    <col min="11551" max="11551" width="9.6640625" style="6" customWidth="1"/>
    <col min="11552" max="11552" width="9.33203125" style="6"/>
    <col min="11553" max="11553" width="1.5546875" style="6" customWidth="1"/>
    <col min="11554" max="11554" width="9.33203125" style="6"/>
    <col min="11555" max="11555" width="1.5546875" style="6" customWidth="1"/>
    <col min="11556" max="11776" width="9.3320312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6640625" style="6" customWidth="1"/>
    <col min="11783" max="11783" width="8.6640625" style="6" customWidth="1"/>
    <col min="11784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6640625" style="6" customWidth="1"/>
    <col min="11799" max="11799" width="7.33203125" style="6" customWidth="1"/>
    <col min="11800" max="11800" width="1.664062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33203125" style="6"/>
    <col min="11805" max="11805" width="1.6640625" style="6" customWidth="1"/>
    <col min="11806" max="11806" width="9.33203125" style="6"/>
    <col min="11807" max="11807" width="9.6640625" style="6" customWidth="1"/>
    <col min="11808" max="11808" width="9.33203125" style="6"/>
    <col min="11809" max="11809" width="1.5546875" style="6" customWidth="1"/>
    <col min="11810" max="11810" width="9.33203125" style="6"/>
    <col min="11811" max="11811" width="1.5546875" style="6" customWidth="1"/>
    <col min="11812" max="12032" width="9.3320312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6640625" style="6" customWidth="1"/>
    <col min="12039" max="12039" width="8.6640625" style="6" customWidth="1"/>
    <col min="12040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6640625" style="6" customWidth="1"/>
    <col min="12055" max="12055" width="7.33203125" style="6" customWidth="1"/>
    <col min="12056" max="12056" width="1.664062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33203125" style="6"/>
    <col min="12061" max="12061" width="1.6640625" style="6" customWidth="1"/>
    <col min="12062" max="12062" width="9.33203125" style="6"/>
    <col min="12063" max="12063" width="9.6640625" style="6" customWidth="1"/>
    <col min="12064" max="12064" width="9.33203125" style="6"/>
    <col min="12065" max="12065" width="1.5546875" style="6" customWidth="1"/>
    <col min="12066" max="12066" width="9.33203125" style="6"/>
    <col min="12067" max="12067" width="1.5546875" style="6" customWidth="1"/>
    <col min="12068" max="12288" width="9.3320312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6640625" style="6" customWidth="1"/>
    <col min="12295" max="12295" width="8.6640625" style="6" customWidth="1"/>
    <col min="12296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6640625" style="6" customWidth="1"/>
    <col min="12311" max="12311" width="7.33203125" style="6" customWidth="1"/>
    <col min="12312" max="12312" width="1.664062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33203125" style="6"/>
    <col min="12317" max="12317" width="1.6640625" style="6" customWidth="1"/>
    <col min="12318" max="12318" width="9.33203125" style="6"/>
    <col min="12319" max="12319" width="9.6640625" style="6" customWidth="1"/>
    <col min="12320" max="12320" width="9.33203125" style="6"/>
    <col min="12321" max="12321" width="1.5546875" style="6" customWidth="1"/>
    <col min="12322" max="12322" width="9.33203125" style="6"/>
    <col min="12323" max="12323" width="1.5546875" style="6" customWidth="1"/>
    <col min="12324" max="12544" width="9.3320312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6640625" style="6" customWidth="1"/>
    <col min="12551" max="12551" width="8.6640625" style="6" customWidth="1"/>
    <col min="12552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6640625" style="6" customWidth="1"/>
    <col min="12567" max="12567" width="7.33203125" style="6" customWidth="1"/>
    <col min="12568" max="12568" width="1.664062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33203125" style="6"/>
    <col min="12573" max="12573" width="1.6640625" style="6" customWidth="1"/>
    <col min="12574" max="12574" width="9.33203125" style="6"/>
    <col min="12575" max="12575" width="9.6640625" style="6" customWidth="1"/>
    <col min="12576" max="12576" width="9.33203125" style="6"/>
    <col min="12577" max="12577" width="1.5546875" style="6" customWidth="1"/>
    <col min="12578" max="12578" width="9.33203125" style="6"/>
    <col min="12579" max="12579" width="1.5546875" style="6" customWidth="1"/>
    <col min="12580" max="12800" width="9.3320312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6640625" style="6" customWidth="1"/>
    <col min="12807" max="12807" width="8.6640625" style="6" customWidth="1"/>
    <col min="12808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6640625" style="6" customWidth="1"/>
    <col min="12823" max="12823" width="7.33203125" style="6" customWidth="1"/>
    <col min="12824" max="12824" width="1.664062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33203125" style="6"/>
    <col min="12829" max="12829" width="1.6640625" style="6" customWidth="1"/>
    <col min="12830" max="12830" width="9.33203125" style="6"/>
    <col min="12831" max="12831" width="9.6640625" style="6" customWidth="1"/>
    <col min="12832" max="12832" width="9.33203125" style="6"/>
    <col min="12833" max="12833" width="1.5546875" style="6" customWidth="1"/>
    <col min="12834" max="12834" width="9.33203125" style="6"/>
    <col min="12835" max="12835" width="1.5546875" style="6" customWidth="1"/>
    <col min="12836" max="13056" width="9.3320312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6640625" style="6" customWidth="1"/>
    <col min="13063" max="13063" width="8.6640625" style="6" customWidth="1"/>
    <col min="13064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6640625" style="6" customWidth="1"/>
    <col min="13079" max="13079" width="7.33203125" style="6" customWidth="1"/>
    <col min="13080" max="13080" width="1.664062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33203125" style="6"/>
    <col min="13085" max="13085" width="1.6640625" style="6" customWidth="1"/>
    <col min="13086" max="13086" width="9.33203125" style="6"/>
    <col min="13087" max="13087" width="9.6640625" style="6" customWidth="1"/>
    <col min="13088" max="13088" width="9.33203125" style="6"/>
    <col min="13089" max="13089" width="1.5546875" style="6" customWidth="1"/>
    <col min="13090" max="13090" width="9.33203125" style="6"/>
    <col min="13091" max="13091" width="1.5546875" style="6" customWidth="1"/>
    <col min="13092" max="13312" width="9.3320312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6640625" style="6" customWidth="1"/>
    <col min="13319" max="13319" width="8.6640625" style="6" customWidth="1"/>
    <col min="13320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6640625" style="6" customWidth="1"/>
    <col min="13335" max="13335" width="7.33203125" style="6" customWidth="1"/>
    <col min="13336" max="13336" width="1.664062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33203125" style="6"/>
    <col min="13341" max="13341" width="1.6640625" style="6" customWidth="1"/>
    <col min="13342" max="13342" width="9.33203125" style="6"/>
    <col min="13343" max="13343" width="9.6640625" style="6" customWidth="1"/>
    <col min="13344" max="13344" width="9.33203125" style="6"/>
    <col min="13345" max="13345" width="1.5546875" style="6" customWidth="1"/>
    <col min="13346" max="13346" width="9.33203125" style="6"/>
    <col min="13347" max="13347" width="1.5546875" style="6" customWidth="1"/>
    <col min="13348" max="13568" width="9.3320312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6640625" style="6" customWidth="1"/>
    <col min="13575" max="13575" width="8.6640625" style="6" customWidth="1"/>
    <col min="13576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6640625" style="6" customWidth="1"/>
    <col min="13591" max="13591" width="7.33203125" style="6" customWidth="1"/>
    <col min="13592" max="13592" width="1.664062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33203125" style="6"/>
    <col min="13597" max="13597" width="1.6640625" style="6" customWidth="1"/>
    <col min="13598" max="13598" width="9.33203125" style="6"/>
    <col min="13599" max="13599" width="9.6640625" style="6" customWidth="1"/>
    <col min="13600" max="13600" width="9.33203125" style="6"/>
    <col min="13601" max="13601" width="1.5546875" style="6" customWidth="1"/>
    <col min="13602" max="13602" width="9.33203125" style="6"/>
    <col min="13603" max="13603" width="1.5546875" style="6" customWidth="1"/>
    <col min="13604" max="13824" width="9.3320312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6640625" style="6" customWidth="1"/>
    <col min="13831" max="13831" width="8.6640625" style="6" customWidth="1"/>
    <col min="13832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6640625" style="6" customWidth="1"/>
    <col min="13847" max="13847" width="7.33203125" style="6" customWidth="1"/>
    <col min="13848" max="13848" width="1.664062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33203125" style="6"/>
    <col min="13853" max="13853" width="1.6640625" style="6" customWidth="1"/>
    <col min="13854" max="13854" width="9.33203125" style="6"/>
    <col min="13855" max="13855" width="9.6640625" style="6" customWidth="1"/>
    <col min="13856" max="13856" width="9.33203125" style="6"/>
    <col min="13857" max="13857" width="1.5546875" style="6" customWidth="1"/>
    <col min="13858" max="13858" width="9.33203125" style="6"/>
    <col min="13859" max="13859" width="1.5546875" style="6" customWidth="1"/>
    <col min="13860" max="14080" width="9.3320312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6640625" style="6" customWidth="1"/>
    <col min="14087" max="14087" width="8.6640625" style="6" customWidth="1"/>
    <col min="14088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6640625" style="6" customWidth="1"/>
    <col min="14103" max="14103" width="7.33203125" style="6" customWidth="1"/>
    <col min="14104" max="14104" width="1.664062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33203125" style="6"/>
    <col min="14109" max="14109" width="1.6640625" style="6" customWidth="1"/>
    <col min="14110" max="14110" width="9.33203125" style="6"/>
    <col min="14111" max="14111" width="9.6640625" style="6" customWidth="1"/>
    <col min="14112" max="14112" width="9.33203125" style="6"/>
    <col min="14113" max="14113" width="1.5546875" style="6" customWidth="1"/>
    <col min="14114" max="14114" width="9.33203125" style="6"/>
    <col min="14115" max="14115" width="1.5546875" style="6" customWidth="1"/>
    <col min="14116" max="14336" width="9.3320312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6640625" style="6" customWidth="1"/>
    <col min="14343" max="14343" width="8.6640625" style="6" customWidth="1"/>
    <col min="14344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6640625" style="6" customWidth="1"/>
    <col min="14359" max="14359" width="7.33203125" style="6" customWidth="1"/>
    <col min="14360" max="14360" width="1.664062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33203125" style="6"/>
    <col min="14365" max="14365" width="1.6640625" style="6" customWidth="1"/>
    <col min="14366" max="14366" width="9.33203125" style="6"/>
    <col min="14367" max="14367" width="9.6640625" style="6" customWidth="1"/>
    <col min="14368" max="14368" width="9.33203125" style="6"/>
    <col min="14369" max="14369" width="1.5546875" style="6" customWidth="1"/>
    <col min="14370" max="14370" width="9.33203125" style="6"/>
    <col min="14371" max="14371" width="1.5546875" style="6" customWidth="1"/>
    <col min="14372" max="14592" width="9.3320312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6640625" style="6" customWidth="1"/>
    <col min="14599" max="14599" width="8.6640625" style="6" customWidth="1"/>
    <col min="14600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6640625" style="6" customWidth="1"/>
    <col min="14615" max="14615" width="7.33203125" style="6" customWidth="1"/>
    <col min="14616" max="14616" width="1.664062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33203125" style="6"/>
    <col min="14621" max="14621" width="1.6640625" style="6" customWidth="1"/>
    <col min="14622" max="14622" width="9.33203125" style="6"/>
    <col min="14623" max="14623" width="9.6640625" style="6" customWidth="1"/>
    <col min="14624" max="14624" width="9.33203125" style="6"/>
    <col min="14625" max="14625" width="1.5546875" style="6" customWidth="1"/>
    <col min="14626" max="14626" width="9.33203125" style="6"/>
    <col min="14627" max="14627" width="1.5546875" style="6" customWidth="1"/>
    <col min="14628" max="14848" width="9.3320312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6640625" style="6" customWidth="1"/>
    <col min="14855" max="14855" width="8.6640625" style="6" customWidth="1"/>
    <col min="14856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6640625" style="6" customWidth="1"/>
    <col min="14871" max="14871" width="7.33203125" style="6" customWidth="1"/>
    <col min="14872" max="14872" width="1.664062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33203125" style="6"/>
    <col min="14877" max="14877" width="1.6640625" style="6" customWidth="1"/>
    <col min="14878" max="14878" width="9.33203125" style="6"/>
    <col min="14879" max="14879" width="9.6640625" style="6" customWidth="1"/>
    <col min="14880" max="14880" width="9.33203125" style="6"/>
    <col min="14881" max="14881" width="1.5546875" style="6" customWidth="1"/>
    <col min="14882" max="14882" width="9.33203125" style="6"/>
    <col min="14883" max="14883" width="1.5546875" style="6" customWidth="1"/>
    <col min="14884" max="15104" width="9.3320312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6640625" style="6" customWidth="1"/>
    <col min="15111" max="15111" width="8.6640625" style="6" customWidth="1"/>
    <col min="15112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6640625" style="6" customWidth="1"/>
    <col min="15127" max="15127" width="7.33203125" style="6" customWidth="1"/>
    <col min="15128" max="15128" width="1.664062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33203125" style="6"/>
    <col min="15133" max="15133" width="1.6640625" style="6" customWidth="1"/>
    <col min="15134" max="15134" width="9.33203125" style="6"/>
    <col min="15135" max="15135" width="9.6640625" style="6" customWidth="1"/>
    <col min="15136" max="15136" width="9.33203125" style="6"/>
    <col min="15137" max="15137" width="1.5546875" style="6" customWidth="1"/>
    <col min="15138" max="15138" width="9.33203125" style="6"/>
    <col min="15139" max="15139" width="1.5546875" style="6" customWidth="1"/>
    <col min="15140" max="15360" width="9.3320312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6640625" style="6" customWidth="1"/>
    <col min="15367" max="15367" width="8.6640625" style="6" customWidth="1"/>
    <col min="15368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6640625" style="6" customWidth="1"/>
    <col min="15383" max="15383" width="7.33203125" style="6" customWidth="1"/>
    <col min="15384" max="15384" width="1.664062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33203125" style="6"/>
    <col min="15389" max="15389" width="1.6640625" style="6" customWidth="1"/>
    <col min="15390" max="15390" width="9.33203125" style="6"/>
    <col min="15391" max="15391" width="9.6640625" style="6" customWidth="1"/>
    <col min="15392" max="15392" width="9.33203125" style="6"/>
    <col min="15393" max="15393" width="1.5546875" style="6" customWidth="1"/>
    <col min="15394" max="15394" width="9.33203125" style="6"/>
    <col min="15395" max="15395" width="1.5546875" style="6" customWidth="1"/>
    <col min="15396" max="15616" width="9.3320312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6640625" style="6" customWidth="1"/>
    <col min="15623" max="15623" width="8.6640625" style="6" customWidth="1"/>
    <col min="15624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6640625" style="6" customWidth="1"/>
    <col min="15639" max="15639" width="7.33203125" style="6" customWidth="1"/>
    <col min="15640" max="15640" width="1.664062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33203125" style="6"/>
    <col min="15645" max="15645" width="1.6640625" style="6" customWidth="1"/>
    <col min="15646" max="15646" width="9.33203125" style="6"/>
    <col min="15647" max="15647" width="9.6640625" style="6" customWidth="1"/>
    <col min="15648" max="15648" width="9.33203125" style="6"/>
    <col min="15649" max="15649" width="1.5546875" style="6" customWidth="1"/>
    <col min="15650" max="15650" width="9.33203125" style="6"/>
    <col min="15651" max="15651" width="1.5546875" style="6" customWidth="1"/>
    <col min="15652" max="15872" width="9.3320312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6640625" style="6" customWidth="1"/>
    <col min="15879" max="15879" width="8.6640625" style="6" customWidth="1"/>
    <col min="15880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6640625" style="6" customWidth="1"/>
    <col min="15895" max="15895" width="7.33203125" style="6" customWidth="1"/>
    <col min="15896" max="15896" width="1.664062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33203125" style="6"/>
    <col min="15901" max="15901" width="1.6640625" style="6" customWidth="1"/>
    <col min="15902" max="15902" width="9.33203125" style="6"/>
    <col min="15903" max="15903" width="9.6640625" style="6" customWidth="1"/>
    <col min="15904" max="15904" width="9.33203125" style="6"/>
    <col min="15905" max="15905" width="1.5546875" style="6" customWidth="1"/>
    <col min="15906" max="15906" width="9.33203125" style="6"/>
    <col min="15907" max="15907" width="1.5546875" style="6" customWidth="1"/>
    <col min="15908" max="16128" width="9.3320312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6640625" style="6" customWidth="1"/>
    <col min="16135" max="16135" width="8.6640625" style="6" customWidth="1"/>
    <col min="16136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6640625" style="6" customWidth="1"/>
    <col min="16151" max="16151" width="7.33203125" style="6" customWidth="1"/>
    <col min="16152" max="16152" width="1.664062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33203125" style="6"/>
    <col min="16157" max="16157" width="1.6640625" style="6" customWidth="1"/>
    <col min="16158" max="16158" width="9.33203125" style="6"/>
    <col min="16159" max="16159" width="9.6640625" style="6" customWidth="1"/>
    <col min="16160" max="16160" width="9.33203125" style="6"/>
    <col min="16161" max="16161" width="1.5546875" style="6" customWidth="1"/>
    <col min="16162" max="16162" width="9.33203125" style="6"/>
    <col min="16163" max="16163" width="1.5546875" style="6" customWidth="1"/>
    <col min="16164" max="16384" width="9.33203125" style="6"/>
  </cols>
  <sheetData>
    <row r="1" spans="2:38" ht="15.6" x14ac:dyDescent="0.3">
      <c r="D1" s="39" t="s">
        <v>111</v>
      </c>
      <c r="E1" s="37">
        <f>[6]W!A1</f>
        <v>1</v>
      </c>
      <c r="F1" s="41" t="s">
        <v>110</v>
      </c>
      <c r="H1" s="37">
        <f>[6]W!A2</f>
        <v>1</v>
      </c>
      <c r="M1" s="40" t="s">
        <v>118</v>
      </c>
      <c r="T1" s="39" t="s">
        <v>108</v>
      </c>
      <c r="U1" s="37">
        <f>[6]W!A4</f>
        <v>2016</v>
      </c>
      <c r="V1" s="102"/>
      <c r="W1" s="38" t="s">
        <v>107</v>
      </c>
      <c r="X1" s="37">
        <f>[6]W!A5</f>
        <v>4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[6]W!A108</f>
        <v>1250</v>
      </c>
      <c r="V6" s="125"/>
      <c r="W6" s="126">
        <f>[6]W!A109</f>
        <v>700</v>
      </c>
      <c r="X6" s="118"/>
      <c r="Y6" s="124">
        <f>[6]W!A110</f>
        <v>400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[6]W!A281</f>
        <v>1000</v>
      </c>
      <c r="H7" s="110"/>
      <c r="I7" s="104"/>
      <c r="J7" s="108"/>
      <c r="K7" s="104" t="s">
        <v>133</v>
      </c>
      <c r="L7" s="104"/>
      <c r="M7" s="104"/>
      <c r="N7" s="128">
        <f>[6]W!A191</f>
        <v>14</v>
      </c>
      <c r="O7" s="128">
        <f>[6]W!A192</f>
        <v>15</v>
      </c>
      <c r="P7" s="110"/>
      <c r="R7" s="108"/>
      <c r="S7" s="104" t="s">
        <v>134</v>
      </c>
      <c r="T7" s="104"/>
      <c r="U7" s="124">
        <f>[6]W!A111</f>
        <v>1282</v>
      </c>
      <c r="V7" s="125"/>
      <c r="W7" s="126">
        <f>[6]W!A112</f>
        <v>719</v>
      </c>
      <c r="X7" s="118"/>
      <c r="Y7" s="124">
        <f>[6]W!A113</f>
        <v>411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[6]W!A193</f>
        <v>0</v>
      </c>
      <c r="O8" s="128">
        <f>[6]W!A194</f>
        <v>17</v>
      </c>
      <c r="P8" s="110"/>
      <c r="R8" s="108"/>
      <c r="S8" s="104" t="s">
        <v>137</v>
      </c>
      <c r="T8" s="104"/>
      <c r="U8" s="124">
        <f>[6]W!A114</f>
        <v>32</v>
      </c>
      <c r="V8" s="125"/>
      <c r="W8" s="126">
        <f>[6]W!A115</f>
        <v>19</v>
      </c>
      <c r="X8" s="118"/>
      <c r="Y8" s="124">
        <f>[6]W!A116</f>
        <v>11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[6]W!A82</f>
        <v>2</v>
      </c>
      <c r="O9" s="128"/>
      <c r="P9" s="110"/>
      <c r="R9" s="108"/>
      <c r="S9" s="104" t="s">
        <v>140</v>
      </c>
      <c r="T9" s="104"/>
      <c r="U9" s="124">
        <f>[6]W!A117</f>
        <v>0</v>
      </c>
      <c r="V9" s="129">
        <f>[6]W!B117</f>
        <v>0</v>
      </c>
      <c r="W9" s="126">
        <f>[6]W!A118</f>
        <v>0</v>
      </c>
      <c r="X9" s="130">
        <f>[6]W!B118</f>
        <v>0</v>
      </c>
      <c r="Y9" s="124">
        <f>[6]W!A119</f>
        <v>0</v>
      </c>
      <c r="Z9" s="130">
        <f>[6]W!B119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[6]W!A284</f>
        <v>500</v>
      </c>
      <c r="H10" s="110"/>
      <c r="I10" s="104"/>
      <c r="J10" s="108"/>
      <c r="K10" s="104" t="s">
        <v>142</v>
      </c>
      <c r="L10" s="104"/>
      <c r="M10" s="104"/>
      <c r="N10" s="128">
        <f>[6]W!A195</f>
        <v>0</v>
      </c>
      <c r="O10" s="128">
        <f>[6]W!A196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[6]W!A285</f>
        <v>100</v>
      </c>
      <c r="H12" s="110"/>
      <c r="I12" s="104"/>
      <c r="J12" s="108"/>
      <c r="K12" s="104" t="s">
        <v>147</v>
      </c>
      <c r="L12" s="104"/>
      <c r="M12" s="104"/>
      <c r="N12" s="132">
        <f>[6]W!A197</f>
        <v>16</v>
      </c>
      <c r="O12" s="132">
        <f>[6]W!A198</f>
        <v>31</v>
      </c>
      <c r="P12" s="110"/>
      <c r="R12" s="108"/>
      <c r="S12" s="118" t="s">
        <v>148</v>
      </c>
      <c r="T12" s="104"/>
      <c r="U12" s="124">
        <f>[6]W!A121</f>
        <v>1250</v>
      </c>
      <c r="V12" s="125"/>
      <c r="W12" s="124">
        <f>[6]W!A124</f>
        <v>700</v>
      </c>
      <c r="X12" s="118"/>
      <c r="Y12" s="124">
        <f>[6]W!A127</f>
        <v>400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[6]W!A286</f>
        <v>160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[6]W!A122</f>
        <v>0</v>
      </c>
      <c r="V13" s="125"/>
      <c r="W13" s="124">
        <f>[6]W!A125</f>
        <v>0</v>
      </c>
      <c r="X13" s="118"/>
      <c r="Y13" s="124">
        <f>[6]W!A128</f>
        <v>0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[6]W!A287</f>
        <v>12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[6]W!A123</f>
        <v>0</v>
      </c>
      <c r="V14" s="125"/>
      <c r="W14" s="124">
        <f>[6]W!A126</f>
        <v>0</v>
      </c>
      <c r="X14" s="118"/>
      <c r="Y14" s="124">
        <f>[6]W!A129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103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[6]W!A305</f>
        <v>8064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[6]W!A306</f>
        <v>2</v>
      </c>
      <c r="P17" s="129">
        <f>[6]W!B307</f>
        <v>0</v>
      </c>
      <c r="R17" s="108"/>
      <c r="S17" s="118" t="s">
        <v>159</v>
      </c>
      <c r="T17" s="104"/>
      <c r="U17" s="124">
        <f>[6]W!A131</f>
        <v>1367</v>
      </c>
      <c r="V17" s="125"/>
      <c r="W17" s="124">
        <f>[6]W!A134</f>
        <v>772</v>
      </c>
      <c r="X17" s="118"/>
      <c r="Y17" s="124">
        <f>[6]W!A137</f>
        <v>437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[6]W!A291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[6]W!A307</f>
        <v>6660</v>
      </c>
      <c r="P18" s="110"/>
      <c r="R18" s="108"/>
      <c r="S18" s="133" t="s">
        <v>162</v>
      </c>
      <c r="T18" s="104"/>
      <c r="U18" s="124">
        <f>[6]W!A132</f>
        <v>0</v>
      </c>
      <c r="V18" s="125"/>
      <c r="W18" s="124">
        <f>[6]W!A135</f>
        <v>0</v>
      </c>
      <c r="X18" s="118"/>
      <c r="Y18" s="124">
        <f>[6]W!A138</f>
        <v>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[6]W!A292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[6]W!A133</f>
        <v>0</v>
      </c>
      <c r="V19" s="125"/>
      <c r="W19" s="124">
        <f>[6]W!A136</f>
        <v>0</v>
      </c>
      <c r="X19" s="118"/>
      <c r="Y19" s="124">
        <f>[6]W!A139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[6]W!A293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[6]W!A308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[6]W!A294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[6]W!A141</f>
        <v>1358</v>
      </c>
      <c r="V22" s="125"/>
      <c r="W22" s="124">
        <f>[6]W!A144</f>
        <v>772</v>
      </c>
      <c r="X22" s="118"/>
      <c r="Y22" s="124">
        <f>[6]W!A147</f>
        <v>437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[6]W!A301</f>
        <v>4272</v>
      </c>
      <c r="H23" s="139"/>
      <c r="I23" s="104"/>
      <c r="R23" s="108"/>
      <c r="S23" s="133" t="s">
        <v>162</v>
      </c>
      <c r="T23" s="104"/>
      <c r="U23" s="124">
        <f>[6]W!A142</f>
        <v>0</v>
      </c>
      <c r="V23" s="125"/>
      <c r="W23" s="124">
        <f>[6]W!A145</f>
        <v>0</v>
      </c>
      <c r="X23" s="118"/>
      <c r="Y23" s="124">
        <f>[6]W!A148</f>
        <v>0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[6]W!A302</f>
        <v>37</v>
      </c>
      <c r="H24" s="140">
        <f>[6]W!B302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[6]W!A143</f>
        <v>0</v>
      </c>
      <c r="V24" s="125"/>
      <c r="W24" s="124">
        <f>[6]W!A146</f>
        <v>0</v>
      </c>
      <c r="X24" s="118"/>
      <c r="Y24" s="124">
        <f>[6]W!A149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[6]W!A303</f>
        <v>3057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G19*[6]W!A75-G24</f>
        <v>23</v>
      </c>
      <c r="H26" s="110"/>
      <c r="I26" s="104"/>
      <c r="J26" s="108"/>
      <c r="K26" s="104" t="s">
        <v>176</v>
      </c>
      <c r="L26" s="104"/>
      <c r="M26" s="128">
        <f>[6]W!A321</f>
        <v>3</v>
      </c>
      <c r="N26" s="128">
        <f>[6]W!A322</f>
        <v>0</v>
      </c>
      <c r="O26" s="126">
        <f>IF([6]W!A327&gt;0,1,0)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[6]W!A304</f>
        <v xml:space="preserve"> 98.2</v>
      </c>
      <c r="H27" s="110"/>
      <c r="I27" s="104"/>
      <c r="J27" s="108"/>
      <c r="K27" s="104" t="s">
        <v>179</v>
      </c>
      <c r="L27" s="104"/>
      <c r="M27" s="128">
        <f>[6]W!A323</f>
        <v>0</v>
      </c>
      <c r="N27" s="128">
        <f>[6]W!A324</f>
        <v>0</v>
      </c>
      <c r="O27" s="126"/>
      <c r="P27" s="144"/>
      <c r="R27" s="108"/>
      <c r="S27" s="118" t="s">
        <v>159</v>
      </c>
      <c r="T27" s="104"/>
      <c r="U27" s="124">
        <f>[6]W!A151</f>
        <v>4</v>
      </c>
      <c r="V27" s="125"/>
      <c r="W27" s="124">
        <f>[6]W!A154</f>
        <v>0</v>
      </c>
      <c r="X27" s="118"/>
      <c r="Y27" s="124">
        <f>[6]W!A157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[6]W!A152</f>
        <v>0</v>
      </c>
      <c r="V28" s="125"/>
      <c r="W28" s="124">
        <f>[6]W!A155</f>
        <v>0</v>
      </c>
      <c r="X28" s="118"/>
      <c r="Y28" s="124">
        <f>[6]W!A158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1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[6]W!A311</f>
        <v>2435</v>
      </c>
      <c r="H30" s="110"/>
      <c r="I30" s="104"/>
      <c r="J30" s="108"/>
      <c r="K30" s="104" t="s">
        <v>184</v>
      </c>
      <c r="L30" s="104"/>
      <c r="M30" s="132">
        <f>[6]W!A325</f>
        <v>3</v>
      </c>
      <c r="N30" s="132">
        <f>[6]W!A326</f>
        <v>1</v>
      </c>
      <c r="O30" s="146">
        <f>IF([6]W!A328&gt;0,1,0)</f>
        <v>0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1000*[6]W!A57+[6]W!A312</f>
        <v>4000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[6]W!A161</f>
        <v>0</v>
      </c>
      <c r="V31" s="125"/>
      <c r="W31" s="124">
        <f>[6]W!A164</f>
        <v>15</v>
      </c>
      <c r="X31" s="118"/>
      <c r="Y31" s="124">
        <f>[6]W!A167</f>
        <v>43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[6]W!A313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[6]W!A162</f>
        <v>0</v>
      </c>
      <c r="V32" s="125"/>
      <c r="W32" s="124">
        <f>[6]W!A165</f>
        <v>0</v>
      </c>
      <c r="X32" s="118"/>
      <c r="Y32" s="124">
        <f>[6]W!A168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[6]W!A314</f>
        <v>0</v>
      </c>
      <c r="H33" s="147">
        <f>[6]W!B313</f>
        <v>0</v>
      </c>
      <c r="I33" s="104"/>
      <c r="M33" s="104"/>
      <c r="R33" s="108"/>
      <c r="S33" s="118" t="s">
        <v>164</v>
      </c>
      <c r="T33" s="104"/>
      <c r="U33" s="124">
        <f>[6]W!A163</f>
        <v>0</v>
      </c>
      <c r="V33" s="125"/>
      <c r="W33" s="124">
        <f>[6]W!A166</f>
        <v>0</v>
      </c>
      <c r="X33" s="118"/>
      <c r="Y33" s="124">
        <f>[6]W!A169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[6]W!A315</f>
        <v>3953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[6]W!A316</f>
        <v>2482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[6]W!A295</f>
        <v>1381</v>
      </c>
      <c r="N36" s="124">
        <f>[6]W!A297</f>
        <v>0</v>
      </c>
      <c r="O36" s="128">
        <f>[6]W!A299</f>
        <v>0</v>
      </c>
      <c r="P36" s="110"/>
      <c r="R36" s="108"/>
      <c r="S36" s="117" t="s">
        <v>194</v>
      </c>
      <c r="T36" s="149"/>
      <c r="U36" s="126">
        <f>[6]W!A171</f>
        <v>0</v>
      </c>
      <c r="V36" s="129">
        <f>[6]W!B171</f>
        <v>0</v>
      </c>
      <c r="W36" s="126">
        <f>[6]W!A172</f>
        <v>0</v>
      </c>
      <c r="X36" s="129">
        <f>[6]W!B172</f>
        <v>0</v>
      </c>
      <c r="Y36" s="126">
        <f>[6]W!A173</f>
        <v>0</v>
      </c>
      <c r="Z36" s="130">
        <f>[6]W!B173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1000*[6]W!A58</f>
        <v>0</v>
      </c>
      <c r="H37" s="110"/>
      <c r="I37" s="104"/>
      <c r="J37" s="108"/>
      <c r="K37" s="104" t="s">
        <v>196</v>
      </c>
      <c r="L37" s="104"/>
      <c r="M37" s="132">
        <f>[6]W!A296</f>
        <v>9</v>
      </c>
      <c r="N37" s="132">
        <f>[6]W!A298</f>
        <v>0</v>
      </c>
      <c r="O37" s="132">
        <f>[6]W!A300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[6]W!A317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1000*[6]W!A59</f>
        <v>0</v>
      </c>
      <c r="H39" s="110"/>
      <c r="I39" s="104"/>
      <c r="R39" s="108"/>
      <c r="S39" s="117" t="s">
        <v>199</v>
      </c>
      <c r="T39" s="117"/>
      <c r="U39" s="151" t="str">
        <f>[6]W!A177</f>
        <v>Minor</v>
      </c>
      <c r="V39" s="125"/>
      <c r="W39" s="151" t="str">
        <f>[6]W!A178</f>
        <v>Major</v>
      </c>
      <c r="X39" s="118"/>
      <c r="Y39" s="151" t="str">
        <f>[6]W!A179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[6]W!A318</f>
        <v>0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[6]W!A181</f>
        <v>0</v>
      </c>
      <c r="V42" s="125"/>
      <c r="W42" s="126">
        <f>[6]W!A182</f>
        <v>0</v>
      </c>
      <c r="X42" s="118"/>
      <c r="Y42" s="124">
        <f>[6]W!A183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[6]W!A319</f>
        <v>0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[6]W!A54</f>
        <v>0</v>
      </c>
      <c r="V43" s="125"/>
      <c r="W43" s="124">
        <f>[6]W!A55</f>
        <v>0</v>
      </c>
      <c r="X43" s="118"/>
      <c r="Y43" s="124">
        <f>[6]W!A56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100-[6]W!A320/10</f>
        <v>100</v>
      </c>
      <c r="H44" s="110"/>
      <c r="I44" s="104"/>
      <c r="J44" s="108"/>
      <c r="K44" s="6" t="s">
        <v>210</v>
      </c>
      <c r="N44" s="158">
        <f>0.00052*(6*G25+O18)</f>
        <v>13.00104</v>
      </c>
      <c r="P44" s="110"/>
      <c r="R44" s="108"/>
      <c r="S44" s="155" t="s">
        <v>211</v>
      </c>
      <c r="T44" s="104"/>
      <c r="U44" s="124">
        <f>[6]W!A184</f>
        <v>0</v>
      </c>
      <c r="V44" s="125"/>
      <c r="W44" s="126">
        <f>[6]W!A185</f>
        <v>0</v>
      </c>
      <c r="X44" s="118"/>
      <c r="Y44" s="124">
        <f>[6]W!A186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[6]W!A329</f>
        <v>0</v>
      </c>
      <c r="H45" s="110"/>
      <c r="I45" s="104"/>
      <c r="J45" s="108"/>
      <c r="K45" s="6" t="s">
        <v>213</v>
      </c>
      <c r="N45" s="157">
        <f>N43+N44</f>
        <v>17.75104</v>
      </c>
      <c r="P45" s="110"/>
      <c r="R45" s="108"/>
      <c r="S45" s="155" t="s">
        <v>214</v>
      </c>
      <c r="T45" s="104"/>
      <c r="U45" s="124">
        <f>[6]W!A187</f>
        <v>0</v>
      </c>
      <c r="V45" s="125"/>
      <c r="W45" s="126">
        <f>[6]W!A188</f>
        <v>0</v>
      </c>
      <c r="X45" s="118"/>
      <c r="Y45" s="124">
        <f>[6]W!A189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AD18" sqref="AD18"/>
    </sheetView>
  </sheetViews>
  <sheetFormatPr baseColWidth="10" defaultColWidth="9.3320312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6640625" style="6" customWidth="1"/>
    <col min="7" max="7" width="8.6640625" style="6" customWidth="1"/>
    <col min="8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6640625" style="6" customWidth="1"/>
    <col min="23" max="23" width="7.33203125" style="6" customWidth="1"/>
    <col min="24" max="24" width="1.664062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33203125" style="6"/>
    <col min="29" max="29" width="1.6640625" style="6" customWidth="1"/>
    <col min="30" max="30" width="9.33203125" style="6"/>
    <col min="31" max="31" width="9.6640625" style="6" customWidth="1"/>
    <col min="32" max="32" width="9.33203125" style="6"/>
    <col min="33" max="33" width="1.5546875" style="6" customWidth="1"/>
    <col min="34" max="34" width="9.33203125" style="6"/>
    <col min="35" max="35" width="1.5546875" style="6" customWidth="1"/>
    <col min="36" max="256" width="9.3320312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6640625" style="6" customWidth="1"/>
    <col min="263" max="263" width="8.6640625" style="6" customWidth="1"/>
    <col min="264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6640625" style="6" customWidth="1"/>
    <col min="279" max="279" width="7.33203125" style="6" customWidth="1"/>
    <col min="280" max="280" width="1.664062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33203125" style="6"/>
    <col min="285" max="285" width="1.6640625" style="6" customWidth="1"/>
    <col min="286" max="286" width="9.33203125" style="6"/>
    <col min="287" max="287" width="9.6640625" style="6" customWidth="1"/>
    <col min="288" max="288" width="9.33203125" style="6"/>
    <col min="289" max="289" width="1.5546875" style="6" customWidth="1"/>
    <col min="290" max="290" width="9.33203125" style="6"/>
    <col min="291" max="291" width="1.5546875" style="6" customWidth="1"/>
    <col min="292" max="512" width="9.3320312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6640625" style="6" customWidth="1"/>
    <col min="519" max="519" width="8.6640625" style="6" customWidth="1"/>
    <col min="520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6640625" style="6" customWidth="1"/>
    <col min="535" max="535" width="7.33203125" style="6" customWidth="1"/>
    <col min="536" max="536" width="1.664062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33203125" style="6"/>
    <col min="541" max="541" width="1.6640625" style="6" customWidth="1"/>
    <col min="542" max="542" width="9.33203125" style="6"/>
    <col min="543" max="543" width="9.6640625" style="6" customWidth="1"/>
    <col min="544" max="544" width="9.33203125" style="6"/>
    <col min="545" max="545" width="1.5546875" style="6" customWidth="1"/>
    <col min="546" max="546" width="9.33203125" style="6"/>
    <col min="547" max="547" width="1.5546875" style="6" customWidth="1"/>
    <col min="548" max="768" width="9.3320312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6640625" style="6" customWidth="1"/>
    <col min="775" max="775" width="8.6640625" style="6" customWidth="1"/>
    <col min="776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6640625" style="6" customWidth="1"/>
    <col min="791" max="791" width="7.33203125" style="6" customWidth="1"/>
    <col min="792" max="792" width="1.664062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33203125" style="6"/>
    <col min="797" max="797" width="1.6640625" style="6" customWidth="1"/>
    <col min="798" max="798" width="9.33203125" style="6"/>
    <col min="799" max="799" width="9.6640625" style="6" customWidth="1"/>
    <col min="800" max="800" width="9.33203125" style="6"/>
    <col min="801" max="801" width="1.5546875" style="6" customWidth="1"/>
    <col min="802" max="802" width="9.33203125" style="6"/>
    <col min="803" max="803" width="1.5546875" style="6" customWidth="1"/>
    <col min="804" max="1024" width="9.3320312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6640625" style="6" customWidth="1"/>
    <col min="1031" max="1031" width="8.6640625" style="6" customWidth="1"/>
    <col min="1032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6640625" style="6" customWidth="1"/>
    <col min="1047" max="1047" width="7.33203125" style="6" customWidth="1"/>
    <col min="1048" max="1048" width="1.664062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33203125" style="6"/>
    <col min="1053" max="1053" width="1.6640625" style="6" customWidth="1"/>
    <col min="1054" max="1054" width="9.33203125" style="6"/>
    <col min="1055" max="1055" width="9.6640625" style="6" customWidth="1"/>
    <col min="1056" max="1056" width="9.33203125" style="6"/>
    <col min="1057" max="1057" width="1.5546875" style="6" customWidth="1"/>
    <col min="1058" max="1058" width="9.33203125" style="6"/>
    <col min="1059" max="1059" width="1.5546875" style="6" customWidth="1"/>
    <col min="1060" max="1280" width="9.3320312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6640625" style="6" customWidth="1"/>
    <col min="1287" max="1287" width="8.6640625" style="6" customWidth="1"/>
    <col min="1288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6640625" style="6" customWidth="1"/>
    <col min="1303" max="1303" width="7.33203125" style="6" customWidth="1"/>
    <col min="1304" max="1304" width="1.664062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33203125" style="6"/>
    <col min="1309" max="1309" width="1.6640625" style="6" customWidth="1"/>
    <col min="1310" max="1310" width="9.33203125" style="6"/>
    <col min="1311" max="1311" width="9.6640625" style="6" customWidth="1"/>
    <col min="1312" max="1312" width="9.33203125" style="6"/>
    <col min="1313" max="1313" width="1.5546875" style="6" customWidth="1"/>
    <col min="1314" max="1314" width="9.33203125" style="6"/>
    <col min="1315" max="1315" width="1.5546875" style="6" customWidth="1"/>
    <col min="1316" max="1536" width="9.3320312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6640625" style="6" customWidth="1"/>
    <col min="1543" max="1543" width="8.6640625" style="6" customWidth="1"/>
    <col min="1544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6640625" style="6" customWidth="1"/>
    <col min="1559" max="1559" width="7.33203125" style="6" customWidth="1"/>
    <col min="1560" max="1560" width="1.664062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33203125" style="6"/>
    <col min="1565" max="1565" width="1.6640625" style="6" customWidth="1"/>
    <col min="1566" max="1566" width="9.33203125" style="6"/>
    <col min="1567" max="1567" width="9.6640625" style="6" customWidth="1"/>
    <col min="1568" max="1568" width="9.33203125" style="6"/>
    <col min="1569" max="1569" width="1.5546875" style="6" customWidth="1"/>
    <col min="1570" max="1570" width="9.33203125" style="6"/>
    <col min="1571" max="1571" width="1.5546875" style="6" customWidth="1"/>
    <col min="1572" max="1792" width="9.3320312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6640625" style="6" customWidth="1"/>
    <col min="1799" max="1799" width="8.6640625" style="6" customWidth="1"/>
    <col min="1800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6640625" style="6" customWidth="1"/>
    <col min="1815" max="1815" width="7.33203125" style="6" customWidth="1"/>
    <col min="1816" max="1816" width="1.664062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33203125" style="6"/>
    <col min="1821" max="1821" width="1.6640625" style="6" customWidth="1"/>
    <col min="1822" max="1822" width="9.33203125" style="6"/>
    <col min="1823" max="1823" width="9.6640625" style="6" customWidth="1"/>
    <col min="1824" max="1824" width="9.33203125" style="6"/>
    <col min="1825" max="1825" width="1.5546875" style="6" customWidth="1"/>
    <col min="1826" max="1826" width="9.33203125" style="6"/>
    <col min="1827" max="1827" width="1.5546875" style="6" customWidth="1"/>
    <col min="1828" max="2048" width="9.3320312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6640625" style="6" customWidth="1"/>
    <col min="2055" max="2055" width="8.6640625" style="6" customWidth="1"/>
    <col min="2056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6640625" style="6" customWidth="1"/>
    <col min="2071" max="2071" width="7.33203125" style="6" customWidth="1"/>
    <col min="2072" max="2072" width="1.664062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33203125" style="6"/>
    <col min="2077" max="2077" width="1.6640625" style="6" customWidth="1"/>
    <col min="2078" max="2078" width="9.33203125" style="6"/>
    <col min="2079" max="2079" width="9.6640625" style="6" customWidth="1"/>
    <col min="2080" max="2080" width="9.33203125" style="6"/>
    <col min="2081" max="2081" width="1.5546875" style="6" customWidth="1"/>
    <col min="2082" max="2082" width="9.33203125" style="6"/>
    <col min="2083" max="2083" width="1.5546875" style="6" customWidth="1"/>
    <col min="2084" max="2304" width="9.3320312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6640625" style="6" customWidth="1"/>
    <col min="2311" max="2311" width="8.6640625" style="6" customWidth="1"/>
    <col min="2312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6640625" style="6" customWidth="1"/>
    <col min="2327" max="2327" width="7.33203125" style="6" customWidth="1"/>
    <col min="2328" max="2328" width="1.664062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33203125" style="6"/>
    <col min="2333" max="2333" width="1.6640625" style="6" customWidth="1"/>
    <col min="2334" max="2334" width="9.33203125" style="6"/>
    <col min="2335" max="2335" width="9.6640625" style="6" customWidth="1"/>
    <col min="2336" max="2336" width="9.33203125" style="6"/>
    <col min="2337" max="2337" width="1.5546875" style="6" customWidth="1"/>
    <col min="2338" max="2338" width="9.33203125" style="6"/>
    <col min="2339" max="2339" width="1.5546875" style="6" customWidth="1"/>
    <col min="2340" max="2560" width="9.3320312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6640625" style="6" customWidth="1"/>
    <col min="2567" max="2567" width="8.6640625" style="6" customWidth="1"/>
    <col min="2568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6640625" style="6" customWidth="1"/>
    <col min="2583" max="2583" width="7.33203125" style="6" customWidth="1"/>
    <col min="2584" max="2584" width="1.664062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33203125" style="6"/>
    <col min="2589" max="2589" width="1.6640625" style="6" customWidth="1"/>
    <col min="2590" max="2590" width="9.33203125" style="6"/>
    <col min="2591" max="2591" width="9.6640625" style="6" customWidth="1"/>
    <col min="2592" max="2592" width="9.33203125" style="6"/>
    <col min="2593" max="2593" width="1.5546875" style="6" customWidth="1"/>
    <col min="2594" max="2594" width="9.33203125" style="6"/>
    <col min="2595" max="2595" width="1.5546875" style="6" customWidth="1"/>
    <col min="2596" max="2816" width="9.3320312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6640625" style="6" customWidth="1"/>
    <col min="2823" max="2823" width="8.6640625" style="6" customWidth="1"/>
    <col min="2824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6640625" style="6" customWidth="1"/>
    <col min="2839" max="2839" width="7.33203125" style="6" customWidth="1"/>
    <col min="2840" max="2840" width="1.664062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33203125" style="6"/>
    <col min="2845" max="2845" width="1.6640625" style="6" customWidth="1"/>
    <col min="2846" max="2846" width="9.33203125" style="6"/>
    <col min="2847" max="2847" width="9.6640625" style="6" customWidth="1"/>
    <col min="2848" max="2848" width="9.33203125" style="6"/>
    <col min="2849" max="2849" width="1.5546875" style="6" customWidth="1"/>
    <col min="2850" max="2850" width="9.33203125" style="6"/>
    <col min="2851" max="2851" width="1.5546875" style="6" customWidth="1"/>
    <col min="2852" max="3072" width="9.3320312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6640625" style="6" customWidth="1"/>
    <col min="3079" max="3079" width="8.6640625" style="6" customWidth="1"/>
    <col min="3080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6640625" style="6" customWidth="1"/>
    <col min="3095" max="3095" width="7.33203125" style="6" customWidth="1"/>
    <col min="3096" max="3096" width="1.664062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33203125" style="6"/>
    <col min="3101" max="3101" width="1.6640625" style="6" customWidth="1"/>
    <col min="3102" max="3102" width="9.33203125" style="6"/>
    <col min="3103" max="3103" width="9.6640625" style="6" customWidth="1"/>
    <col min="3104" max="3104" width="9.33203125" style="6"/>
    <col min="3105" max="3105" width="1.5546875" style="6" customWidth="1"/>
    <col min="3106" max="3106" width="9.33203125" style="6"/>
    <col min="3107" max="3107" width="1.5546875" style="6" customWidth="1"/>
    <col min="3108" max="3328" width="9.3320312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6640625" style="6" customWidth="1"/>
    <col min="3335" max="3335" width="8.6640625" style="6" customWidth="1"/>
    <col min="3336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6640625" style="6" customWidth="1"/>
    <col min="3351" max="3351" width="7.33203125" style="6" customWidth="1"/>
    <col min="3352" max="3352" width="1.664062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33203125" style="6"/>
    <col min="3357" max="3357" width="1.6640625" style="6" customWidth="1"/>
    <col min="3358" max="3358" width="9.33203125" style="6"/>
    <col min="3359" max="3359" width="9.6640625" style="6" customWidth="1"/>
    <col min="3360" max="3360" width="9.33203125" style="6"/>
    <col min="3361" max="3361" width="1.5546875" style="6" customWidth="1"/>
    <col min="3362" max="3362" width="9.33203125" style="6"/>
    <col min="3363" max="3363" width="1.5546875" style="6" customWidth="1"/>
    <col min="3364" max="3584" width="9.3320312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6640625" style="6" customWidth="1"/>
    <col min="3591" max="3591" width="8.6640625" style="6" customWidth="1"/>
    <col min="3592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6640625" style="6" customWidth="1"/>
    <col min="3607" max="3607" width="7.33203125" style="6" customWidth="1"/>
    <col min="3608" max="3608" width="1.664062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33203125" style="6"/>
    <col min="3613" max="3613" width="1.6640625" style="6" customWidth="1"/>
    <col min="3614" max="3614" width="9.33203125" style="6"/>
    <col min="3615" max="3615" width="9.6640625" style="6" customWidth="1"/>
    <col min="3616" max="3616" width="9.33203125" style="6"/>
    <col min="3617" max="3617" width="1.5546875" style="6" customWidth="1"/>
    <col min="3618" max="3618" width="9.33203125" style="6"/>
    <col min="3619" max="3619" width="1.5546875" style="6" customWidth="1"/>
    <col min="3620" max="3840" width="9.3320312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6640625" style="6" customWidth="1"/>
    <col min="3847" max="3847" width="8.6640625" style="6" customWidth="1"/>
    <col min="3848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6640625" style="6" customWidth="1"/>
    <col min="3863" max="3863" width="7.33203125" style="6" customWidth="1"/>
    <col min="3864" max="3864" width="1.664062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33203125" style="6"/>
    <col min="3869" max="3869" width="1.6640625" style="6" customWidth="1"/>
    <col min="3870" max="3870" width="9.33203125" style="6"/>
    <col min="3871" max="3871" width="9.6640625" style="6" customWidth="1"/>
    <col min="3872" max="3872" width="9.33203125" style="6"/>
    <col min="3873" max="3873" width="1.5546875" style="6" customWidth="1"/>
    <col min="3874" max="3874" width="9.33203125" style="6"/>
    <col min="3875" max="3875" width="1.5546875" style="6" customWidth="1"/>
    <col min="3876" max="4096" width="9.3320312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6640625" style="6" customWidth="1"/>
    <col min="4103" max="4103" width="8.6640625" style="6" customWidth="1"/>
    <col min="4104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6640625" style="6" customWidth="1"/>
    <col min="4119" max="4119" width="7.33203125" style="6" customWidth="1"/>
    <col min="4120" max="4120" width="1.664062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33203125" style="6"/>
    <col min="4125" max="4125" width="1.6640625" style="6" customWidth="1"/>
    <col min="4126" max="4126" width="9.33203125" style="6"/>
    <col min="4127" max="4127" width="9.6640625" style="6" customWidth="1"/>
    <col min="4128" max="4128" width="9.33203125" style="6"/>
    <col min="4129" max="4129" width="1.5546875" style="6" customWidth="1"/>
    <col min="4130" max="4130" width="9.33203125" style="6"/>
    <col min="4131" max="4131" width="1.5546875" style="6" customWidth="1"/>
    <col min="4132" max="4352" width="9.3320312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6640625" style="6" customWidth="1"/>
    <col min="4359" max="4359" width="8.6640625" style="6" customWidth="1"/>
    <col min="4360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6640625" style="6" customWidth="1"/>
    <col min="4375" max="4375" width="7.33203125" style="6" customWidth="1"/>
    <col min="4376" max="4376" width="1.664062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33203125" style="6"/>
    <col min="4381" max="4381" width="1.6640625" style="6" customWidth="1"/>
    <col min="4382" max="4382" width="9.33203125" style="6"/>
    <col min="4383" max="4383" width="9.6640625" style="6" customWidth="1"/>
    <col min="4384" max="4384" width="9.33203125" style="6"/>
    <col min="4385" max="4385" width="1.5546875" style="6" customWidth="1"/>
    <col min="4386" max="4386" width="9.33203125" style="6"/>
    <col min="4387" max="4387" width="1.5546875" style="6" customWidth="1"/>
    <col min="4388" max="4608" width="9.3320312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6640625" style="6" customWidth="1"/>
    <col min="4615" max="4615" width="8.6640625" style="6" customWidth="1"/>
    <col min="4616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6640625" style="6" customWidth="1"/>
    <col min="4631" max="4631" width="7.33203125" style="6" customWidth="1"/>
    <col min="4632" max="4632" width="1.664062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33203125" style="6"/>
    <col min="4637" max="4637" width="1.6640625" style="6" customWidth="1"/>
    <col min="4638" max="4638" width="9.33203125" style="6"/>
    <col min="4639" max="4639" width="9.6640625" style="6" customWidth="1"/>
    <col min="4640" max="4640" width="9.33203125" style="6"/>
    <col min="4641" max="4641" width="1.5546875" style="6" customWidth="1"/>
    <col min="4642" max="4642" width="9.33203125" style="6"/>
    <col min="4643" max="4643" width="1.5546875" style="6" customWidth="1"/>
    <col min="4644" max="4864" width="9.3320312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6640625" style="6" customWidth="1"/>
    <col min="4871" max="4871" width="8.6640625" style="6" customWidth="1"/>
    <col min="4872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6640625" style="6" customWidth="1"/>
    <col min="4887" max="4887" width="7.33203125" style="6" customWidth="1"/>
    <col min="4888" max="4888" width="1.664062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33203125" style="6"/>
    <col min="4893" max="4893" width="1.6640625" style="6" customWidth="1"/>
    <col min="4894" max="4894" width="9.33203125" style="6"/>
    <col min="4895" max="4895" width="9.6640625" style="6" customWidth="1"/>
    <col min="4896" max="4896" width="9.33203125" style="6"/>
    <col min="4897" max="4897" width="1.5546875" style="6" customWidth="1"/>
    <col min="4898" max="4898" width="9.33203125" style="6"/>
    <col min="4899" max="4899" width="1.5546875" style="6" customWidth="1"/>
    <col min="4900" max="5120" width="9.3320312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6640625" style="6" customWidth="1"/>
    <col min="5127" max="5127" width="8.6640625" style="6" customWidth="1"/>
    <col min="5128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6640625" style="6" customWidth="1"/>
    <col min="5143" max="5143" width="7.33203125" style="6" customWidth="1"/>
    <col min="5144" max="5144" width="1.664062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33203125" style="6"/>
    <col min="5149" max="5149" width="1.6640625" style="6" customWidth="1"/>
    <col min="5150" max="5150" width="9.33203125" style="6"/>
    <col min="5151" max="5151" width="9.6640625" style="6" customWidth="1"/>
    <col min="5152" max="5152" width="9.33203125" style="6"/>
    <col min="5153" max="5153" width="1.5546875" style="6" customWidth="1"/>
    <col min="5154" max="5154" width="9.33203125" style="6"/>
    <col min="5155" max="5155" width="1.5546875" style="6" customWidth="1"/>
    <col min="5156" max="5376" width="9.3320312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6640625" style="6" customWidth="1"/>
    <col min="5383" max="5383" width="8.6640625" style="6" customWidth="1"/>
    <col min="5384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6640625" style="6" customWidth="1"/>
    <col min="5399" max="5399" width="7.33203125" style="6" customWidth="1"/>
    <col min="5400" max="5400" width="1.664062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33203125" style="6"/>
    <col min="5405" max="5405" width="1.6640625" style="6" customWidth="1"/>
    <col min="5406" max="5406" width="9.33203125" style="6"/>
    <col min="5407" max="5407" width="9.6640625" style="6" customWidth="1"/>
    <col min="5408" max="5408" width="9.33203125" style="6"/>
    <col min="5409" max="5409" width="1.5546875" style="6" customWidth="1"/>
    <col min="5410" max="5410" width="9.33203125" style="6"/>
    <col min="5411" max="5411" width="1.5546875" style="6" customWidth="1"/>
    <col min="5412" max="5632" width="9.3320312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6640625" style="6" customWidth="1"/>
    <col min="5639" max="5639" width="8.6640625" style="6" customWidth="1"/>
    <col min="5640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6640625" style="6" customWidth="1"/>
    <col min="5655" max="5655" width="7.33203125" style="6" customWidth="1"/>
    <col min="5656" max="5656" width="1.664062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33203125" style="6"/>
    <col min="5661" max="5661" width="1.6640625" style="6" customWidth="1"/>
    <col min="5662" max="5662" width="9.33203125" style="6"/>
    <col min="5663" max="5663" width="9.6640625" style="6" customWidth="1"/>
    <col min="5664" max="5664" width="9.33203125" style="6"/>
    <col min="5665" max="5665" width="1.5546875" style="6" customWidth="1"/>
    <col min="5666" max="5666" width="9.33203125" style="6"/>
    <col min="5667" max="5667" width="1.5546875" style="6" customWidth="1"/>
    <col min="5668" max="5888" width="9.3320312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6640625" style="6" customWidth="1"/>
    <col min="5895" max="5895" width="8.6640625" style="6" customWidth="1"/>
    <col min="5896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6640625" style="6" customWidth="1"/>
    <col min="5911" max="5911" width="7.33203125" style="6" customWidth="1"/>
    <col min="5912" max="5912" width="1.664062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33203125" style="6"/>
    <col min="5917" max="5917" width="1.6640625" style="6" customWidth="1"/>
    <col min="5918" max="5918" width="9.33203125" style="6"/>
    <col min="5919" max="5919" width="9.6640625" style="6" customWidth="1"/>
    <col min="5920" max="5920" width="9.33203125" style="6"/>
    <col min="5921" max="5921" width="1.5546875" style="6" customWidth="1"/>
    <col min="5922" max="5922" width="9.33203125" style="6"/>
    <col min="5923" max="5923" width="1.5546875" style="6" customWidth="1"/>
    <col min="5924" max="6144" width="9.3320312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6640625" style="6" customWidth="1"/>
    <col min="6151" max="6151" width="8.6640625" style="6" customWidth="1"/>
    <col min="6152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6640625" style="6" customWidth="1"/>
    <col min="6167" max="6167" width="7.33203125" style="6" customWidth="1"/>
    <col min="6168" max="6168" width="1.664062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33203125" style="6"/>
    <col min="6173" max="6173" width="1.6640625" style="6" customWidth="1"/>
    <col min="6174" max="6174" width="9.33203125" style="6"/>
    <col min="6175" max="6175" width="9.6640625" style="6" customWidth="1"/>
    <col min="6176" max="6176" width="9.33203125" style="6"/>
    <col min="6177" max="6177" width="1.5546875" style="6" customWidth="1"/>
    <col min="6178" max="6178" width="9.33203125" style="6"/>
    <col min="6179" max="6179" width="1.5546875" style="6" customWidth="1"/>
    <col min="6180" max="6400" width="9.3320312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6640625" style="6" customWidth="1"/>
    <col min="6407" max="6407" width="8.6640625" style="6" customWidth="1"/>
    <col min="6408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6640625" style="6" customWidth="1"/>
    <col min="6423" max="6423" width="7.33203125" style="6" customWidth="1"/>
    <col min="6424" max="6424" width="1.664062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33203125" style="6"/>
    <col min="6429" max="6429" width="1.6640625" style="6" customWidth="1"/>
    <col min="6430" max="6430" width="9.33203125" style="6"/>
    <col min="6431" max="6431" width="9.6640625" style="6" customWidth="1"/>
    <col min="6432" max="6432" width="9.33203125" style="6"/>
    <col min="6433" max="6433" width="1.5546875" style="6" customWidth="1"/>
    <col min="6434" max="6434" width="9.33203125" style="6"/>
    <col min="6435" max="6435" width="1.5546875" style="6" customWidth="1"/>
    <col min="6436" max="6656" width="9.3320312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6640625" style="6" customWidth="1"/>
    <col min="6663" max="6663" width="8.6640625" style="6" customWidth="1"/>
    <col min="6664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6640625" style="6" customWidth="1"/>
    <col min="6679" max="6679" width="7.33203125" style="6" customWidth="1"/>
    <col min="6680" max="6680" width="1.664062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33203125" style="6"/>
    <col min="6685" max="6685" width="1.6640625" style="6" customWidth="1"/>
    <col min="6686" max="6686" width="9.33203125" style="6"/>
    <col min="6687" max="6687" width="9.6640625" style="6" customWidth="1"/>
    <col min="6688" max="6688" width="9.33203125" style="6"/>
    <col min="6689" max="6689" width="1.5546875" style="6" customWidth="1"/>
    <col min="6690" max="6690" width="9.33203125" style="6"/>
    <col min="6691" max="6691" width="1.5546875" style="6" customWidth="1"/>
    <col min="6692" max="6912" width="9.3320312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6640625" style="6" customWidth="1"/>
    <col min="6919" max="6919" width="8.6640625" style="6" customWidth="1"/>
    <col min="6920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6640625" style="6" customWidth="1"/>
    <col min="6935" max="6935" width="7.33203125" style="6" customWidth="1"/>
    <col min="6936" max="6936" width="1.664062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33203125" style="6"/>
    <col min="6941" max="6941" width="1.6640625" style="6" customWidth="1"/>
    <col min="6942" max="6942" width="9.33203125" style="6"/>
    <col min="6943" max="6943" width="9.6640625" style="6" customWidth="1"/>
    <col min="6944" max="6944" width="9.33203125" style="6"/>
    <col min="6945" max="6945" width="1.5546875" style="6" customWidth="1"/>
    <col min="6946" max="6946" width="9.33203125" style="6"/>
    <col min="6947" max="6947" width="1.5546875" style="6" customWidth="1"/>
    <col min="6948" max="7168" width="9.3320312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6640625" style="6" customWidth="1"/>
    <col min="7175" max="7175" width="8.6640625" style="6" customWidth="1"/>
    <col min="7176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6640625" style="6" customWidth="1"/>
    <col min="7191" max="7191" width="7.33203125" style="6" customWidth="1"/>
    <col min="7192" max="7192" width="1.664062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33203125" style="6"/>
    <col min="7197" max="7197" width="1.6640625" style="6" customWidth="1"/>
    <col min="7198" max="7198" width="9.33203125" style="6"/>
    <col min="7199" max="7199" width="9.6640625" style="6" customWidth="1"/>
    <col min="7200" max="7200" width="9.33203125" style="6"/>
    <col min="7201" max="7201" width="1.5546875" style="6" customWidth="1"/>
    <col min="7202" max="7202" width="9.33203125" style="6"/>
    <col min="7203" max="7203" width="1.5546875" style="6" customWidth="1"/>
    <col min="7204" max="7424" width="9.3320312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6640625" style="6" customWidth="1"/>
    <col min="7431" max="7431" width="8.6640625" style="6" customWidth="1"/>
    <col min="7432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6640625" style="6" customWidth="1"/>
    <col min="7447" max="7447" width="7.33203125" style="6" customWidth="1"/>
    <col min="7448" max="7448" width="1.664062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33203125" style="6"/>
    <col min="7453" max="7453" width="1.6640625" style="6" customWidth="1"/>
    <col min="7454" max="7454" width="9.33203125" style="6"/>
    <col min="7455" max="7455" width="9.6640625" style="6" customWidth="1"/>
    <col min="7456" max="7456" width="9.33203125" style="6"/>
    <col min="7457" max="7457" width="1.5546875" style="6" customWidth="1"/>
    <col min="7458" max="7458" width="9.33203125" style="6"/>
    <col min="7459" max="7459" width="1.5546875" style="6" customWidth="1"/>
    <col min="7460" max="7680" width="9.3320312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6640625" style="6" customWidth="1"/>
    <col min="7687" max="7687" width="8.6640625" style="6" customWidth="1"/>
    <col min="7688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6640625" style="6" customWidth="1"/>
    <col min="7703" max="7703" width="7.33203125" style="6" customWidth="1"/>
    <col min="7704" max="7704" width="1.664062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33203125" style="6"/>
    <col min="7709" max="7709" width="1.6640625" style="6" customWidth="1"/>
    <col min="7710" max="7710" width="9.33203125" style="6"/>
    <col min="7711" max="7711" width="9.6640625" style="6" customWidth="1"/>
    <col min="7712" max="7712" width="9.33203125" style="6"/>
    <col min="7713" max="7713" width="1.5546875" style="6" customWidth="1"/>
    <col min="7714" max="7714" width="9.33203125" style="6"/>
    <col min="7715" max="7715" width="1.5546875" style="6" customWidth="1"/>
    <col min="7716" max="7936" width="9.3320312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6640625" style="6" customWidth="1"/>
    <col min="7943" max="7943" width="8.6640625" style="6" customWidth="1"/>
    <col min="7944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6640625" style="6" customWidth="1"/>
    <col min="7959" max="7959" width="7.33203125" style="6" customWidth="1"/>
    <col min="7960" max="7960" width="1.664062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33203125" style="6"/>
    <col min="7965" max="7965" width="1.6640625" style="6" customWidth="1"/>
    <col min="7966" max="7966" width="9.33203125" style="6"/>
    <col min="7967" max="7967" width="9.6640625" style="6" customWidth="1"/>
    <col min="7968" max="7968" width="9.33203125" style="6"/>
    <col min="7969" max="7969" width="1.5546875" style="6" customWidth="1"/>
    <col min="7970" max="7970" width="9.33203125" style="6"/>
    <col min="7971" max="7971" width="1.5546875" style="6" customWidth="1"/>
    <col min="7972" max="8192" width="9.3320312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6640625" style="6" customWidth="1"/>
    <col min="8199" max="8199" width="8.6640625" style="6" customWidth="1"/>
    <col min="8200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6640625" style="6" customWidth="1"/>
    <col min="8215" max="8215" width="7.33203125" style="6" customWidth="1"/>
    <col min="8216" max="8216" width="1.664062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33203125" style="6"/>
    <col min="8221" max="8221" width="1.6640625" style="6" customWidth="1"/>
    <col min="8222" max="8222" width="9.33203125" style="6"/>
    <col min="8223" max="8223" width="9.6640625" style="6" customWidth="1"/>
    <col min="8224" max="8224" width="9.33203125" style="6"/>
    <col min="8225" max="8225" width="1.5546875" style="6" customWidth="1"/>
    <col min="8226" max="8226" width="9.33203125" style="6"/>
    <col min="8227" max="8227" width="1.5546875" style="6" customWidth="1"/>
    <col min="8228" max="8448" width="9.3320312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6640625" style="6" customWidth="1"/>
    <col min="8455" max="8455" width="8.6640625" style="6" customWidth="1"/>
    <col min="8456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6640625" style="6" customWidth="1"/>
    <col min="8471" max="8471" width="7.33203125" style="6" customWidth="1"/>
    <col min="8472" max="8472" width="1.664062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33203125" style="6"/>
    <col min="8477" max="8477" width="1.6640625" style="6" customWidth="1"/>
    <col min="8478" max="8478" width="9.33203125" style="6"/>
    <col min="8479" max="8479" width="9.6640625" style="6" customWidth="1"/>
    <col min="8480" max="8480" width="9.33203125" style="6"/>
    <col min="8481" max="8481" width="1.5546875" style="6" customWidth="1"/>
    <col min="8482" max="8482" width="9.33203125" style="6"/>
    <col min="8483" max="8483" width="1.5546875" style="6" customWidth="1"/>
    <col min="8484" max="8704" width="9.3320312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6640625" style="6" customWidth="1"/>
    <col min="8711" max="8711" width="8.6640625" style="6" customWidth="1"/>
    <col min="8712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6640625" style="6" customWidth="1"/>
    <col min="8727" max="8727" width="7.33203125" style="6" customWidth="1"/>
    <col min="8728" max="8728" width="1.664062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33203125" style="6"/>
    <col min="8733" max="8733" width="1.6640625" style="6" customWidth="1"/>
    <col min="8734" max="8734" width="9.33203125" style="6"/>
    <col min="8735" max="8735" width="9.6640625" style="6" customWidth="1"/>
    <col min="8736" max="8736" width="9.33203125" style="6"/>
    <col min="8737" max="8737" width="1.5546875" style="6" customWidth="1"/>
    <col min="8738" max="8738" width="9.33203125" style="6"/>
    <col min="8739" max="8739" width="1.5546875" style="6" customWidth="1"/>
    <col min="8740" max="8960" width="9.3320312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6640625" style="6" customWidth="1"/>
    <col min="8967" max="8967" width="8.6640625" style="6" customWidth="1"/>
    <col min="8968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6640625" style="6" customWidth="1"/>
    <col min="8983" max="8983" width="7.33203125" style="6" customWidth="1"/>
    <col min="8984" max="8984" width="1.664062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33203125" style="6"/>
    <col min="8989" max="8989" width="1.6640625" style="6" customWidth="1"/>
    <col min="8990" max="8990" width="9.33203125" style="6"/>
    <col min="8991" max="8991" width="9.6640625" style="6" customWidth="1"/>
    <col min="8992" max="8992" width="9.33203125" style="6"/>
    <col min="8993" max="8993" width="1.5546875" style="6" customWidth="1"/>
    <col min="8994" max="8994" width="9.33203125" style="6"/>
    <col min="8995" max="8995" width="1.5546875" style="6" customWidth="1"/>
    <col min="8996" max="9216" width="9.3320312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6640625" style="6" customWidth="1"/>
    <col min="9223" max="9223" width="8.6640625" style="6" customWidth="1"/>
    <col min="9224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6640625" style="6" customWidth="1"/>
    <col min="9239" max="9239" width="7.33203125" style="6" customWidth="1"/>
    <col min="9240" max="9240" width="1.664062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33203125" style="6"/>
    <col min="9245" max="9245" width="1.6640625" style="6" customWidth="1"/>
    <col min="9246" max="9246" width="9.33203125" style="6"/>
    <col min="9247" max="9247" width="9.6640625" style="6" customWidth="1"/>
    <col min="9248" max="9248" width="9.33203125" style="6"/>
    <col min="9249" max="9249" width="1.5546875" style="6" customWidth="1"/>
    <col min="9250" max="9250" width="9.33203125" style="6"/>
    <col min="9251" max="9251" width="1.5546875" style="6" customWidth="1"/>
    <col min="9252" max="9472" width="9.3320312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6640625" style="6" customWidth="1"/>
    <col min="9479" max="9479" width="8.6640625" style="6" customWidth="1"/>
    <col min="9480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6640625" style="6" customWidth="1"/>
    <col min="9495" max="9495" width="7.33203125" style="6" customWidth="1"/>
    <col min="9496" max="9496" width="1.664062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33203125" style="6"/>
    <col min="9501" max="9501" width="1.6640625" style="6" customWidth="1"/>
    <col min="9502" max="9502" width="9.33203125" style="6"/>
    <col min="9503" max="9503" width="9.6640625" style="6" customWidth="1"/>
    <col min="9504" max="9504" width="9.33203125" style="6"/>
    <col min="9505" max="9505" width="1.5546875" style="6" customWidth="1"/>
    <col min="9506" max="9506" width="9.33203125" style="6"/>
    <col min="9507" max="9507" width="1.5546875" style="6" customWidth="1"/>
    <col min="9508" max="9728" width="9.3320312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6640625" style="6" customWidth="1"/>
    <col min="9735" max="9735" width="8.6640625" style="6" customWidth="1"/>
    <col min="9736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6640625" style="6" customWidth="1"/>
    <col min="9751" max="9751" width="7.33203125" style="6" customWidth="1"/>
    <col min="9752" max="9752" width="1.664062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33203125" style="6"/>
    <col min="9757" max="9757" width="1.6640625" style="6" customWidth="1"/>
    <col min="9758" max="9758" width="9.33203125" style="6"/>
    <col min="9759" max="9759" width="9.6640625" style="6" customWidth="1"/>
    <col min="9760" max="9760" width="9.33203125" style="6"/>
    <col min="9761" max="9761" width="1.5546875" style="6" customWidth="1"/>
    <col min="9762" max="9762" width="9.33203125" style="6"/>
    <col min="9763" max="9763" width="1.5546875" style="6" customWidth="1"/>
    <col min="9764" max="9984" width="9.3320312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6640625" style="6" customWidth="1"/>
    <col min="9991" max="9991" width="8.6640625" style="6" customWidth="1"/>
    <col min="9992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6640625" style="6" customWidth="1"/>
    <col min="10007" max="10007" width="7.33203125" style="6" customWidth="1"/>
    <col min="10008" max="10008" width="1.664062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33203125" style="6"/>
    <col min="10013" max="10013" width="1.6640625" style="6" customWidth="1"/>
    <col min="10014" max="10014" width="9.33203125" style="6"/>
    <col min="10015" max="10015" width="9.6640625" style="6" customWidth="1"/>
    <col min="10016" max="10016" width="9.33203125" style="6"/>
    <col min="10017" max="10017" width="1.5546875" style="6" customWidth="1"/>
    <col min="10018" max="10018" width="9.33203125" style="6"/>
    <col min="10019" max="10019" width="1.5546875" style="6" customWidth="1"/>
    <col min="10020" max="10240" width="9.3320312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6640625" style="6" customWidth="1"/>
    <col min="10247" max="10247" width="8.6640625" style="6" customWidth="1"/>
    <col min="10248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6640625" style="6" customWidth="1"/>
    <col min="10263" max="10263" width="7.33203125" style="6" customWidth="1"/>
    <col min="10264" max="10264" width="1.664062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33203125" style="6"/>
    <col min="10269" max="10269" width="1.6640625" style="6" customWidth="1"/>
    <col min="10270" max="10270" width="9.33203125" style="6"/>
    <col min="10271" max="10271" width="9.6640625" style="6" customWidth="1"/>
    <col min="10272" max="10272" width="9.33203125" style="6"/>
    <col min="10273" max="10273" width="1.5546875" style="6" customWidth="1"/>
    <col min="10274" max="10274" width="9.33203125" style="6"/>
    <col min="10275" max="10275" width="1.5546875" style="6" customWidth="1"/>
    <col min="10276" max="10496" width="9.3320312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6640625" style="6" customWidth="1"/>
    <col min="10503" max="10503" width="8.6640625" style="6" customWidth="1"/>
    <col min="10504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6640625" style="6" customWidth="1"/>
    <col min="10519" max="10519" width="7.33203125" style="6" customWidth="1"/>
    <col min="10520" max="10520" width="1.664062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33203125" style="6"/>
    <col min="10525" max="10525" width="1.6640625" style="6" customWidth="1"/>
    <col min="10526" max="10526" width="9.33203125" style="6"/>
    <col min="10527" max="10527" width="9.6640625" style="6" customWidth="1"/>
    <col min="10528" max="10528" width="9.33203125" style="6"/>
    <col min="10529" max="10529" width="1.5546875" style="6" customWidth="1"/>
    <col min="10530" max="10530" width="9.33203125" style="6"/>
    <col min="10531" max="10531" width="1.5546875" style="6" customWidth="1"/>
    <col min="10532" max="10752" width="9.3320312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6640625" style="6" customWidth="1"/>
    <col min="10759" max="10759" width="8.6640625" style="6" customWidth="1"/>
    <col min="10760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6640625" style="6" customWidth="1"/>
    <col min="10775" max="10775" width="7.33203125" style="6" customWidth="1"/>
    <col min="10776" max="10776" width="1.664062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33203125" style="6"/>
    <col min="10781" max="10781" width="1.6640625" style="6" customWidth="1"/>
    <col min="10782" max="10782" width="9.33203125" style="6"/>
    <col min="10783" max="10783" width="9.6640625" style="6" customWidth="1"/>
    <col min="10784" max="10784" width="9.33203125" style="6"/>
    <col min="10785" max="10785" width="1.5546875" style="6" customWidth="1"/>
    <col min="10786" max="10786" width="9.33203125" style="6"/>
    <col min="10787" max="10787" width="1.5546875" style="6" customWidth="1"/>
    <col min="10788" max="11008" width="9.3320312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6640625" style="6" customWidth="1"/>
    <col min="11015" max="11015" width="8.6640625" style="6" customWidth="1"/>
    <col min="11016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6640625" style="6" customWidth="1"/>
    <col min="11031" max="11031" width="7.33203125" style="6" customWidth="1"/>
    <col min="11032" max="11032" width="1.664062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33203125" style="6"/>
    <col min="11037" max="11037" width="1.6640625" style="6" customWidth="1"/>
    <col min="11038" max="11038" width="9.33203125" style="6"/>
    <col min="11039" max="11039" width="9.6640625" style="6" customWidth="1"/>
    <col min="11040" max="11040" width="9.33203125" style="6"/>
    <col min="11041" max="11041" width="1.5546875" style="6" customWidth="1"/>
    <col min="11042" max="11042" width="9.33203125" style="6"/>
    <col min="11043" max="11043" width="1.5546875" style="6" customWidth="1"/>
    <col min="11044" max="11264" width="9.3320312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6640625" style="6" customWidth="1"/>
    <col min="11271" max="11271" width="8.6640625" style="6" customWidth="1"/>
    <col min="11272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6640625" style="6" customWidth="1"/>
    <col min="11287" max="11287" width="7.33203125" style="6" customWidth="1"/>
    <col min="11288" max="11288" width="1.664062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33203125" style="6"/>
    <col min="11293" max="11293" width="1.6640625" style="6" customWidth="1"/>
    <col min="11294" max="11294" width="9.33203125" style="6"/>
    <col min="11295" max="11295" width="9.6640625" style="6" customWidth="1"/>
    <col min="11296" max="11296" width="9.33203125" style="6"/>
    <col min="11297" max="11297" width="1.5546875" style="6" customWidth="1"/>
    <col min="11298" max="11298" width="9.33203125" style="6"/>
    <col min="11299" max="11299" width="1.5546875" style="6" customWidth="1"/>
    <col min="11300" max="11520" width="9.3320312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6640625" style="6" customWidth="1"/>
    <col min="11527" max="11527" width="8.6640625" style="6" customWidth="1"/>
    <col min="11528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6640625" style="6" customWidth="1"/>
    <col min="11543" max="11543" width="7.33203125" style="6" customWidth="1"/>
    <col min="11544" max="11544" width="1.664062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33203125" style="6"/>
    <col min="11549" max="11549" width="1.6640625" style="6" customWidth="1"/>
    <col min="11550" max="11550" width="9.33203125" style="6"/>
    <col min="11551" max="11551" width="9.6640625" style="6" customWidth="1"/>
    <col min="11552" max="11552" width="9.33203125" style="6"/>
    <col min="11553" max="11553" width="1.5546875" style="6" customWidth="1"/>
    <col min="11554" max="11554" width="9.33203125" style="6"/>
    <col min="11555" max="11555" width="1.5546875" style="6" customWidth="1"/>
    <col min="11556" max="11776" width="9.3320312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6640625" style="6" customWidth="1"/>
    <col min="11783" max="11783" width="8.6640625" style="6" customWidth="1"/>
    <col min="11784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6640625" style="6" customWidth="1"/>
    <col min="11799" max="11799" width="7.33203125" style="6" customWidth="1"/>
    <col min="11800" max="11800" width="1.664062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33203125" style="6"/>
    <col min="11805" max="11805" width="1.6640625" style="6" customWidth="1"/>
    <col min="11806" max="11806" width="9.33203125" style="6"/>
    <col min="11807" max="11807" width="9.6640625" style="6" customWidth="1"/>
    <col min="11808" max="11808" width="9.33203125" style="6"/>
    <col min="11809" max="11809" width="1.5546875" style="6" customWidth="1"/>
    <col min="11810" max="11810" width="9.33203125" style="6"/>
    <col min="11811" max="11811" width="1.5546875" style="6" customWidth="1"/>
    <col min="11812" max="12032" width="9.3320312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6640625" style="6" customWidth="1"/>
    <col min="12039" max="12039" width="8.6640625" style="6" customWidth="1"/>
    <col min="12040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6640625" style="6" customWidth="1"/>
    <col min="12055" max="12055" width="7.33203125" style="6" customWidth="1"/>
    <col min="12056" max="12056" width="1.664062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33203125" style="6"/>
    <col min="12061" max="12061" width="1.6640625" style="6" customWidth="1"/>
    <col min="12062" max="12062" width="9.33203125" style="6"/>
    <col min="12063" max="12063" width="9.6640625" style="6" customWidth="1"/>
    <col min="12064" max="12064" width="9.33203125" style="6"/>
    <col min="12065" max="12065" width="1.5546875" style="6" customWidth="1"/>
    <col min="12066" max="12066" width="9.33203125" style="6"/>
    <col min="12067" max="12067" width="1.5546875" style="6" customWidth="1"/>
    <col min="12068" max="12288" width="9.3320312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6640625" style="6" customWidth="1"/>
    <col min="12295" max="12295" width="8.6640625" style="6" customWidth="1"/>
    <col min="12296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6640625" style="6" customWidth="1"/>
    <col min="12311" max="12311" width="7.33203125" style="6" customWidth="1"/>
    <col min="12312" max="12312" width="1.664062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33203125" style="6"/>
    <col min="12317" max="12317" width="1.6640625" style="6" customWidth="1"/>
    <col min="12318" max="12318" width="9.33203125" style="6"/>
    <col min="12319" max="12319" width="9.6640625" style="6" customWidth="1"/>
    <col min="12320" max="12320" width="9.33203125" style="6"/>
    <col min="12321" max="12321" width="1.5546875" style="6" customWidth="1"/>
    <col min="12322" max="12322" width="9.33203125" style="6"/>
    <col min="12323" max="12323" width="1.5546875" style="6" customWidth="1"/>
    <col min="12324" max="12544" width="9.3320312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6640625" style="6" customWidth="1"/>
    <col min="12551" max="12551" width="8.6640625" style="6" customWidth="1"/>
    <col min="12552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6640625" style="6" customWidth="1"/>
    <col min="12567" max="12567" width="7.33203125" style="6" customWidth="1"/>
    <col min="12568" max="12568" width="1.664062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33203125" style="6"/>
    <col min="12573" max="12573" width="1.6640625" style="6" customWidth="1"/>
    <col min="12574" max="12574" width="9.33203125" style="6"/>
    <col min="12575" max="12575" width="9.6640625" style="6" customWidth="1"/>
    <col min="12576" max="12576" width="9.33203125" style="6"/>
    <col min="12577" max="12577" width="1.5546875" style="6" customWidth="1"/>
    <col min="12578" max="12578" width="9.33203125" style="6"/>
    <col min="12579" max="12579" width="1.5546875" style="6" customWidth="1"/>
    <col min="12580" max="12800" width="9.3320312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6640625" style="6" customWidth="1"/>
    <col min="12807" max="12807" width="8.6640625" style="6" customWidth="1"/>
    <col min="12808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6640625" style="6" customWidth="1"/>
    <col min="12823" max="12823" width="7.33203125" style="6" customWidth="1"/>
    <col min="12824" max="12824" width="1.664062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33203125" style="6"/>
    <col min="12829" max="12829" width="1.6640625" style="6" customWidth="1"/>
    <col min="12830" max="12830" width="9.33203125" style="6"/>
    <col min="12831" max="12831" width="9.6640625" style="6" customWidth="1"/>
    <col min="12832" max="12832" width="9.33203125" style="6"/>
    <col min="12833" max="12833" width="1.5546875" style="6" customWidth="1"/>
    <col min="12834" max="12834" width="9.33203125" style="6"/>
    <col min="12835" max="12835" width="1.5546875" style="6" customWidth="1"/>
    <col min="12836" max="13056" width="9.3320312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6640625" style="6" customWidth="1"/>
    <col min="13063" max="13063" width="8.6640625" style="6" customWidth="1"/>
    <col min="13064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6640625" style="6" customWidth="1"/>
    <col min="13079" max="13079" width="7.33203125" style="6" customWidth="1"/>
    <col min="13080" max="13080" width="1.664062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33203125" style="6"/>
    <col min="13085" max="13085" width="1.6640625" style="6" customWidth="1"/>
    <col min="13086" max="13086" width="9.33203125" style="6"/>
    <col min="13087" max="13087" width="9.6640625" style="6" customWidth="1"/>
    <col min="13088" max="13088" width="9.33203125" style="6"/>
    <col min="13089" max="13089" width="1.5546875" style="6" customWidth="1"/>
    <col min="13090" max="13090" width="9.33203125" style="6"/>
    <col min="13091" max="13091" width="1.5546875" style="6" customWidth="1"/>
    <col min="13092" max="13312" width="9.3320312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6640625" style="6" customWidth="1"/>
    <col min="13319" max="13319" width="8.6640625" style="6" customWidth="1"/>
    <col min="13320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6640625" style="6" customWidth="1"/>
    <col min="13335" max="13335" width="7.33203125" style="6" customWidth="1"/>
    <col min="13336" max="13336" width="1.664062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33203125" style="6"/>
    <col min="13341" max="13341" width="1.6640625" style="6" customWidth="1"/>
    <col min="13342" max="13342" width="9.33203125" style="6"/>
    <col min="13343" max="13343" width="9.6640625" style="6" customWidth="1"/>
    <col min="13344" max="13344" width="9.33203125" style="6"/>
    <col min="13345" max="13345" width="1.5546875" style="6" customWidth="1"/>
    <col min="13346" max="13346" width="9.33203125" style="6"/>
    <col min="13347" max="13347" width="1.5546875" style="6" customWidth="1"/>
    <col min="13348" max="13568" width="9.3320312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6640625" style="6" customWidth="1"/>
    <col min="13575" max="13575" width="8.6640625" style="6" customWidth="1"/>
    <col min="13576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6640625" style="6" customWidth="1"/>
    <col min="13591" max="13591" width="7.33203125" style="6" customWidth="1"/>
    <col min="13592" max="13592" width="1.664062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33203125" style="6"/>
    <col min="13597" max="13597" width="1.6640625" style="6" customWidth="1"/>
    <col min="13598" max="13598" width="9.33203125" style="6"/>
    <col min="13599" max="13599" width="9.6640625" style="6" customWidth="1"/>
    <col min="13600" max="13600" width="9.33203125" style="6"/>
    <col min="13601" max="13601" width="1.5546875" style="6" customWidth="1"/>
    <col min="13602" max="13602" width="9.33203125" style="6"/>
    <col min="13603" max="13603" width="1.5546875" style="6" customWidth="1"/>
    <col min="13604" max="13824" width="9.3320312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6640625" style="6" customWidth="1"/>
    <col min="13831" max="13831" width="8.6640625" style="6" customWidth="1"/>
    <col min="13832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6640625" style="6" customWidth="1"/>
    <col min="13847" max="13847" width="7.33203125" style="6" customWidth="1"/>
    <col min="13848" max="13848" width="1.664062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33203125" style="6"/>
    <col min="13853" max="13853" width="1.6640625" style="6" customWidth="1"/>
    <col min="13854" max="13854" width="9.33203125" style="6"/>
    <col min="13855" max="13855" width="9.6640625" style="6" customWidth="1"/>
    <col min="13856" max="13856" width="9.33203125" style="6"/>
    <col min="13857" max="13857" width="1.5546875" style="6" customWidth="1"/>
    <col min="13858" max="13858" width="9.33203125" style="6"/>
    <col min="13859" max="13859" width="1.5546875" style="6" customWidth="1"/>
    <col min="13860" max="14080" width="9.3320312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6640625" style="6" customWidth="1"/>
    <col min="14087" max="14087" width="8.6640625" style="6" customWidth="1"/>
    <col min="14088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6640625" style="6" customWidth="1"/>
    <col min="14103" max="14103" width="7.33203125" style="6" customWidth="1"/>
    <col min="14104" max="14104" width="1.664062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33203125" style="6"/>
    <col min="14109" max="14109" width="1.6640625" style="6" customWidth="1"/>
    <col min="14110" max="14110" width="9.33203125" style="6"/>
    <col min="14111" max="14111" width="9.6640625" style="6" customWidth="1"/>
    <col min="14112" max="14112" width="9.33203125" style="6"/>
    <col min="14113" max="14113" width="1.5546875" style="6" customWidth="1"/>
    <col min="14114" max="14114" width="9.33203125" style="6"/>
    <col min="14115" max="14115" width="1.5546875" style="6" customWidth="1"/>
    <col min="14116" max="14336" width="9.3320312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6640625" style="6" customWidth="1"/>
    <col min="14343" max="14343" width="8.6640625" style="6" customWidth="1"/>
    <col min="14344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6640625" style="6" customWidth="1"/>
    <col min="14359" max="14359" width="7.33203125" style="6" customWidth="1"/>
    <col min="14360" max="14360" width="1.664062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33203125" style="6"/>
    <col min="14365" max="14365" width="1.6640625" style="6" customWidth="1"/>
    <col min="14366" max="14366" width="9.33203125" style="6"/>
    <col min="14367" max="14367" width="9.6640625" style="6" customWidth="1"/>
    <col min="14368" max="14368" width="9.33203125" style="6"/>
    <col min="14369" max="14369" width="1.5546875" style="6" customWidth="1"/>
    <col min="14370" max="14370" width="9.33203125" style="6"/>
    <col min="14371" max="14371" width="1.5546875" style="6" customWidth="1"/>
    <col min="14372" max="14592" width="9.3320312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6640625" style="6" customWidth="1"/>
    <col min="14599" max="14599" width="8.6640625" style="6" customWidth="1"/>
    <col min="14600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6640625" style="6" customWidth="1"/>
    <col min="14615" max="14615" width="7.33203125" style="6" customWidth="1"/>
    <col min="14616" max="14616" width="1.664062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33203125" style="6"/>
    <col min="14621" max="14621" width="1.6640625" style="6" customWidth="1"/>
    <col min="14622" max="14622" width="9.33203125" style="6"/>
    <col min="14623" max="14623" width="9.6640625" style="6" customWidth="1"/>
    <col min="14624" max="14624" width="9.33203125" style="6"/>
    <col min="14625" max="14625" width="1.5546875" style="6" customWidth="1"/>
    <col min="14626" max="14626" width="9.33203125" style="6"/>
    <col min="14627" max="14627" width="1.5546875" style="6" customWidth="1"/>
    <col min="14628" max="14848" width="9.3320312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6640625" style="6" customWidth="1"/>
    <col min="14855" max="14855" width="8.6640625" style="6" customWidth="1"/>
    <col min="14856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6640625" style="6" customWidth="1"/>
    <col min="14871" max="14871" width="7.33203125" style="6" customWidth="1"/>
    <col min="14872" max="14872" width="1.664062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33203125" style="6"/>
    <col min="14877" max="14877" width="1.6640625" style="6" customWidth="1"/>
    <col min="14878" max="14878" width="9.33203125" style="6"/>
    <col min="14879" max="14879" width="9.6640625" style="6" customWidth="1"/>
    <col min="14880" max="14880" width="9.33203125" style="6"/>
    <col min="14881" max="14881" width="1.5546875" style="6" customWidth="1"/>
    <col min="14882" max="14882" width="9.33203125" style="6"/>
    <col min="14883" max="14883" width="1.5546875" style="6" customWidth="1"/>
    <col min="14884" max="15104" width="9.3320312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6640625" style="6" customWidth="1"/>
    <col min="15111" max="15111" width="8.6640625" style="6" customWidth="1"/>
    <col min="15112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6640625" style="6" customWidth="1"/>
    <col min="15127" max="15127" width="7.33203125" style="6" customWidth="1"/>
    <col min="15128" max="15128" width="1.664062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33203125" style="6"/>
    <col min="15133" max="15133" width="1.6640625" style="6" customWidth="1"/>
    <col min="15134" max="15134" width="9.33203125" style="6"/>
    <col min="15135" max="15135" width="9.6640625" style="6" customWidth="1"/>
    <col min="15136" max="15136" width="9.33203125" style="6"/>
    <col min="15137" max="15137" width="1.5546875" style="6" customWidth="1"/>
    <col min="15138" max="15138" width="9.33203125" style="6"/>
    <col min="15139" max="15139" width="1.5546875" style="6" customWidth="1"/>
    <col min="15140" max="15360" width="9.3320312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6640625" style="6" customWidth="1"/>
    <col min="15367" max="15367" width="8.6640625" style="6" customWidth="1"/>
    <col min="15368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6640625" style="6" customWidth="1"/>
    <col min="15383" max="15383" width="7.33203125" style="6" customWidth="1"/>
    <col min="15384" max="15384" width="1.664062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33203125" style="6"/>
    <col min="15389" max="15389" width="1.6640625" style="6" customWidth="1"/>
    <col min="15390" max="15390" width="9.33203125" style="6"/>
    <col min="15391" max="15391" width="9.6640625" style="6" customWidth="1"/>
    <col min="15392" max="15392" width="9.33203125" style="6"/>
    <col min="15393" max="15393" width="1.5546875" style="6" customWidth="1"/>
    <col min="15394" max="15394" width="9.33203125" style="6"/>
    <col min="15395" max="15395" width="1.5546875" style="6" customWidth="1"/>
    <col min="15396" max="15616" width="9.3320312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6640625" style="6" customWidth="1"/>
    <col min="15623" max="15623" width="8.6640625" style="6" customWidth="1"/>
    <col min="15624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6640625" style="6" customWidth="1"/>
    <col min="15639" max="15639" width="7.33203125" style="6" customWidth="1"/>
    <col min="15640" max="15640" width="1.664062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33203125" style="6"/>
    <col min="15645" max="15645" width="1.6640625" style="6" customWidth="1"/>
    <col min="15646" max="15646" width="9.33203125" style="6"/>
    <col min="15647" max="15647" width="9.6640625" style="6" customWidth="1"/>
    <col min="15648" max="15648" width="9.33203125" style="6"/>
    <col min="15649" max="15649" width="1.5546875" style="6" customWidth="1"/>
    <col min="15650" max="15650" width="9.33203125" style="6"/>
    <col min="15651" max="15651" width="1.5546875" style="6" customWidth="1"/>
    <col min="15652" max="15872" width="9.3320312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6640625" style="6" customWidth="1"/>
    <col min="15879" max="15879" width="8.6640625" style="6" customWidth="1"/>
    <col min="15880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6640625" style="6" customWidth="1"/>
    <col min="15895" max="15895" width="7.33203125" style="6" customWidth="1"/>
    <col min="15896" max="15896" width="1.664062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33203125" style="6"/>
    <col min="15901" max="15901" width="1.6640625" style="6" customWidth="1"/>
    <col min="15902" max="15902" width="9.33203125" style="6"/>
    <col min="15903" max="15903" width="9.6640625" style="6" customWidth="1"/>
    <col min="15904" max="15904" width="9.33203125" style="6"/>
    <col min="15905" max="15905" width="1.5546875" style="6" customWidth="1"/>
    <col min="15906" max="15906" width="9.33203125" style="6"/>
    <col min="15907" max="15907" width="1.5546875" style="6" customWidth="1"/>
    <col min="15908" max="16128" width="9.3320312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6640625" style="6" customWidth="1"/>
    <col min="16135" max="16135" width="8.6640625" style="6" customWidth="1"/>
    <col min="16136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6640625" style="6" customWidth="1"/>
    <col min="16151" max="16151" width="7.33203125" style="6" customWidth="1"/>
    <col min="16152" max="16152" width="1.664062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33203125" style="6"/>
    <col min="16157" max="16157" width="1.6640625" style="6" customWidth="1"/>
    <col min="16158" max="16158" width="9.33203125" style="6"/>
    <col min="16159" max="16159" width="9.6640625" style="6" customWidth="1"/>
    <col min="16160" max="16160" width="9.33203125" style="6"/>
    <col min="16161" max="16161" width="1.5546875" style="6" customWidth="1"/>
    <col min="16162" max="16162" width="9.33203125" style="6"/>
    <col min="16163" max="16163" width="1.5546875" style="6" customWidth="1"/>
    <col min="16164" max="16384" width="9.33203125" style="6"/>
  </cols>
  <sheetData>
    <row r="1" spans="2:38" ht="15.6" x14ac:dyDescent="0.3">
      <c r="D1" s="39" t="s">
        <v>111</v>
      </c>
      <c r="E1" s="37">
        <f>[7]W!A1</f>
        <v>1</v>
      </c>
      <c r="F1" s="41" t="s">
        <v>110</v>
      </c>
      <c r="H1" s="37">
        <f>[7]W!A2</f>
        <v>1</v>
      </c>
      <c r="M1" s="40" t="s">
        <v>118</v>
      </c>
      <c r="T1" s="39" t="s">
        <v>108</v>
      </c>
      <c r="U1" s="37">
        <f>[7]W!A4</f>
        <v>2017</v>
      </c>
      <c r="V1" s="102"/>
      <c r="W1" s="38" t="s">
        <v>107</v>
      </c>
      <c r="X1" s="37">
        <f>[7]W!A5</f>
        <v>1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[7]W!A108</f>
        <v>1450</v>
      </c>
      <c r="V6" s="125"/>
      <c r="W6" s="126">
        <f>[7]W!A109</f>
        <v>850</v>
      </c>
      <c r="X6" s="118"/>
      <c r="Y6" s="124">
        <f>[7]W!A110</f>
        <v>464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[7]W!A281</f>
        <v>1000</v>
      </c>
      <c r="H7" s="110"/>
      <c r="I7" s="104"/>
      <c r="J7" s="108"/>
      <c r="K7" s="104" t="s">
        <v>133</v>
      </c>
      <c r="L7" s="104"/>
      <c r="M7" s="104"/>
      <c r="N7" s="128">
        <f>[7]W!A191</f>
        <v>16</v>
      </c>
      <c r="O7" s="128">
        <f>[7]W!A192</f>
        <v>31</v>
      </c>
      <c r="P7" s="110"/>
      <c r="R7" s="108"/>
      <c r="S7" s="104" t="s">
        <v>134</v>
      </c>
      <c r="T7" s="104"/>
      <c r="U7" s="124">
        <f>[7]W!A111</f>
        <v>1491</v>
      </c>
      <c r="V7" s="125"/>
      <c r="W7" s="126">
        <f>[7]W!A112</f>
        <v>875</v>
      </c>
      <c r="X7" s="118"/>
      <c r="Y7" s="124">
        <f>[7]W!A113</f>
        <v>541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[7]W!A193</f>
        <v>0</v>
      </c>
      <c r="O8" s="128">
        <f>[7]W!A194</f>
        <v>1</v>
      </c>
      <c r="P8" s="110"/>
      <c r="R8" s="108"/>
      <c r="S8" s="104" t="s">
        <v>137</v>
      </c>
      <c r="T8" s="104"/>
      <c r="U8" s="124">
        <f>[7]W!A114</f>
        <v>41</v>
      </c>
      <c r="V8" s="125"/>
      <c r="W8" s="126">
        <f>[7]W!A115</f>
        <v>25</v>
      </c>
      <c r="X8" s="118"/>
      <c r="Y8" s="124">
        <f>[7]W!A116</f>
        <v>16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[7]W!A82</f>
        <v>1</v>
      </c>
      <c r="O9" s="128"/>
      <c r="P9" s="110"/>
      <c r="R9" s="108"/>
      <c r="S9" s="104" t="s">
        <v>140</v>
      </c>
      <c r="T9" s="104"/>
      <c r="U9" s="124">
        <f>[7]W!A117</f>
        <v>0</v>
      </c>
      <c r="V9" s="129">
        <f>[7]W!B117</f>
        <v>0</v>
      </c>
      <c r="W9" s="126">
        <f>[7]W!A118</f>
        <v>0</v>
      </c>
      <c r="X9" s="130">
        <f>[7]W!B118</f>
        <v>0</v>
      </c>
      <c r="Y9" s="124">
        <f>[7]W!A119</f>
        <v>61</v>
      </c>
      <c r="Z9" s="130" t="str">
        <f>[7]W!B119</f>
        <v>!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[7]W!A284</f>
        <v>500</v>
      </c>
      <c r="H10" s="110"/>
      <c r="I10" s="104"/>
      <c r="J10" s="108"/>
      <c r="K10" s="104" t="s">
        <v>142</v>
      </c>
      <c r="L10" s="104"/>
      <c r="M10" s="104"/>
      <c r="N10" s="128">
        <f>[7]W!A195</f>
        <v>0</v>
      </c>
      <c r="O10" s="128">
        <f>[7]W!A196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1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[7]W!A285</f>
        <v>100</v>
      </c>
      <c r="H12" s="110"/>
      <c r="I12" s="104"/>
      <c r="J12" s="108"/>
      <c r="K12" s="104" t="s">
        <v>147</v>
      </c>
      <c r="L12" s="104"/>
      <c r="M12" s="104"/>
      <c r="N12" s="132">
        <f>[7]W!A197</f>
        <v>17</v>
      </c>
      <c r="O12" s="132">
        <f>[7]W!A198</f>
        <v>31</v>
      </c>
      <c r="P12" s="110"/>
      <c r="R12" s="108"/>
      <c r="S12" s="118" t="s">
        <v>148</v>
      </c>
      <c r="T12" s="104"/>
      <c r="U12" s="124">
        <f>[7]W!A121</f>
        <v>1250</v>
      </c>
      <c r="V12" s="125"/>
      <c r="W12" s="124">
        <f>[7]W!A124</f>
        <v>700</v>
      </c>
      <c r="X12" s="118"/>
      <c r="Y12" s="124">
        <f>[7]W!A127</f>
        <v>397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[7]W!A286</f>
        <v>170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[7]W!A122</f>
        <v>200</v>
      </c>
      <c r="V13" s="125"/>
      <c r="W13" s="124">
        <f>[7]W!A125</f>
        <v>150</v>
      </c>
      <c r="X13" s="118"/>
      <c r="Y13" s="124">
        <f>[7]W!A128</f>
        <v>67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[7]W!A287</f>
        <v>8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[7]W!A123</f>
        <v>0</v>
      </c>
      <c r="V14" s="125"/>
      <c r="W14" s="124">
        <f>[7]W!A126</f>
        <v>0</v>
      </c>
      <c r="X14" s="118"/>
      <c r="Y14" s="124">
        <f>[7]W!A129</f>
        <v>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97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[7]W!A305</f>
        <v>9216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[7]W!A306</f>
        <v>2</v>
      </c>
      <c r="P17" s="129">
        <f>[7]W!B307</f>
        <v>0</v>
      </c>
      <c r="R17" s="108"/>
      <c r="S17" s="118" t="s">
        <v>159</v>
      </c>
      <c r="T17" s="104"/>
      <c r="U17" s="124">
        <f>[7]W!A131</f>
        <v>1112</v>
      </c>
      <c r="V17" s="125"/>
      <c r="W17" s="124">
        <f>[7]W!A134</f>
        <v>686</v>
      </c>
      <c r="X17" s="118"/>
      <c r="Y17" s="124">
        <f>[7]W!A137</f>
        <v>381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[7]W!A291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[7]W!A307</f>
        <v>8193</v>
      </c>
      <c r="P18" s="110"/>
      <c r="R18" s="108"/>
      <c r="S18" s="133" t="s">
        <v>162</v>
      </c>
      <c r="T18" s="104"/>
      <c r="U18" s="124">
        <f>[7]W!A132</f>
        <v>172</v>
      </c>
      <c r="V18" s="125"/>
      <c r="W18" s="124">
        <f>[7]W!A135</f>
        <v>123</v>
      </c>
      <c r="X18" s="118"/>
      <c r="Y18" s="124">
        <f>[7]W!A138</f>
        <v>69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[7]W!A292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[7]W!A133</f>
        <v>0</v>
      </c>
      <c r="V19" s="125"/>
      <c r="W19" s="124">
        <f>[7]W!A136</f>
        <v>0</v>
      </c>
      <c r="X19" s="118"/>
      <c r="Y19" s="124">
        <f>[7]W!A139</f>
        <v>0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[7]W!A293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[7]W!A308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[7]W!A294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[7]W!A141</f>
        <v>1115</v>
      </c>
      <c r="V22" s="125"/>
      <c r="W22" s="124">
        <f>[7]W!A144</f>
        <v>686</v>
      </c>
      <c r="X22" s="118"/>
      <c r="Y22" s="124">
        <f>[7]W!A147</f>
        <v>381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[7]W!A301</f>
        <v>4272</v>
      </c>
      <c r="H23" s="139"/>
      <c r="I23" s="104"/>
      <c r="R23" s="108"/>
      <c r="S23" s="133" t="s">
        <v>162</v>
      </c>
      <c r="T23" s="104"/>
      <c r="U23" s="124">
        <f>[7]W!A142</f>
        <v>172</v>
      </c>
      <c r="V23" s="125"/>
      <c r="W23" s="124">
        <f>[7]W!A145</f>
        <v>123</v>
      </c>
      <c r="X23" s="118"/>
      <c r="Y23" s="124">
        <f>[7]W!A148</f>
        <v>67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[7]W!A302</f>
        <v>51</v>
      </c>
      <c r="H24" s="140">
        <f>[7]W!B302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[7]W!A143</f>
        <v>0</v>
      </c>
      <c r="V24" s="125"/>
      <c r="W24" s="124">
        <f>[7]W!A146</f>
        <v>0</v>
      </c>
      <c r="X24" s="118"/>
      <c r="Y24" s="124">
        <f>[7]W!A149</f>
        <v>0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[7]W!A303</f>
        <v>3792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G19*[7]W!A75-G24</f>
        <v>29</v>
      </c>
      <c r="H26" s="110"/>
      <c r="I26" s="104"/>
      <c r="J26" s="108"/>
      <c r="K26" s="104" t="s">
        <v>176</v>
      </c>
      <c r="L26" s="104"/>
      <c r="M26" s="128">
        <f>[7]W!A321</f>
        <v>3</v>
      </c>
      <c r="N26" s="128">
        <f>[7]W!A322</f>
        <v>1</v>
      </c>
      <c r="O26" s="126">
        <f>IF([7]W!A327&gt;0,1,0)</f>
        <v>0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[7]W!A304</f>
        <v xml:space="preserve"> 96.7</v>
      </c>
      <c r="H27" s="110"/>
      <c r="I27" s="104"/>
      <c r="J27" s="108"/>
      <c r="K27" s="104" t="s">
        <v>179</v>
      </c>
      <c r="L27" s="104"/>
      <c r="M27" s="128">
        <f>[7]W!A323</f>
        <v>0</v>
      </c>
      <c r="N27" s="128">
        <f>[7]W!A324</f>
        <v>0</v>
      </c>
      <c r="O27" s="126"/>
      <c r="P27" s="144"/>
      <c r="R27" s="108"/>
      <c r="S27" s="118" t="s">
        <v>159</v>
      </c>
      <c r="T27" s="104"/>
      <c r="U27" s="124">
        <f>[7]W!A151</f>
        <v>0</v>
      </c>
      <c r="V27" s="125"/>
      <c r="W27" s="124">
        <f>[7]W!A154</f>
        <v>0</v>
      </c>
      <c r="X27" s="118"/>
      <c r="Y27" s="124">
        <f>[7]W!A157</f>
        <v>0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-1</v>
      </c>
      <c r="P28" s="144"/>
      <c r="R28" s="108"/>
      <c r="S28" s="133" t="s">
        <v>162</v>
      </c>
      <c r="T28" s="104"/>
      <c r="U28" s="124">
        <f>[7]W!A152</f>
        <v>0</v>
      </c>
      <c r="V28" s="125"/>
      <c r="W28" s="124">
        <f>[7]W!A155</f>
        <v>0</v>
      </c>
      <c r="X28" s="118"/>
      <c r="Y28" s="124">
        <f>[7]W!A158</f>
        <v>1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0</v>
      </c>
      <c r="O29" s="128">
        <f>O30-O26</f>
        <v>1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[7]W!A311</f>
        <v>2482</v>
      </c>
      <c r="H30" s="110"/>
      <c r="I30" s="104"/>
      <c r="J30" s="108"/>
      <c r="K30" s="104" t="s">
        <v>184</v>
      </c>
      <c r="L30" s="104"/>
      <c r="M30" s="132">
        <f>[7]W!A325</f>
        <v>3</v>
      </c>
      <c r="N30" s="132">
        <f>[7]W!A326</f>
        <v>1</v>
      </c>
      <c r="O30" s="146">
        <f>IF([7]W!A328&gt;0,1,0)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1000*[7]W!A57+[7]W!A312</f>
        <v>4000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[7]W!A161</f>
        <v>135</v>
      </c>
      <c r="V31" s="125"/>
      <c r="W31" s="124">
        <f>[7]W!A164</f>
        <v>29</v>
      </c>
      <c r="X31" s="118"/>
      <c r="Y31" s="124">
        <f>[7]W!A167</f>
        <v>59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[7]W!A313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[7]W!A162</f>
        <v>28</v>
      </c>
      <c r="V32" s="125"/>
      <c r="W32" s="124">
        <f>[7]W!A165</f>
        <v>27</v>
      </c>
      <c r="X32" s="118"/>
      <c r="Y32" s="124">
        <f>[7]W!A168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[7]W!A314</f>
        <v>0</v>
      </c>
      <c r="H33" s="147">
        <f>[7]W!B313</f>
        <v>0</v>
      </c>
      <c r="I33" s="104"/>
      <c r="M33" s="104"/>
      <c r="R33" s="108"/>
      <c r="S33" s="118" t="s">
        <v>164</v>
      </c>
      <c r="T33" s="104"/>
      <c r="U33" s="124">
        <f>[7]W!A163</f>
        <v>0</v>
      </c>
      <c r="V33" s="125"/>
      <c r="W33" s="124">
        <f>[7]W!A166</f>
        <v>0</v>
      </c>
      <c r="X33" s="118"/>
      <c r="Y33" s="124">
        <f>[7]W!A169</f>
        <v>0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[7]W!A315</f>
        <v>4864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[7]W!A316</f>
        <v>1618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[7]W!A295</f>
        <v>1381</v>
      </c>
      <c r="N36" s="124">
        <f>[7]W!A297</f>
        <v>500</v>
      </c>
      <c r="O36" s="128">
        <f>[7]W!A299</f>
        <v>0</v>
      </c>
      <c r="P36" s="110"/>
      <c r="R36" s="108"/>
      <c r="S36" s="117" t="s">
        <v>194</v>
      </c>
      <c r="T36" s="149"/>
      <c r="U36" s="126">
        <f>[7]W!A171</f>
        <v>19</v>
      </c>
      <c r="V36" s="129">
        <f>[7]W!B171</f>
        <v>0</v>
      </c>
      <c r="W36" s="126">
        <f>[7]W!A172</f>
        <v>11</v>
      </c>
      <c r="X36" s="129">
        <f>[7]W!B172</f>
        <v>0</v>
      </c>
      <c r="Y36" s="126">
        <f>[7]W!A173</f>
        <v>6</v>
      </c>
      <c r="Z36" s="130">
        <f>[7]W!B173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1000*[7]W!A58</f>
        <v>0</v>
      </c>
      <c r="H37" s="110"/>
      <c r="I37" s="104"/>
      <c r="J37" s="108"/>
      <c r="K37" s="104" t="s">
        <v>196</v>
      </c>
      <c r="L37" s="104"/>
      <c r="M37" s="132">
        <f>[7]W!A296</f>
        <v>9</v>
      </c>
      <c r="N37" s="132">
        <f>[7]W!A298</f>
        <v>2</v>
      </c>
      <c r="O37" s="132">
        <f>[7]W!A300</f>
        <v>0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[7]W!A317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1000*[7]W!A59</f>
        <v>0</v>
      </c>
      <c r="H39" s="110"/>
      <c r="I39" s="104"/>
      <c r="R39" s="108"/>
      <c r="S39" s="117" t="s">
        <v>199</v>
      </c>
      <c r="T39" s="117"/>
      <c r="U39" s="151" t="str">
        <f>[7]W!A177</f>
        <v>Minor</v>
      </c>
      <c r="V39" s="125"/>
      <c r="W39" s="151" t="str">
        <f>[7]W!A178</f>
        <v>Minor</v>
      </c>
      <c r="X39" s="118"/>
      <c r="Y39" s="151" t="str">
        <f>[7]W!A179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[7]W!A318</f>
        <v>5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[7]W!A181</f>
        <v>0</v>
      </c>
      <c r="V42" s="125"/>
      <c r="W42" s="126">
        <f>[7]W!A182</f>
        <v>0</v>
      </c>
      <c r="X42" s="118"/>
      <c r="Y42" s="124">
        <f>[7]W!A183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[7]W!A319</f>
        <v>4999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[7]W!A54</f>
        <v>0</v>
      </c>
      <c r="V43" s="125"/>
      <c r="W43" s="124">
        <f>[7]W!A55</f>
        <v>0</v>
      </c>
      <c r="X43" s="118"/>
      <c r="Y43" s="124">
        <f>[7]W!A56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100-[7]W!A320/10</f>
        <v>9.9999999999994316E-2</v>
      </c>
      <c r="H44" s="110"/>
      <c r="I44" s="104"/>
      <c r="J44" s="108"/>
      <c r="K44" s="6" t="s">
        <v>210</v>
      </c>
      <c r="N44" s="158">
        <f>0.00052*(6*G25+O18)</f>
        <v>16.0914</v>
      </c>
      <c r="P44" s="110"/>
      <c r="R44" s="108"/>
      <c r="S44" s="155" t="s">
        <v>211</v>
      </c>
      <c r="T44" s="104"/>
      <c r="U44" s="124">
        <f>[7]W!A184</f>
        <v>0</v>
      </c>
      <c r="V44" s="125"/>
      <c r="W44" s="126">
        <f>[7]W!A185</f>
        <v>0</v>
      </c>
      <c r="X44" s="118"/>
      <c r="Y44" s="124">
        <f>[7]W!A186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[7]W!A329</f>
        <v>0</v>
      </c>
      <c r="H45" s="110"/>
      <c r="I45" s="104"/>
      <c r="J45" s="108"/>
      <c r="K45" s="6" t="s">
        <v>213</v>
      </c>
      <c r="N45" s="157">
        <f>N43+N44</f>
        <v>20.8414</v>
      </c>
      <c r="P45" s="110"/>
      <c r="R45" s="108"/>
      <c r="S45" s="155" t="s">
        <v>214</v>
      </c>
      <c r="T45" s="104"/>
      <c r="U45" s="124">
        <f>[7]W!A187</f>
        <v>0</v>
      </c>
      <c r="V45" s="125"/>
      <c r="W45" s="126">
        <f>[7]W!A188</f>
        <v>0</v>
      </c>
      <c r="X45" s="118"/>
      <c r="Y45" s="124">
        <f>[7]W!A189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U4" sqref="U4:Y45"/>
    </sheetView>
  </sheetViews>
  <sheetFormatPr baseColWidth="10" defaultColWidth="9.3320312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6640625" style="6" customWidth="1"/>
    <col min="7" max="7" width="8.6640625" style="6" customWidth="1"/>
    <col min="8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6640625" style="6" customWidth="1"/>
    <col min="23" max="23" width="7.33203125" style="6" customWidth="1"/>
    <col min="24" max="24" width="1.664062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33203125" style="6"/>
    <col min="29" max="29" width="1.6640625" style="6" customWidth="1"/>
    <col min="30" max="30" width="9.33203125" style="6"/>
    <col min="31" max="31" width="9.6640625" style="6" customWidth="1"/>
    <col min="32" max="32" width="9.33203125" style="6"/>
    <col min="33" max="33" width="1.5546875" style="6" customWidth="1"/>
    <col min="34" max="34" width="9.33203125" style="6"/>
    <col min="35" max="35" width="1.5546875" style="6" customWidth="1"/>
    <col min="36" max="256" width="9.3320312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6640625" style="6" customWidth="1"/>
    <col min="263" max="263" width="8.6640625" style="6" customWidth="1"/>
    <col min="264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6640625" style="6" customWidth="1"/>
    <col min="279" max="279" width="7.33203125" style="6" customWidth="1"/>
    <col min="280" max="280" width="1.664062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33203125" style="6"/>
    <col min="285" max="285" width="1.6640625" style="6" customWidth="1"/>
    <col min="286" max="286" width="9.33203125" style="6"/>
    <col min="287" max="287" width="9.6640625" style="6" customWidth="1"/>
    <col min="288" max="288" width="9.33203125" style="6"/>
    <col min="289" max="289" width="1.5546875" style="6" customWidth="1"/>
    <col min="290" max="290" width="9.33203125" style="6"/>
    <col min="291" max="291" width="1.5546875" style="6" customWidth="1"/>
    <col min="292" max="512" width="9.3320312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6640625" style="6" customWidth="1"/>
    <col min="519" max="519" width="8.6640625" style="6" customWidth="1"/>
    <col min="520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6640625" style="6" customWidth="1"/>
    <col min="535" max="535" width="7.33203125" style="6" customWidth="1"/>
    <col min="536" max="536" width="1.664062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33203125" style="6"/>
    <col min="541" max="541" width="1.6640625" style="6" customWidth="1"/>
    <col min="542" max="542" width="9.33203125" style="6"/>
    <col min="543" max="543" width="9.6640625" style="6" customWidth="1"/>
    <col min="544" max="544" width="9.33203125" style="6"/>
    <col min="545" max="545" width="1.5546875" style="6" customWidth="1"/>
    <col min="546" max="546" width="9.33203125" style="6"/>
    <col min="547" max="547" width="1.5546875" style="6" customWidth="1"/>
    <col min="548" max="768" width="9.3320312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6640625" style="6" customWidth="1"/>
    <col min="775" max="775" width="8.6640625" style="6" customWidth="1"/>
    <col min="776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6640625" style="6" customWidth="1"/>
    <col min="791" max="791" width="7.33203125" style="6" customWidth="1"/>
    <col min="792" max="792" width="1.664062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33203125" style="6"/>
    <col min="797" max="797" width="1.6640625" style="6" customWidth="1"/>
    <col min="798" max="798" width="9.33203125" style="6"/>
    <col min="799" max="799" width="9.6640625" style="6" customWidth="1"/>
    <col min="800" max="800" width="9.33203125" style="6"/>
    <col min="801" max="801" width="1.5546875" style="6" customWidth="1"/>
    <col min="802" max="802" width="9.33203125" style="6"/>
    <col min="803" max="803" width="1.5546875" style="6" customWidth="1"/>
    <col min="804" max="1024" width="9.3320312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6640625" style="6" customWidth="1"/>
    <col min="1031" max="1031" width="8.6640625" style="6" customWidth="1"/>
    <col min="1032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6640625" style="6" customWidth="1"/>
    <col min="1047" max="1047" width="7.33203125" style="6" customWidth="1"/>
    <col min="1048" max="1048" width="1.664062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33203125" style="6"/>
    <col min="1053" max="1053" width="1.6640625" style="6" customWidth="1"/>
    <col min="1054" max="1054" width="9.33203125" style="6"/>
    <col min="1055" max="1055" width="9.6640625" style="6" customWidth="1"/>
    <col min="1056" max="1056" width="9.33203125" style="6"/>
    <col min="1057" max="1057" width="1.5546875" style="6" customWidth="1"/>
    <col min="1058" max="1058" width="9.33203125" style="6"/>
    <col min="1059" max="1059" width="1.5546875" style="6" customWidth="1"/>
    <col min="1060" max="1280" width="9.3320312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6640625" style="6" customWidth="1"/>
    <col min="1287" max="1287" width="8.6640625" style="6" customWidth="1"/>
    <col min="1288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6640625" style="6" customWidth="1"/>
    <col min="1303" max="1303" width="7.33203125" style="6" customWidth="1"/>
    <col min="1304" max="1304" width="1.664062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33203125" style="6"/>
    <col min="1309" max="1309" width="1.6640625" style="6" customWidth="1"/>
    <col min="1310" max="1310" width="9.33203125" style="6"/>
    <col min="1311" max="1311" width="9.6640625" style="6" customWidth="1"/>
    <col min="1312" max="1312" width="9.33203125" style="6"/>
    <col min="1313" max="1313" width="1.5546875" style="6" customWidth="1"/>
    <col min="1314" max="1314" width="9.33203125" style="6"/>
    <col min="1315" max="1315" width="1.5546875" style="6" customWidth="1"/>
    <col min="1316" max="1536" width="9.3320312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6640625" style="6" customWidth="1"/>
    <col min="1543" max="1543" width="8.6640625" style="6" customWidth="1"/>
    <col min="1544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6640625" style="6" customWidth="1"/>
    <col min="1559" max="1559" width="7.33203125" style="6" customWidth="1"/>
    <col min="1560" max="1560" width="1.664062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33203125" style="6"/>
    <col min="1565" max="1565" width="1.6640625" style="6" customWidth="1"/>
    <col min="1566" max="1566" width="9.33203125" style="6"/>
    <col min="1567" max="1567" width="9.6640625" style="6" customWidth="1"/>
    <col min="1568" max="1568" width="9.33203125" style="6"/>
    <col min="1569" max="1569" width="1.5546875" style="6" customWidth="1"/>
    <col min="1570" max="1570" width="9.33203125" style="6"/>
    <col min="1571" max="1571" width="1.5546875" style="6" customWidth="1"/>
    <col min="1572" max="1792" width="9.3320312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6640625" style="6" customWidth="1"/>
    <col min="1799" max="1799" width="8.6640625" style="6" customWidth="1"/>
    <col min="1800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6640625" style="6" customWidth="1"/>
    <col min="1815" max="1815" width="7.33203125" style="6" customWidth="1"/>
    <col min="1816" max="1816" width="1.664062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33203125" style="6"/>
    <col min="1821" max="1821" width="1.6640625" style="6" customWidth="1"/>
    <col min="1822" max="1822" width="9.33203125" style="6"/>
    <col min="1823" max="1823" width="9.6640625" style="6" customWidth="1"/>
    <col min="1824" max="1824" width="9.33203125" style="6"/>
    <col min="1825" max="1825" width="1.5546875" style="6" customWidth="1"/>
    <col min="1826" max="1826" width="9.33203125" style="6"/>
    <col min="1827" max="1827" width="1.5546875" style="6" customWidth="1"/>
    <col min="1828" max="2048" width="9.3320312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6640625" style="6" customWidth="1"/>
    <col min="2055" max="2055" width="8.6640625" style="6" customWidth="1"/>
    <col min="2056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6640625" style="6" customWidth="1"/>
    <col min="2071" max="2071" width="7.33203125" style="6" customWidth="1"/>
    <col min="2072" max="2072" width="1.664062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33203125" style="6"/>
    <col min="2077" max="2077" width="1.6640625" style="6" customWidth="1"/>
    <col min="2078" max="2078" width="9.33203125" style="6"/>
    <col min="2079" max="2079" width="9.6640625" style="6" customWidth="1"/>
    <col min="2080" max="2080" width="9.33203125" style="6"/>
    <col min="2081" max="2081" width="1.5546875" style="6" customWidth="1"/>
    <col min="2082" max="2082" width="9.33203125" style="6"/>
    <col min="2083" max="2083" width="1.5546875" style="6" customWidth="1"/>
    <col min="2084" max="2304" width="9.3320312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6640625" style="6" customWidth="1"/>
    <col min="2311" max="2311" width="8.6640625" style="6" customWidth="1"/>
    <col min="2312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6640625" style="6" customWidth="1"/>
    <col min="2327" max="2327" width="7.33203125" style="6" customWidth="1"/>
    <col min="2328" max="2328" width="1.664062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33203125" style="6"/>
    <col min="2333" max="2333" width="1.6640625" style="6" customWidth="1"/>
    <col min="2334" max="2334" width="9.33203125" style="6"/>
    <col min="2335" max="2335" width="9.6640625" style="6" customWidth="1"/>
    <col min="2336" max="2336" width="9.33203125" style="6"/>
    <col min="2337" max="2337" width="1.5546875" style="6" customWidth="1"/>
    <col min="2338" max="2338" width="9.33203125" style="6"/>
    <col min="2339" max="2339" width="1.5546875" style="6" customWidth="1"/>
    <col min="2340" max="2560" width="9.3320312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6640625" style="6" customWidth="1"/>
    <col min="2567" max="2567" width="8.6640625" style="6" customWidth="1"/>
    <col min="2568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6640625" style="6" customWidth="1"/>
    <col min="2583" max="2583" width="7.33203125" style="6" customWidth="1"/>
    <col min="2584" max="2584" width="1.664062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33203125" style="6"/>
    <col min="2589" max="2589" width="1.6640625" style="6" customWidth="1"/>
    <col min="2590" max="2590" width="9.33203125" style="6"/>
    <col min="2591" max="2591" width="9.6640625" style="6" customWidth="1"/>
    <col min="2592" max="2592" width="9.33203125" style="6"/>
    <col min="2593" max="2593" width="1.5546875" style="6" customWidth="1"/>
    <col min="2594" max="2594" width="9.33203125" style="6"/>
    <col min="2595" max="2595" width="1.5546875" style="6" customWidth="1"/>
    <col min="2596" max="2816" width="9.3320312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6640625" style="6" customWidth="1"/>
    <col min="2823" max="2823" width="8.6640625" style="6" customWidth="1"/>
    <col min="2824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6640625" style="6" customWidth="1"/>
    <col min="2839" max="2839" width="7.33203125" style="6" customWidth="1"/>
    <col min="2840" max="2840" width="1.664062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33203125" style="6"/>
    <col min="2845" max="2845" width="1.6640625" style="6" customWidth="1"/>
    <col min="2846" max="2846" width="9.33203125" style="6"/>
    <col min="2847" max="2847" width="9.6640625" style="6" customWidth="1"/>
    <col min="2848" max="2848" width="9.33203125" style="6"/>
    <col min="2849" max="2849" width="1.5546875" style="6" customWidth="1"/>
    <col min="2850" max="2850" width="9.33203125" style="6"/>
    <col min="2851" max="2851" width="1.5546875" style="6" customWidth="1"/>
    <col min="2852" max="3072" width="9.3320312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6640625" style="6" customWidth="1"/>
    <col min="3079" max="3079" width="8.6640625" style="6" customWidth="1"/>
    <col min="3080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6640625" style="6" customWidth="1"/>
    <col min="3095" max="3095" width="7.33203125" style="6" customWidth="1"/>
    <col min="3096" max="3096" width="1.664062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33203125" style="6"/>
    <col min="3101" max="3101" width="1.6640625" style="6" customWidth="1"/>
    <col min="3102" max="3102" width="9.33203125" style="6"/>
    <col min="3103" max="3103" width="9.6640625" style="6" customWidth="1"/>
    <col min="3104" max="3104" width="9.33203125" style="6"/>
    <col min="3105" max="3105" width="1.5546875" style="6" customWidth="1"/>
    <col min="3106" max="3106" width="9.33203125" style="6"/>
    <col min="3107" max="3107" width="1.5546875" style="6" customWidth="1"/>
    <col min="3108" max="3328" width="9.3320312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6640625" style="6" customWidth="1"/>
    <col min="3335" max="3335" width="8.6640625" style="6" customWidth="1"/>
    <col min="3336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6640625" style="6" customWidth="1"/>
    <col min="3351" max="3351" width="7.33203125" style="6" customWidth="1"/>
    <col min="3352" max="3352" width="1.664062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33203125" style="6"/>
    <col min="3357" max="3357" width="1.6640625" style="6" customWidth="1"/>
    <col min="3358" max="3358" width="9.33203125" style="6"/>
    <col min="3359" max="3359" width="9.6640625" style="6" customWidth="1"/>
    <col min="3360" max="3360" width="9.33203125" style="6"/>
    <col min="3361" max="3361" width="1.5546875" style="6" customWidth="1"/>
    <col min="3362" max="3362" width="9.33203125" style="6"/>
    <col min="3363" max="3363" width="1.5546875" style="6" customWidth="1"/>
    <col min="3364" max="3584" width="9.3320312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6640625" style="6" customWidth="1"/>
    <col min="3591" max="3591" width="8.6640625" style="6" customWidth="1"/>
    <col min="3592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6640625" style="6" customWidth="1"/>
    <col min="3607" max="3607" width="7.33203125" style="6" customWidth="1"/>
    <col min="3608" max="3608" width="1.664062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33203125" style="6"/>
    <col min="3613" max="3613" width="1.6640625" style="6" customWidth="1"/>
    <col min="3614" max="3614" width="9.33203125" style="6"/>
    <col min="3615" max="3615" width="9.6640625" style="6" customWidth="1"/>
    <col min="3616" max="3616" width="9.33203125" style="6"/>
    <col min="3617" max="3617" width="1.5546875" style="6" customWidth="1"/>
    <col min="3618" max="3618" width="9.33203125" style="6"/>
    <col min="3619" max="3619" width="1.5546875" style="6" customWidth="1"/>
    <col min="3620" max="3840" width="9.3320312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6640625" style="6" customWidth="1"/>
    <col min="3847" max="3847" width="8.6640625" style="6" customWidth="1"/>
    <col min="3848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6640625" style="6" customWidth="1"/>
    <col min="3863" max="3863" width="7.33203125" style="6" customWidth="1"/>
    <col min="3864" max="3864" width="1.664062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33203125" style="6"/>
    <col min="3869" max="3869" width="1.6640625" style="6" customWidth="1"/>
    <col min="3870" max="3870" width="9.33203125" style="6"/>
    <col min="3871" max="3871" width="9.6640625" style="6" customWidth="1"/>
    <col min="3872" max="3872" width="9.33203125" style="6"/>
    <col min="3873" max="3873" width="1.5546875" style="6" customWidth="1"/>
    <col min="3874" max="3874" width="9.33203125" style="6"/>
    <col min="3875" max="3875" width="1.5546875" style="6" customWidth="1"/>
    <col min="3876" max="4096" width="9.3320312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6640625" style="6" customWidth="1"/>
    <col min="4103" max="4103" width="8.6640625" style="6" customWidth="1"/>
    <col min="4104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6640625" style="6" customWidth="1"/>
    <col min="4119" max="4119" width="7.33203125" style="6" customWidth="1"/>
    <col min="4120" max="4120" width="1.664062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33203125" style="6"/>
    <col min="4125" max="4125" width="1.6640625" style="6" customWidth="1"/>
    <col min="4126" max="4126" width="9.33203125" style="6"/>
    <col min="4127" max="4127" width="9.6640625" style="6" customWidth="1"/>
    <col min="4128" max="4128" width="9.33203125" style="6"/>
    <col min="4129" max="4129" width="1.5546875" style="6" customWidth="1"/>
    <col min="4130" max="4130" width="9.33203125" style="6"/>
    <col min="4131" max="4131" width="1.5546875" style="6" customWidth="1"/>
    <col min="4132" max="4352" width="9.3320312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6640625" style="6" customWidth="1"/>
    <col min="4359" max="4359" width="8.6640625" style="6" customWidth="1"/>
    <col min="4360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6640625" style="6" customWidth="1"/>
    <col min="4375" max="4375" width="7.33203125" style="6" customWidth="1"/>
    <col min="4376" max="4376" width="1.664062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33203125" style="6"/>
    <col min="4381" max="4381" width="1.6640625" style="6" customWidth="1"/>
    <col min="4382" max="4382" width="9.33203125" style="6"/>
    <col min="4383" max="4383" width="9.6640625" style="6" customWidth="1"/>
    <col min="4384" max="4384" width="9.33203125" style="6"/>
    <col min="4385" max="4385" width="1.5546875" style="6" customWidth="1"/>
    <col min="4386" max="4386" width="9.33203125" style="6"/>
    <col min="4387" max="4387" width="1.5546875" style="6" customWidth="1"/>
    <col min="4388" max="4608" width="9.3320312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6640625" style="6" customWidth="1"/>
    <col min="4615" max="4615" width="8.6640625" style="6" customWidth="1"/>
    <col min="4616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6640625" style="6" customWidth="1"/>
    <col min="4631" max="4631" width="7.33203125" style="6" customWidth="1"/>
    <col min="4632" max="4632" width="1.664062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33203125" style="6"/>
    <col min="4637" max="4637" width="1.6640625" style="6" customWidth="1"/>
    <col min="4638" max="4638" width="9.33203125" style="6"/>
    <col min="4639" max="4639" width="9.6640625" style="6" customWidth="1"/>
    <col min="4640" max="4640" width="9.33203125" style="6"/>
    <col min="4641" max="4641" width="1.5546875" style="6" customWidth="1"/>
    <col min="4642" max="4642" width="9.33203125" style="6"/>
    <col min="4643" max="4643" width="1.5546875" style="6" customWidth="1"/>
    <col min="4644" max="4864" width="9.3320312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6640625" style="6" customWidth="1"/>
    <col min="4871" max="4871" width="8.6640625" style="6" customWidth="1"/>
    <col min="4872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6640625" style="6" customWidth="1"/>
    <col min="4887" max="4887" width="7.33203125" style="6" customWidth="1"/>
    <col min="4888" max="4888" width="1.664062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33203125" style="6"/>
    <col min="4893" max="4893" width="1.6640625" style="6" customWidth="1"/>
    <col min="4894" max="4894" width="9.33203125" style="6"/>
    <col min="4895" max="4895" width="9.6640625" style="6" customWidth="1"/>
    <col min="4896" max="4896" width="9.33203125" style="6"/>
    <col min="4897" max="4897" width="1.5546875" style="6" customWidth="1"/>
    <col min="4898" max="4898" width="9.33203125" style="6"/>
    <col min="4899" max="4899" width="1.5546875" style="6" customWidth="1"/>
    <col min="4900" max="5120" width="9.3320312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6640625" style="6" customWidth="1"/>
    <col min="5127" max="5127" width="8.6640625" style="6" customWidth="1"/>
    <col min="5128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6640625" style="6" customWidth="1"/>
    <col min="5143" max="5143" width="7.33203125" style="6" customWidth="1"/>
    <col min="5144" max="5144" width="1.664062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33203125" style="6"/>
    <col min="5149" max="5149" width="1.6640625" style="6" customWidth="1"/>
    <col min="5150" max="5150" width="9.33203125" style="6"/>
    <col min="5151" max="5151" width="9.6640625" style="6" customWidth="1"/>
    <col min="5152" max="5152" width="9.33203125" style="6"/>
    <col min="5153" max="5153" width="1.5546875" style="6" customWidth="1"/>
    <col min="5154" max="5154" width="9.33203125" style="6"/>
    <col min="5155" max="5155" width="1.5546875" style="6" customWidth="1"/>
    <col min="5156" max="5376" width="9.3320312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6640625" style="6" customWidth="1"/>
    <col min="5383" max="5383" width="8.6640625" style="6" customWidth="1"/>
    <col min="5384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6640625" style="6" customWidth="1"/>
    <col min="5399" max="5399" width="7.33203125" style="6" customWidth="1"/>
    <col min="5400" max="5400" width="1.664062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33203125" style="6"/>
    <col min="5405" max="5405" width="1.6640625" style="6" customWidth="1"/>
    <col min="5406" max="5406" width="9.33203125" style="6"/>
    <col min="5407" max="5407" width="9.6640625" style="6" customWidth="1"/>
    <col min="5408" max="5408" width="9.33203125" style="6"/>
    <col min="5409" max="5409" width="1.5546875" style="6" customWidth="1"/>
    <col min="5410" max="5410" width="9.33203125" style="6"/>
    <col min="5411" max="5411" width="1.5546875" style="6" customWidth="1"/>
    <col min="5412" max="5632" width="9.3320312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6640625" style="6" customWidth="1"/>
    <col min="5639" max="5639" width="8.6640625" style="6" customWidth="1"/>
    <col min="5640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6640625" style="6" customWidth="1"/>
    <col min="5655" max="5655" width="7.33203125" style="6" customWidth="1"/>
    <col min="5656" max="5656" width="1.664062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33203125" style="6"/>
    <col min="5661" max="5661" width="1.6640625" style="6" customWidth="1"/>
    <col min="5662" max="5662" width="9.33203125" style="6"/>
    <col min="5663" max="5663" width="9.6640625" style="6" customWidth="1"/>
    <col min="5664" max="5664" width="9.33203125" style="6"/>
    <col min="5665" max="5665" width="1.5546875" style="6" customWidth="1"/>
    <col min="5666" max="5666" width="9.33203125" style="6"/>
    <col min="5667" max="5667" width="1.5546875" style="6" customWidth="1"/>
    <col min="5668" max="5888" width="9.3320312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6640625" style="6" customWidth="1"/>
    <col min="5895" max="5895" width="8.6640625" style="6" customWidth="1"/>
    <col min="5896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6640625" style="6" customWidth="1"/>
    <col min="5911" max="5911" width="7.33203125" style="6" customWidth="1"/>
    <col min="5912" max="5912" width="1.664062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33203125" style="6"/>
    <col min="5917" max="5917" width="1.6640625" style="6" customWidth="1"/>
    <col min="5918" max="5918" width="9.33203125" style="6"/>
    <col min="5919" max="5919" width="9.6640625" style="6" customWidth="1"/>
    <col min="5920" max="5920" width="9.33203125" style="6"/>
    <col min="5921" max="5921" width="1.5546875" style="6" customWidth="1"/>
    <col min="5922" max="5922" width="9.33203125" style="6"/>
    <col min="5923" max="5923" width="1.5546875" style="6" customWidth="1"/>
    <col min="5924" max="6144" width="9.3320312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6640625" style="6" customWidth="1"/>
    <col min="6151" max="6151" width="8.6640625" style="6" customWidth="1"/>
    <col min="6152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6640625" style="6" customWidth="1"/>
    <col min="6167" max="6167" width="7.33203125" style="6" customWidth="1"/>
    <col min="6168" max="6168" width="1.664062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33203125" style="6"/>
    <col min="6173" max="6173" width="1.6640625" style="6" customWidth="1"/>
    <col min="6174" max="6174" width="9.33203125" style="6"/>
    <col min="6175" max="6175" width="9.6640625" style="6" customWidth="1"/>
    <col min="6176" max="6176" width="9.33203125" style="6"/>
    <col min="6177" max="6177" width="1.5546875" style="6" customWidth="1"/>
    <col min="6178" max="6178" width="9.33203125" style="6"/>
    <col min="6179" max="6179" width="1.5546875" style="6" customWidth="1"/>
    <col min="6180" max="6400" width="9.3320312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6640625" style="6" customWidth="1"/>
    <col min="6407" max="6407" width="8.6640625" style="6" customWidth="1"/>
    <col min="6408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6640625" style="6" customWidth="1"/>
    <col min="6423" max="6423" width="7.33203125" style="6" customWidth="1"/>
    <col min="6424" max="6424" width="1.664062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33203125" style="6"/>
    <col min="6429" max="6429" width="1.6640625" style="6" customWidth="1"/>
    <col min="6430" max="6430" width="9.33203125" style="6"/>
    <col min="6431" max="6431" width="9.6640625" style="6" customWidth="1"/>
    <col min="6432" max="6432" width="9.33203125" style="6"/>
    <col min="6433" max="6433" width="1.5546875" style="6" customWidth="1"/>
    <col min="6434" max="6434" width="9.33203125" style="6"/>
    <col min="6435" max="6435" width="1.5546875" style="6" customWidth="1"/>
    <col min="6436" max="6656" width="9.3320312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6640625" style="6" customWidth="1"/>
    <col min="6663" max="6663" width="8.6640625" style="6" customWidth="1"/>
    <col min="6664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6640625" style="6" customWidth="1"/>
    <col min="6679" max="6679" width="7.33203125" style="6" customWidth="1"/>
    <col min="6680" max="6680" width="1.664062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33203125" style="6"/>
    <col min="6685" max="6685" width="1.6640625" style="6" customWidth="1"/>
    <col min="6686" max="6686" width="9.33203125" style="6"/>
    <col min="6687" max="6687" width="9.6640625" style="6" customWidth="1"/>
    <col min="6688" max="6688" width="9.33203125" style="6"/>
    <col min="6689" max="6689" width="1.5546875" style="6" customWidth="1"/>
    <col min="6690" max="6690" width="9.33203125" style="6"/>
    <col min="6691" max="6691" width="1.5546875" style="6" customWidth="1"/>
    <col min="6692" max="6912" width="9.3320312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6640625" style="6" customWidth="1"/>
    <col min="6919" max="6919" width="8.6640625" style="6" customWidth="1"/>
    <col min="6920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6640625" style="6" customWidth="1"/>
    <col min="6935" max="6935" width="7.33203125" style="6" customWidth="1"/>
    <col min="6936" max="6936" width="1.664062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33203125" style="6"/>
    <col min="6941" max="6941" width="1.6640625" style="6" customWidth="1"/>
    <col min="6942" max="6942" width="9.33203125" style="6"/>
    <col min="6943" max="6943" width="9.6640625" style="6" customWidth="1"/>
    <col min="6944" max="6944" width="9.33203125" style="6"/>
    <col min="6945" max="6945" width="1.5546875" style="6" customWidth="1"/>
    <col min="6946" max="6946" width="9.33203125" style="6"/>
    <col min="6947" max="6947" width="1.5546875" style="6" customWidth="1"/>
    <col min="6948" max="7168" width="9.3320312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6640625" style="6" customWidth="1"/>
    <col min="7175" max="7175" width="8.6640625" style="6" customWidth="1"/>
    <col min="7176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6640625" style="6" customWidth="1"/>
    <col min="7191" max="7191" width="7.33203125" style="6" customWidth="1"/>
    <col min="7192" max="7192" width="1.664062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33203125" style="6"/>
    <col min="7197" max="7197" width="1.6640625" style="6" customWidth="1"/>
    <col min="7198" max="7198" width="9.33203125" style="6"/>
    <col min="7199" max="7199" width="9.6640625" style="6" customWidth="1"/>
    <col min="7200" max="7200" width="9.33203125" style="6"/>
    <col min="7201" max="7201" width="1.5546875" style="6" customWidth="1"/>
    <col min="7202" max="7202" width="9.33203125" style="6"/>
    <col min="7203" max="7203" width="1.5546875" style="6" customWidth="1"/>
    <col min="7204" max="7424" width="9.3320312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6640625" style="6" customWidth="1"/>
    <col min="7431" max="7431" width="8.6640625" style="6" customWidth="1"/>
    <col min="7432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6640625" style="6" customWidth="1"/>
    <col min="7447" max="7447" width="7.33203125" style="6" customWidth="1"/>
    <col min="7448" max="7448" width="1.664062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33203125" style="6"/>
    <col min="7453" max="7453" width="1.6640625" style="6" customWidth="1"/>
    <col min="7454" max="7454" width="9.33203125" style="6"/>
    <col min="7455" max="7455" width="9.6640625" style="6" customWidth="1"/>
    <col min="7456" max="7456" width="9.33203125" style="6"/>
    <col min="7457" max="7457" width="1.5546875" style="6" customWidth="1"/>
    <col min="7458" max="7458" width="9.33203125" style="6"/>
    <col min="7459" max="7459" width="1.5546875" style="6" customWidth="1"/>
    <col min="7460" max="7680" width="9.3320312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6640625" style="6" customWidth="1"/>
    <col min="7687" max="7687" width="8.6640625" style="6" customWidth="1"/>
    <col min="7688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6640625" style="6" customWidth="1"/>
    <col min="7703" max="7703" width="7.33203125" style="6" customWidth="1"/>
    <col min="7704" max="7704" width="1.664062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33203125" style="6"/>
    <col min="7709" max="7709" width="1.6640625" style="6" customWidth="1"/>
    <col min="7710" max="7710" width="9.33203125" style="6"/>
    <col min="7711" max="7711" width="9.6640625" style="6" customWidth="1"/>
    <col min="7712" max="7712" width="9.33203125" style="6"/>
    <col min="7713" max="7713" width="1.5546875" style="6" customWidth="1"/>
    <col min="7714" max="7714" width="9.33203125" style="6"/>
    <col min="7715" max="7715" width="1.5546875" style="6" customWidth="1"/>
    <col min="7716" max="7936" width="9.3320312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6640625" style="6" customWidth="1"/>
    <col min="7943" max="7943" width="8.6640625" style="6" customWidth="1"/>
    <col min="7944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6640625" style="6" customWidth="1"/>
    <col min="7959" max="7959" width="7.33203125" style="6" customWidth="1"/>
    <col min="7960" max="7960" width="1.664062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33203125" style="6"/>
    <col min="7965" max="7965" width="1.6640625" style="6" customWidth="1"/>
    <col min="7966" max="7966" width="9.33203125" style="6"/>
    <col min="7967" max="7967" width="9.6640625" style="6" customWidth="1"/>
    <col min="7968" max="7968" width="9.33203125" style="6"/>
    <col min="7969" max="7969" width="1.5546875" style="6" customWidth="1"/>
    <col min="7970" max="7970" width="9.33203125" style="6"/>
    <col min="7971" max="7971" width="1.5546875" style="6" customWidth="1"/>
    <col min="7972" max="8192" width="9.3320312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6640625" style="6" customWidth="1"/>
    <col min="8199" max="8199" width="8.6640625" style="6" customWidth="1"/>
    <col min="8200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6640625" style="6" customWidth="1"/>
    <col min="8215" max="8215" width="7.33203125" style="6" customWidth="1"/>
    <col min="8216" max="8216" width="1.664062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33203125" style="6"/>
    <col min="8221" max="8221" width="1.6640625" style="6" customWidth="1"/>
    <col min="8222" max="8222" width="9.33203125" style="6"/>
    <col min="8223" max="8223" width="9.6640625" style="6" customWidth="1"/>
    <col min="8224" max="8224" width="9.33203125" style="6"/>
    <col min="8225" max="8225" width="1.5546875" style="6" customWidth="1"/>
    <col min="8226" max="8226" width="9.33203125" style="6"/>
    <col min="8227" max="8227" width="1.5546875" style="6" customWidth="1"/>
    <col min="8228" max="8448" width="9.3320312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6640625" style="6" customWidth="1"/>
    <col min="8455" max="8455" width="8.6640625" style="6" customWidth="1"/>
    <col min="8456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6640625" style="6" customWidth="1"/>
    <col min="8471" max="8471" width="7.33203125" style="6" customWidth="1"/>
    <col min="8472" max="8472" width="1.664062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33203125" style="6"/>
    <col min="8477" max="8477" width="1.6640625" style="6" customWidth="1"/>
    <col min="8478" max="8478" width="9.33203125" style="6"/>
    <col min="8479" max="8479" width="9.6640625" style="6" customWidth="1"/>
    <col min="8480" max="8480" width="9.33203125" style="6"/>
    <col min="8481" max="8481" width="1.5546875" style="6" customWidth="1"/>
    <col min="8482" max="8482" width="9.33203125" style="6"/>
    <col min="8483" max="8483" width="1.5546875" style="6" customWidth="1"/>
    <col min="8484" max="8704" width="9.3320312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6640625" style="6" customWidth="1"/>
    <col min="8711" max="8711" width="8.6640625" style="6" customWidth="1"/>
    <col min="8712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6640625" style="6" customWidth="1"/>
    <col min="8727" max="8727" width="7.33203125" style="6" customWidth="1"/>
    <col min="8728" max="8728" width="1.664062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33203125" style="6"/>
    <col min="8733" max="8733" width="1.6640625" style="6" customWidth="1"/>
    <col min="8734" max="8734" width="9.33203125" style="6"/>
    <col min="8735" max="8735" width="9.6640625" style="6" customWidth="1"/>
    <col min="8736" max="8736" width="9.33203125" style="6"/>
    <col min="8737" max="8737" width="1.5546875" style="6" customWidth="1"/>
    <col min="8738" max="8738" width="9.33203125" style="6"/>
    <col min="8739" max="8739" width="1.5546875" style="6" customWidth="1"/>
    <col min="8740" max="8960" width="9.3320312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6640625" style="6" customWidth="1"/>
    <col min="8967" max="8967" width="8.6640625" style="6" customWidth="1"/>
    <col min="8968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6640625" style="6" customWidth="1"/>
    <col min="8983" max="8983" width="7.33203125" style="6" customWidth="1"/>
    <col min="8984" max="8984" width="1.664062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33203125" style="6"/>
    <col min="8989" max="8989" width="1.6640625" style="6" customWidth="1"/>
    <col min="8990" max="8990" width="9.33203125" style="6"/>
    <col min="8991" max="8991" width="9.6640625" style="6" customWidth="1"/>
    <col min="8992" max="8992" width="9.33203125" style="6"/>
    <col min="8993" max="8993" width="1.5546875" style="6" customWidth="1"/>
    <col min="8994" max="8994" width="9.33203125" style="6"/>
    <col min="8995" max="8995" width="1.5546875" style="6" customWidth="1"/>
    <col min="8996" max="9216" width="9.3320312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6640625" style="6" customWidth="1"/>
    <col min="9223" max="9223" width="8.6640625" style="6" customWidth="1"/>
    <col min="9224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6640625" style="6" customWidth="1"/>
    <col min="9239" max="9239" width="7.33203125" style="6" customWidth="1"/>
    <col min="9240" max="9240" width="1.664062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33203125" style="6"/>
    <col min="9245" max="9245" width="1.6640625" style="6" customWidth="1"/>
    <col min="9246" max="9246" width="9.33203125" style="6"/>
    <col min="9247" max="9247" width="9.6640625" style="6" customWidth="1"/>
    <col min="9248" max="9248" width="9.33203125" style="6"/>
    <col min="9249" max="9249" width="1.5546875" style="6" customWidth="1"/>
    <col min="9250" max="9250" width="9.33203125" style="6"/>
    <col min="9251" max="9251" width="1.5546875" style="6" customWidth="1"/>
    <col min="9252" max="9472" width="9.3320312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6640625" style="6" customWidth="1"/>
    <col min="9479" max="9479" width="8.6640625" style="6" customWidth="1"/>
    <col min="9480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6640625" style="6" customWidth="1"/>
    <col min="9495" max="9495" width="7.33203125" style="6" customWidth="1"/>
    <col min="9496" max="9496" width="1.664062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33203125" style="6"/>
    <col min="9501" max="9501" width="1.6640625" style="6" customWidth="1"/>
    <col min="9502" max="9502" width="9.33203125" style="6"/>
    <col min="9503" max="9503" width="9.6640625" style="6" customWidth="1"/>
    <col min="9504" max="9504" width="9.33203125" style="6"/>
    <col min="9505" max="9505" width="1.5546875" style="6" customWidth="1"/>
    <col min="9506" max="9506" width="9.33203125" style="6"/>
    <col min="9507" max="9507" width="1.5546875" style="6" customWidth="1"/>
    <col min="9508" max="9728" width="9.3320312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6640625" style="6" customWidth="1"/>
    <col min="9735" max="9735" width="8.6640625" style="6" customWidth="1"/>
    <col min="9736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6640625" style="6" customWidth="1"/>
    <col min="9751" max="9751" width="7.33203125" style="6" customWidth="1"/>
    <col min="9752" max="9752" width="1.664062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33203125" style="6"/>
    <col min="9757" max="9757" width="1.6640625" style="6" customWidth="1"/>
    <col min="9758" max="9758" width="9.33203125" style="6"/>
    <col min="9759" max="9759" width="9.6640625" style="6" customWidth="1"/>
    <col min="9760" max="9760" width="9.33203125" style="6"/>
    <col min="9761" max="9761" width="1.5546875" style="6" customWidth="1"/>
    <col min="9762" max="9762" width="9.33203125" style="6"/>
    <col min="9763" max="9763" width="1.5546875" style="6" customWidth="1"/>
    <col min="9764" max="9984" width="9.3320312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6640625" style="6" customWidth="1"/>
    <col min="9991" max="9991" width="8.6640625" style="6" customWidth="1"/>
    <col min="9992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6640625" style="6" customWidth="1"/>
    <col min="10007" max="10007" width="7.33203125" style="6" customWidth="1"/>
    <col min="10008" max="10008" width="1.664062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33203125" style="6"/>
    <col min="10013" max="10013" width="1.6640625" style="6" customWidth="1"/>
    <col min="10014" max="10014" width="9.33203125" style="6"/>
    <col min="10015" max="10015" width="9.6640625" style="6" customWidth="1"/>
    <col min="10016" max="10016" width="9.33203125" style="6"/>
    <col min="10017" max="10017" width="1.5546875" style="6" customWidth="1"/>
    <col min="10018" max="10018" width="9.33203125" style="6"/>
    <col min="10019" max="10019" width="1.5546875" style="6" customWidth="1"/>
    <col min="10020" max="10240" width="9.3320312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6640625" style="6" customWidth="1"/>
    <col min="10247" max="10247" width="8.6640625" style="6" customWidth="1"/>
    <col min="10248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6640625" style="6" customWidth="1"/>
    <col min="10263" max="10263" width="7.33203125" style="6" customWidth="1"/>
    <col min="10264" max="10264" width="1.664062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33203125" style="6"/>
    <col min="10269" max="10269" width="1.6640625" style="6" customWidth="1"/>
    <col min="10270" max="10270" width="9.33203125" style="6"/>
    <col min="10271" max="10271" width="9.6640625" style="6" customWidth="1"/>
    <col min="10272" max="10272" width="9.33203125" style="6"/>
    <col min="10273" max="10273" width="1.5546875" style="6" customWidth="1"/>
    <col min="10274" max="10274" width="9.33203125" style="6"/>
    <col min="10275" max="10275" width="1.5546875" style="6" customWidth="1"/>
    <col min="10276" max="10496" width="9.3320312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6640625" style="6" customWidth="1"/>
    <col min="10503" max="10503" width="8.6640625" style="6" customWidth="1"/>
    <col min="10504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6640625" style="6" customWidth="1"/>
    <col min="10519" max="10519" width="7.33203125" style="6" customWidth="1"/>
    <col min="10520" max="10520" width="1.664062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33203125" style="6"/>
    <col min="10525" max="10525" width="1.6640625" style="6" customWidth="1"/>
    <col min="10526" max="10526" width="9.33203125" style="6"/>
    <col min="10527" max="10527" width="9.6640625" style="6" customWidth="1"/>
    <col min="10528" max="10528" width="9.33203125" style="6"/>
    <col min="10529" max="10529" width="1.5546875" style="6" customWidth="1"/>
    <col min="10530" max="10530" width="9.33203125" style="6"/>
    <col min="10531" max="10531" width="1.5546875" style="6" customWidth="1"/>
    <col min="10532" max="10752" width="9.3320312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6640625" style="6" customWidth="1"/>
    <col min="10759" max="10759" width="8.6640625" style="6" customWidth="1"/>
    <col min="10760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6640625" style="6" customWidth="1"/>
    <col min="10775" max="10775" width="7.33203125" style="6" customWidth="1"/>
    <col min="10776" max="10776" width="1.664062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33203125" style="6"/>
    <col min="10781" max="10781" width="1.6640625" style="6" customWidth="1"/>
    <col min="10782" max="10782" width="9.33203125" style="6"/>
    <col min="10783" max="10783" width="9.6640625" style="6" customWidth="1"/>
    <col min="10784" max="10784" width="9.33203125" style="6"/>
    <col min="10785" max="10785" width="1.5546875" style="6" customWidth="1"/>
    <col min="10786" max="10786" width="9.33203125" style="6"/>
    <col min="10787" max="10787" width="1.5546875" style="6" customWidth="1"/>
    <col min="10788" max="11008" width="9.3320312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6640625" style="6" customWidth="1"/>
    <col min="11015" max="11015" width="8.6640625" style="6" customWidth="1"/>
    <col min="11016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6640625" style="6" customWidth="1"/>
    <col min="11031" max="11031" width="7.33203125" style="6" customWidth="1"/>
    <col min="11032" max="11032" width="1.664062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33203125" style="6"/>
    <col min="11037" max="11037" width="1.6640625" style="6" customWidth="1"/>
    <col min="11038" max="11038" width="9.33203125" style="6"/>
    <col min="11039" max="11039" width="9.6640625" style="6" customWidth="1"/>
    <col min="11040" max="11040" width="9.33203125" style="6"/>
    <col min="11041" max="11041" width="1.5546875" style="6" customWidth="1"/>
    <col min="11042" max="11042" width="9.33203125" style="6"/>
    <col min="11043" max="11043" width="1.5546875" style="6" customWidth="1"/>
    <col min="11044" max="11264" width="9.3320312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6640625" style="6" customWidth="1"/>
    <col min="11271" max="11271" width="8.6640625" style="6" customWidth="1"/>
    <col min="11272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6640625" style="6" customWidth="1"/>
    <col min="11287" max="11287" width="7.33203125" style="6" customWidth="1"/>
    <col min="11288" max="11288" width="1.664062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33203125" style="6"/>
    <col min="11293" max="11293" width="1.6640625" style="6" customWidth="1"/>
    <col min="11294" max="11294" width="9.33203125" style="6"/>
    <col min="11295" max="11295" width="9.6640625" style="6" customWidth="1"/>
    <col min="11296" max="11296" width="9.33203125" style="6"/>
    <col min="11297" max="11297" width="1.5546875" style="6" customWidth="1"/>
    <col min="11298" max="11298" width="9.33203125" style="6"/>
    <col min="11299" max="11299" width="1.5546875" style="6" customWidth="1"/>
    <col min="11300" max="11520" width="9.3320312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6640625" style="6" customWidth="1"/>
    <col min="11527" max="11527" width="8.6640625" style="6" customWidth="1"/>
    <col min="11528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6640625" style="6" customWidth="1"/>
    <col min="11543" max="11543" width="7.33203125" style="6" customWidth="1"/>
    <col min="11544" max="11544" width="1.664062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33203125" style="6"/>
    <col min="11549" max="11549" width="1.6640625" style="6" customWidth="1"/>
    <col min="11550" max="11550" width="9.33203125" style="6"/>
    <col min="11551" max="11551" width="9.6640625" style="6" customWidth="1"/>
    <col min="11552" max="11552" width="9.33203125" style="6"/>
    <col min="11553" max="11553" width="1.5546875" style="6" customWidth="1"/>
    <col min="11554" max="11554" width="9.33203125" style="6"/>
    <col min="11555" max="11555" width="1.5546875" style="6" customWidth="1"/>
    <col min="11556" max="11776" width="9.3320312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6640625" style="6" customWidth="1"/>
    <col min="11783" max="11783" width="8.6640625" style="6" customWidth="1"/>
    <col min="11784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6640625" style="6" customWidth="1"/>
    <col min="11799" max="11799" width="7.33203125" style="6" customWidth="1"/>
    <col min="11800" max="11800" width="1.664062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33203125" style="6"/>
    <col min="11805" max="11805" width="1.6640625" style="6" customWidth="1"/>
    <col min="11806" max="11806" width="9.33203125" style="6"/>
    <col min="11807" max="11807" width="9.6640625" style="6" customWidth="1"/>
    <col min="11808" max="11808" width="9.33203125" style="6"/>
    <col min="11809" max="11809" width="1.5546875" style="6" customWidth="1"/>
    <col min="11810" max="11810" width="9.33203125" style="6"/>
    <col min="11811" max="11811" width="1.5546875" style="6" customWidth="1"/>
    <col min="11812" max="12032" width="9.3320312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6640625" style="6" customWidth="1"/>
    <col min="12039" max="12039" width="8.6640625" style="6" customWidth="1"/>
    <col min="12040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6640625" style="6" customWidth="1"/>
    <col min="12055" max="12055" width="7.33203125" style="6" customWidth="1"/>
    <col min="12056" max="12056" width="1.664062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33203125" style="6"/>
    <col min="12061" max="12061" width="1.6640625" style="6" customWidth="1"/>
    <col min="12062" max="12062" width="9.33203125" style="6"/>
    <col min="12063" max="12063" width="9.6640625" style="6" customWidth="1"/>
    <col min="12064" max="12064" width="9.33203125" style="6"/>
    <col min="12065" max="12065" width="1.5546875" style="6" customWidth="1"/>
    <col min="12066" max="12066" width="9.33203125" style="6"/>
    <col min="12067" max="12067" width="1.5546875" style="6" customWidth="1"/>
    <col min="12068" max="12288" width="9.3320312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6640625" style="6" customWidth="1"/>
    <col min="12295" max="12295" width="8.6640625" style="6" customWidth="1"/>
    <col min="12296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6640625" style="6" customWidth="1"/>
    <col min="12311" max="12311" width="7.33203125" style="6" customWidth="1"/>
    <col min="12312" max="12312" width="1.664062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33203125" style="6"/>
    <col min="12317" max="12317" width="1.6640625" style="6" customWidth="1"/>
    <col min="12318" max="12318" width="9.33203125" style="6"/>
    <col min="12319" max="12319" width="9.6640625" style="6" customWidth="1"/>
    <col min="12320" max="12320" width="9.33203125" style="6"/>
    <col min="12321" max="12321" width="1.5546875" style="6" customWidth="1"/>
    <col min="12322" max="12322" width="9.33203125" style="6"/>
    <col min="12323" max="12323" width="1.5546875" style="6" customWidth="1"/>
    <col min="12324" max="12544" width="9.3320312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6640625" style="6" customWidth="1"/>
    <col min="12551" max="12551" width="8.6640625" style="6" customWidth="1"/>
    <col min="12552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6640625" style="6" customWidth="1"/>
    <col min="12567" max="12567" width="7.33203125" style="6" customWidth="1"/>
    <col min="12568" max="12568" width="1.664062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33203125" style="6"/>
    <col min="12573" max="12573" width="1.6640625" style="6" customWidth="1"/>
    <col min="12574" max="12574" width="9.33203125" style="6"/>
    <col min="12575" max="12575" width="9.6640625" style="6" customWidth="1"/>
    <col min="12576" max="12576" width="9.33203125" style="6"/>
    <col min="12577" max="12577" width="1.5546875" style="6" customWidth="1"/>
    <col min="12578" max="12578" width="9.33203125" style="6"/>
    <col min="12579" max="12579" width="1.5546875" style="6" customWidth="1"/>
    <col min="12580" max="12800" width="9.3320312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6640625" style="6" customWidth="1"/>
    <col min="12807" max="12807" width="8.6640625" style="6" customWidth="1"/>
    <col min="12808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6640625" style="6" customWidth="1"/>
    <col min="12823" max="12823" width="7.33203125" style="6" customWidth="1"/>
    <col min="12824" max="12824" width="1.664062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33203125" style="6"/>
    <col min="12829" max="12829" width="1.6640625" style="6" customWidth="1"/>
    <col min="12830" max="12830" width="9.33203125" style="6"/>
    <col min="12831" max="12831" width="9.6640625" style="6" customWidth="1"/>
    <col min="12832" max="12832" width="9.33203125" style="6"/>
    <col min="12833" max="12833" width="1.5546875" style="6" customWidth="1"/>
    <col min="12834" max="12834" width="9.33203125" style="6"/>
    <col min="12835" max="12835" width="1.5546875" style="6" customWidth="1"/>
    <col min="12836" max="13056" width="9.3320312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6640625" style="6" customWidth="1"/>
    <col min="13063" max="13063" width="8.6640625" style="6" customWidth="1"/>
    <col min="13064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6640625" style="6" customWidth="1"/>
    <col min="13079" max="13079" width="7.33203125" style="6" customWidth="1"/>
    <col min="13080" max="13080" width="1.664062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33203125" style="6"/>
    <col min="13085" max="13085" width="1.6640625" style="6" customWidth="1"/>
    <col min="13086" max="13086" width="9.33203125" style="6"/>
    <col min="13087" max="13087" width="9.6640625" style="6" customWidth="1"/>
    <col min="13088" max="13088" width="9.33203125" style="6"/>
    <col min="13089" max="13089" width="1.5546875" style="6" customWidth="1"/>
    <col min="13090" max="13090" width="9.33203125" style="6"/>
    <col min="13091" max="13091" width="1.5546875" style="6" customWidth="1"/>
    <col min="13092" max="13312" width="9.3320312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6640625" style="6" customWidth="1"/>
    <col min="13319" max="13319" width="8.6640625" style="6" customWidth="1"/>
    <col min="13320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6640625" style="6" customWidth="1"/>
    <col min="13335" max="13335" width="7.33203125" style="6" customWidth="1"/>
    <col min="13336" max="13336" width="1.664062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33203125" style="6"/>
    <col min="13341" max="13341" width="1.6640625" style="6" customWidth="1"/>
    <col min="13342" max="13342" width="9.33203125" style="6"/>
    <col min="13343" max="13343" width="9.6640625" style="6" customWidth="1"/>
    <col min="13344" max="13344" width="9.33203125" style="6"/>
    <col min="13345" max="13345" width="1.5546875" style="6" customWidth="1"/>
    <col min="13346" max="13346" width="9.33203125" style="6"/>
    <col min="13347" max="13347" width="1.5546875" style="6" customWidth="1"/>
    <col min="13348" max="13568" width="9.3320312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6640625" style="6" customWidth="1"/>
    <col min="13575" max="13575" width="8.6640625" style="6" customWidth="1"/>
    <col min="13576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6640625" style="6" customWidth="1"/>
    <col min="13591" max="13591" width="7.33203125" style="6" customWidth="1"/>
    <col min="13592" max="13592" width="1.664062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33203125" style="6"/>
    <col min="13597" max="13597" width="1.6640625" style="6" customWidth="1"/>
    <col min="13598" max="13598" width="9.33203125" style="6"/>
    <col min="13599" max="13599" width="9.6640625" style="6" customWidth="1"/>
    <col min="13600" max="13600" width="9.33203125" style="6"/>
    <col min="13601" max="13601" width="1.5546875" style="6" customWidth="1"/>
    <col min="13602" max="13602" width="9.33203125" style="6"/>
    <col min="13603" max="13603" width="1.5546875" style="6" customWidth="1"/>
    <col min="13604" max="13824" width="9.3320312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6640625" style="6" customWidth="1"/>
    <col min="13831" max="13831" width="8.6640625" style="6" customWidth="1"/>
    <col min="13832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6640625" style="6" customWidth="1"/>
    <col min="13847" max="13847" width="7.33203125" style="6" customWidth="1"/>
    <col min="13848" max="13848" width="1.664062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33203125" style="6"/>
    <col min="13853" max="13853" width="1.6640625" style="6" customWidth="1"/>
    <col min="13854" max="13854" width="9.33203125" style="6"/>
    <col min="13855" max="13855" width="9.6640625" style="6" customWidth="1"/>
    <col min="13856" max="13856" width="9.33203125" style="6"/>
    <col min="13857" max="13857" width="1.5546875" style="6" customWidth="1"/>
    <col min="13858" max="13858" width="9.33203125" style="6"/>
    <col min="13859" max="13859" width="1.5546875" style="6" customWidth="1"/>
    <col min="13860" max="14080" width="9.3320312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6640625" style="6" customWidth="1"/>
    <col min="14087" max="14087" width="8.6640625" style="6" customWidth="1"/>
    <col min="14088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6640625" style="6" customWidth="1"/>
    <col min="14103" max="14103" width="7.33203125" style="6" customWidth="1"/>
    <col min="14104" max="14104" width="1.664062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33203125" style="6"/>
    <col min="14109" max="14109" width="1.6640625" style="6" customWidth="1"/>
    <col min="14110" max="14110" width="9.33203125" style="6"/>
    <col min="14111" max="14111" width="9.6640625" style="6" customWidth="1"/>
    <col min="14112" max="14112" width="9.33203125" style="6"/>
    <col min="14113" max="14113" width="1.5546875" style="6" customWidth="1"/>
    <col min="14114" max="14114" width="9.33203125" style="6"/>
    <col min="14115" max="14115" width="1.5546875" style="6" customWidth="1"/>
    <col min="14116" max="14336" width="9.3320312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6640625" style="6" customWidth="1"/>
    <col min="14343" max="14343" width="8.6640625" style="6" customWidth="1"/>
    <col min="14344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6640625" style="6" customWidth="1"/>
    <col min="14359" max="14359" width="7.33203125" style="6" customWidth="1"/>
    <col min="14360" max="14360" width="1.664062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33203125" style="6"/>
    <col min="14365" max="14365" width="1.6640625" style="6" customWidth="1"/>
    <col min="14366" max="14366" width="9.33203125" style="6"/>
    <col min="14367" max="14367" width="9.6640625" style="6" customWidth="1"/>
    <col min="14368" max="14368" width="9.33203125" style="6"/>
    <col min="14369" max="14369" width="1.5546875" style="6" customWidth="1"/>
    <col min="14370" max="14370" width="9.33203125" style="6"/>
    <col min="14371" max="14371" width="1.5546875" style="6" customWidth="1"/>
    <col min="14372" max="14592" width="9.3320312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6640625" style="6" customWidth="1"/>
    <col min="14599" max="14599" width="8.6640625" style="6" customWidth="1"/>
    <col min="14600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6640625" style="6" customWidth="1"/>
    <col min="14615" max="14615" width="7.33203125" style="6" customWidth="1"/>
    <col min="14616" max="14616" width="1.664062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33203125" style="6"/>
    <col min="14621" max="14621" width="1.6640625" style="6" customWidth="1"/>
    <col min="14622" max="14622" width="9.33203125" style="6"/>
    <col min="14623" max="14623" width="9.6640625" style="6" customWidth="1"/>
    <col min="14624" max="14624" width="9.33203125" style="6"/>
    <col min="14625" max="14625" width="1.5546875" style="6" customWidth="1"/>
    <col min="14626" max="14626" width="9.33203125" style="6"/>
    <col min="14627" max="14627" width="1.5546875" style="6" customWidth="1"/>
    <col min="14628" max="14848" width="9.3320312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6640625" style="6" customWidth="1"/>
    <col min="14855" max="14855" width="8.6640625" style="6" customWidth="1"/>
    <col min="14856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6640625" style="6" customWidth="1"/>
    <col min="14871" max="14871" width="7.33203125" style="6" customWidth="1"/>
    <col min="14872" max="14872" width="1.664062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33203125" style="6"/>
    <col min="14877" max="14877" width="1.6640625" style="6" customWidth="1"/>
    <col min="14878" max="14878" width="9.33203125" style="6"/>
    <col min="14879" max="14879" width="9.6640625" style="6" customWidth="1"/>
    <col min="14880" max="14880" width="9.33203125" style="6"/>
    <col min="14881" max="14881" width="1.5546875" style="6" customWidth="1"/>
    <col min="14882" max="14882" width="9.33203125" style="6"/>
    <col min="14883" max="14883" width="1.5546875" style="6" customWidth="1"/>
    <col min="14884" max="15104" width="9.3320312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6640625" style="6" customWidth="1"/>
    <col min="15111" max="15111" width="8.6640625" style="6" customWidth="1"/>
    <col min="15112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6640625" style="6" customWidth="1"/>
    <col min="15127" max="15127" width="7.33203125" style="6" customWidth="1"/>
    <col min="15128" max="15128" width="1.664062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33203125" style="6"/>
    <col min="15133" max="15133" width="1.6640625" style="6" customWidth="1"/>
    <col min="15134" max="15134" width="9.33203125" style="6"/>
    <col min="15135" max="15135" width="9.6640625" style="6" customWidth="1"/>
    <col min="15136" max="15136" width="9.33203125" style="6"/>
    <col min="15137" max="15137" width="1.5546875" style="6" customWidth="1"/>
    <col min="15138" max="15138" width="9.33203125" style="6"/>
    <col min="15139" max="15139" width="1.5546875" style="6" customWidth="1"/>
    <col min="15140" max="15360" width="9.3320312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6640625" style="6" customWidth="1"/>
    <col min="15367" max="15367" width="8.6640625" style="6" customWidth="1"/>
    <col min="15368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6640625" style="6" customWidth="1"/>
    <col min="15383" max="15383" width="7.33203125" style="6" customWidth="1"/>
    <col min="15384" max="15384" width="1.664062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33203125" style="6"/>
    <col min="15389" max="15389" width="1.6640625" style="6" customWidth="1"/>
    <col min="15390" max="15390" width="9.33203125" style="6"/>
    <col min="15391" max="15391" width="9.6640625" style="6" customWidth="1"/>
    <col min="15392" max="15392" width="9.33203125" style="6"/>
    <col min="15393" max="15393" width="1.5546875" style="6" customWidth="1"/>
    <col min="15394" max="15394" width="9.33203125" style="6"/>
    <col min="15395" max="15395" width="1.5546875" style="6" customWidth="1"/>
    <col min="15396" max="15616" width="9.3320312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6640625" style="6" customWidth="1"/>
    <col min="15623" max="15623" width="8.6640625" style="6" customWidth="1"/>
    <col min="15624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6640625" style="6" customWidth="1"/>
    <col min="15639" max="15639" width="7.33203125" style="6" customWidth="1"/>
    <col min="15640" max="15640" width="1.664062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33203125" style="6"/>
    <col min="15645" max="15645" width="1.6640625" style="6" customWidth="1"/>
    <col min="15646" max="15646" width="9.33203125" style="6"/>
    <col min="15647" max="15647" width="9.6640625" style="6" customWidth="1"/>
    <col min="15648" max="15648" width="9.33203125" style="6"/>
    <col min="15649" max="15649" width="1.5546875" style="6" customWidth="1"/>
    <col min="15650" max="15650" width="9.33203125" style="6"/>
    <col min="15651" max="15651" width="1.5546875" style="6" customWidth="1"/>
    <col min="15652" max="15872" width="9.3320312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6640625" style="6" customWidth="1"/>
    <col min="15879" max="15879" width="8.6640625" style="6" customWidth="1"/>
    <col min="15880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6640625" style="6" customWidth="1"/>
    <col min="15895" max="15895" width="7.33203125" style="6" customWidth="1"/>
    <col min="15896" max="15896" width="1.664062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33203125" style="6"/>
    <col min="15901" max="15901" width="1.6640625" style="6" customWidth="1"/>
    <col min="15902" max="15902" width="9.33203125" style="6"/>
    <col min="15903" max="15903" width="9.6640625" style="6" customWidth="1"/>
    <col min="15904" max="15904" width="9.33203125" style="6"/>
    <col min="15905" max="15905" width="1.5546875" style="6" customWidth="1"/>
    <col min="15906" max="15906" width="9.33203125" style="6"/>
    <col min="15907" max="15907" width="1.5546875" style="6" customWidth="1"/>
    <col min="15908" max="16128" width="9.3320312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6640625" style="6" customWidth="1"/>
    <col min="16135" max="16135" width="8.6640625" style="6" customWidth="1"/>
    <col min="16136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6640625" style="6" customWidth="1"/>
    <col min="16151" max="16151" width="7.33203125" style="6" customWidth="1"/>
    <col min="16152" max="16152" width="1.664062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33203125" style="6"/>
    <col min="16157" max="16157" width="1.6640625" style="6" customWidth="1"/>
    <col min="16158" max="16158" width="9.33203125" style="6"/>
    <col min="16159" max="16159" width="9.6640625" style="6" customWidth="1"/>
    <col min="16160" max="16160" width="9.33203125" style="6"/>
    <col min="16161" max="16161" width="1.5546875" style="6" customWidth="1"/>
    <col min="16162" max="16162" width="9.33203125" style="6"/>
    <col min="16163" max="16163" width="1.5546875" style="6" customWidth="1"/>
    <col min="16164" max="16384" width="9.33203125" style="6"/>
  </cols>
  <sheetData>
    <row r="1" spans="2:38" ht="15.6" x14ac:dyDescent="0.3">
      <c r="D1" s="39" t="s">
        <v>111</v>
      </c>
      <c r="E1" s="37">
        <f>[8]W!A1</f>
        <v>1</v>
      </c>
      <c r="F1" s="41" t="s">
        <v>110</v>
      </c>
      <c r="H1" s="37">
        <f>[8]W!A2</f>
        <v>1</v>
      </c>
      <c r="M1" s="40" t="s">
        <v>118</v>
      </c>
      <c r="T1" s="39" t="s">
        <v>108</v>
      </c>
      <c r="U1" s="37">
        <f>[8]W!A4</f>
        <v>2017</v>
      </c>
      <c r="V1" s="102"/>
      <c r="W1" s="38" t="s">
        <v>107</v>
      </c>
      <c r="X1" s="37">
        <f>[8]W!A5</f>
        <v>2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[8]W!A108</f>
        <v>1400</v>
      </c>
      <c r="V6" s="125"/>
      <c r="W6" s="126">
        <f>[8]W!A109</f>
        <v>925</v>
      </c>
      <c r="X6" s="118"/>
      <c r="Y6" s="124">
        <f>[8]W!A110</f>
        <v>500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[8]W!A281</f>
        <v>1000</v>
      </c>
      <c r="H7" s="110"/>
      <c r="I7" s="104"/>
      <c r="J7" s="108"/>
      <c r="K7" s="104" t="s">
        <v>133</v>
      </c>
      <c r="L7" s="104"/>
      <c r="M7" s="104"/>
      <c r="N7" s="128">
        <f>[8]W!A191</f>
        <v>17</v>
      </c>
      <c r="O7" s="128">
        <f>[8]W!A192</f>
        <v>31</v>
      </c>
      <c r="P7" s="110"/>
      <c r="R7" s="108"/>
      <c r="S7" s="104" t="s">
        <v>134</v>
      </c>
      <c r="T7" s="104"/>
      <c r="U7" s="124">
        <f>[8]W!A111</f>
        <v>1442</v>
      </c>
      <c r="V7" s="125"/>
      <c r="W7" s="126">
        <f>[8]W!A112</f>
        <v>954</v>
      </c>
      <c r="X7" s="118"/>
      <c r="Y7" s="124">
        <f>[8]W!A113</f>
        <v>516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[8]W!A193</f>
        <v>4</v>
      </c>
      <c r="O8" s="128">
        <f>[8]W!A194</f>
        <v>1</v>
      </c>
      <c r="P8" s="110"/>
      <c r="R8" s="108"/>
      <c r="S8" s="104" t="s">
        <v>137</v>
      </c>
      <c r="T8" s="104"/>
      <c r="U8" s="124">
        <f>[8]W!A114</f>
        <v>42</v>
      </c>
      <c r="V8" s="125"/>
      <c r="W8" s="126">
        <f>[8]W!A115</f>
        <v>29</v>
      </c>
      <c r="X8" s="118"/>
      <c r="Y8" s="124">
        <f>[8]W!A116</f>
        <v>16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300</v>
      </c>
      <c r="H9" s="110"/>
      <c r="I9" s="104"/>
      <c r="J9" s="108"/>
      <c r="K9" s="104" t="s">
        <v>139</v>
      </c>
      <c r="L9" s="104"/>
      <c r="M9" s="104"/>
      <c r="N9" s="128">
        <f>[8]W!A82</f>
        <v>0</v>
      </c>
      <c r="O9" s="128"/>
      <c r="P9" s="110"/>
      <c r="R9" s="108"/>
      <c r="S9" s="104" t="s">
        <v>140</v>
      </c>
      <c r="T9" s="104"/>
      <c r="U9" s="124">
        <f>[8]W!A117</f>
        <v>0</v>
      </c>
      <c r="V9" s="129">
        <f>[8]W!B117</f>
        <v>0</v>
      </c>
      <c r="W9" s="126">
        <f>[8]W!A118</f>
        <v>0</v>
      </c>
      <c r="X9" s="130">
        <f>[8]W!B118</f>
        <v>0</v>
      </c>
      <c r="Y9" s="124">
        <f>[8]W!A119</f>
        <v>0</v>
      </c>
      <c r="Z9" s="130">
        <f>[8]W!B119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[8]W!A284</f>
        <v>500</v>
      </c>
      <c r="H10" s="110"/>
      <c r="I10" s="104"/>
      <c r="J10" s="108"/>
      <c r="K10" s="104" t="s">
        <v>142</v>
      </c>
      <c r="L10" s="104"/>
      <c r="M10" s="104"/>
      <c r="N10" s="128">
        <f>[8]W!A195</f>
        <v>0</v>
      </c>
      <c r="O10" s="128">
        <f>[8]W!A196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125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0</v>
      </c>
      <c r="O11" s="128">
        <f>O7+O8+O9-O10-O12</f>
        <v>5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[8]W!A285</f>
        <v>100</v>
      </c>
      <c r="H12" s="110"/>
      <c r="I12" s="104"/>
      <c r="J12" s="108"/>
      <c r="K12" s="104" t="s">
        <v>147</v>
      </c>
      <c r="L12" s="104"/>
      <c r="M12" s="104"/>
      <c r="N12" s="132">
        <f>[8]W!A197</f>
        <v>21</v>
      </c>
      <c r="O12" s="132">
        <f>[8]W!A198</f>
        <v>27</v>
      </c>
      <c r="P12" s="110"/>
      <c r="R12" s="108"/>
      <c r="S12" s="118" t="s">
        <v>148</v>
      </c>
      <c r="T12" s="104"/>
      <c r="U12" s="124">
        <f>[8]W!A121</f>
        <v>1000</v>
      </c>
      <c r="V12" s="125"/>
      <c r="W12" s="124">
        <f>[8]W!A124</f>
        <v>625</v>
      </c>
      <c r="X12" s="118"/>
      <c r="Y12" s="124">
        <f>[8]W!A127</f>
        <v>325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[8]W!A286</f>
        <v>210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[8]W!A122</f>
        <v>150</v>
      </c>
      <c r="V13" s="125"/>
      <c r="W13" s="124">
        <f>[8]W!A125</f>
        <v>150</v>
      </c>
      <c r="X13" s="118"/>
      <c r="Y13" s="124">
        <f>[8]W!A128</f>
        <v>75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[8]W!A287</f>
        <v>8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[8]W!A123</f>
        <v>250</v>
      </c>
      <c r="V14" s="125"/>
      <c r="W14" s="124">
        <f>[8]W!A126</f>
        <v>150</v>
      </c>
      <c r="X14" s="118"/>
      <c r="Y14" s="124">
        <f>[8]W!A129</f>
        <v>100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57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[8]W!A305</f>
        <v>9792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[8]W!A306</f>
        <v>227</v>
      </c>
      <c r="P17" s="129">
        <f>[8]W!B307</f>
        <v>0</v>
      </c>
      <c r="R17" s="108"/>
      <c r="S17" s="118" t="s">
        <v>159</v>
      </c>
      <c r="T17" s="104"/>
      <c r="U17" s="124">
        <f>[8]W!A131</f>
        <v>1016</v>
      </c>
      <c r="V17" s="125"/>
      <c r="W17" s="124">
        <f>[8]W!A134</f>
        <v>670</v>
      </c>
      <c r="X17" s="118"/>
      <c r="Y17" s="124">
        <f>[8]W!A137</f>
        <v>396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[8]W!A291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[8]W!A307</f>
        <v>8181</v>
      </c>
      <c r="P18" s="110"/>
      <c r="R18" s="108"/>
      <c r="S18" s="133" t="s">
        <v>162</v>
      </c>
      <c r="T18" s="104"/>
      <c r="U18" s="124">
        <f>[8]W!A132</f>
        <v>122</v>
      </c>
      <c r="V18" s="125"/>
      <c r="W18" s="124">
        <f>[8]W!A135</f>
        <v>120</v>
      </c>
      <c r="X18" s="118"/>
      <c r="Y18" s="124">
        <f>[8]W!A138</f>
        <v>63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[8]W!A292</f>
        <v>4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[8]W!A133</f>
        <v>243</v>
      </c>
      <c r="V19" s="125"/>
      <c r="W19" s="124">
        <f>[8]W!A136</f>
        <v>167</v>
      </c>
      <c r="X19" s="118"/>
      <c r="Y19" s="124">
        <f>[8]W!A139</f>
        <v>95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[8]W!A293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[8]W!A308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[8]W!A294</f>
        <v>4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[8]W!A141</f>
        <v>1016</v>
      </c>
      <c r="V22" s="125"/>
      <c r="W22" s="124">
        <f>[8]W!A144</f>
        <v>625</v>
      </c>
      <c r="X22" s="118"/>
      <c r="Y22" s="124">
        <f>[8]W!A147</f>
        <v>384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[8]W!A301</f>
        <v>4272</v>
      </c>
      <c r="H23" s="139"/>
      <c r="I23" s="104"/>
      <c r="R23" s="108"/>
      <c r="S23" s="133" t="s">
        <v>162</v>
      </c>
      <c r="T23" s="104"/>
      <c r="U23" s="124">
        <f>[8]W!A142</f>
        <v>122</v>
      </c>
      <c r="V23" s="125"/>
      <c r="W23" s="124">
        <f>[8]W!A145</f>
        <v>120</v>
      </c>
      <c r="X23" s="118"/>
      <c r="Y23" s="124">
        <f>[8]W!A148</f>
        <v>63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[8]W!A302</f>
        <v>56</v>
      </c>
      <c r="H24" s="140">
        <f>[8]W!B302</f>
        <v>0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[8]W!A143</f>
        <v>243</v>
      </c>
      <c r="V24" s="125"/>
      <c r="W24" s="124">
        <f>[8]W!A146</f>
        <v>150</v>
      </c>
      <c r="X24" s="118"/>
      <c r="Y24" s="124">
        <f>[8]W!A149</f>
        <v>95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[8]W!A303</f>
        <v>3855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G19*[8]W!A75-G24</f>
        <v>24</v>
      </c>
      <c r="H26" s="110"/>
      <c r="I26" s="104"/>
      <c r="J26" s="108"/>
      <c r="K26" s="104" t="s">
        <v>176</v>
      </c>
      <c r="L26" s="104"/>
      <c r="M26" s="128">
        <f>[8]W!A321</f>
        <v>3</v>
      </c>
      <c r="N26" s="128">
        <f>[8]W!A322</f>
        <v>1</v>
      </c>
      <c r="O26" s="126">
        <f>IF([8]W!A327&gt;0,1,0)</f>
        <v>1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[8]W!A304</f>
        <v xml:space="preserve"> 95.1</v>
      </c>
      <c r="H27" s="110"/>
      <c r="I27" s="104"/>
      <c r="J27" s="108"/>
      <c r="K27" s="104" t="s">
        <v>179</v>
      </c>
      <c r="L27" s="104"/>
      <c r="M27" s="128">
        <f>[8]W!A323</f>
        <v>0</v>
      </c>
      <c r="N27" s="128">
        <f>[8]W!A324</f>
        <v>0</v>
      </c>
      <c r="O27" s="126"/>
      <c r="P27" s="144"/>
      <c r="R27" s="108"/>
      <c r="S27" s="118" t="s">
        <v>159</v>
      </c>
      <c r="T27" s="104"/>
      <c r="U27" s="124">
        <f>[8]W!A151</f>
        <v>0</v>
      </c>
      <c r="V27" s="125"/>
      <c r="W27" s="124">
        <f>[8]W!A154</f>
        <v>22</v>
      </c>
      <c r="X27" s="118"/>
      <c r="Y27" s="124">
        <f>[8]W!A157</f>
        <v>6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[8]W!A152</f>
        <v>0</v>
      </c>
      <c r="V28" s="125"/>
      <c r="W28" s="124">
        <f>[8]W!A155</f>
        <v>0</v>
      </c>
      <c r="X28" s="118"/>
      <c r="Y28" s="124">
        <f>[8]W!A158</f>
        <v>0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0</v>
      </c>
      <c r="N29" s="128">
        <f>MAX(N30-N26+N27,0)</f>
        <v>0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[8]W!A311</f>
        <v>1618</v>
      </c>
      <c r="H30" s="110"/>
      <c r="I30" s="104"/>
      <c r="J30" s="108"/>
      <c r="K30" s="104" t="s">
        <v>184</v>
      </c>
      <c r="L30" s="104"/>
      <c r="M30" s="132">
        <f>[8]W!A325</f>
        <v>3</v>
      </c>
      <c r="N30" s="132">
        <f>[8]W!A326</f>
        <v>1</v>
      </c>
      <c r="O30" s="146">
        <f>IF([8]W!A328&gt;0,1,0)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1000*[8]W!A57+[8]W!A312</f>
        <v>5000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[8]W!A161</f>
        <v>119</v>
      </c>
      <c r="V31" s="125"/>
      <c r="W31" s="124">
        <f>[8]W!A164</f>
        <v>0</v>
      </c>
      <c r="X31" s="118"/>
      <c r="Y31" s="124">
        <f>[8]W!A167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[8]W!A313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[8]W!A162</f>
        <v>56</v>
      </c>
      <c r="V32" s="125"/>
      <c r="W32" s="124">
        <f>[8]W!A165</f>
        <v>30</v>
      </c>
      <c r="X32" s="118"/>
      <c r="Y32" s="124">
        <f>[8]W!A168</f>
        <v>12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[8]W!A314</f>
        <v>0</v>
      </c>
      <c r="H33" s="147">
        <f>[8]W!B313</f>
        <v>0</v>
      </c>
      <c r="I33" s="104"/>
      <c r="M33" s="104"/>
      <c r="R33" s="108"/>
      <c r="S33" s="118" t="s">
        <v>164</v>
      </c>
      <c r="T33" s="104"/>
      <c r="U33" s="124">
        <f>[8]W!A163</f>
        <v>7</v>
      </c>
      <c r="V33" s="125"/>
      <c r="W33" s="124">
        <f>[8]W!A166</f>
        <v>0</v>
      </c>
      <c r="X33" s="118"/>
      <c r="Y33" s="124">
        <f>[8]W!A169</f>
        <v>5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[8]W!A315</f>
        <v>4898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[8]W!A316</f>
        <v>1720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[8]W!A295</f>
        <v>1381</v>
      </c>
      <c r="N36" s="124">
        <f>[8]W!A297</f>
        <v>500</v>
      </c>
      <c r="O36" s="128">
        <f>[8]W!A299</f>
        <v>300</v>
      </c>
      <c r="P36" s="110"/>
      <c r="R36" s="108"/>
      <c r="S36" s="117" t="s">
        <v>194</v>
      </c>
      <c r="T36" s="149"/>
      <c r="U36" s="126">
        <f>[8]W!A171</f>
        <v>101</v>
      </c>
      <c r="V36" s="129" t="str">
        <f>[8]W!B171</f>
        <v>!</v>
      </c>
      <c r="W36" s="126">
        <f>[8]W!A172</f>
        <v>19</v>
      </c>
      <c r="X36" s="129">
        <f>[8]W!B172</f>
        <v>0</v>
      </c>
      <c r="Y36" s="126">
        <f>[8]W!A173</f>
        <v>12</v>
      </c>
      <c r="Z36" s="130">
        <f>[8]W!B173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1000*[8]W!A58</f>
        <v>0</v>
      </c>
      <c r="H37" s="110"/>
      <c r="I37" s="104"/>
      <c r="J37" s="108"/>
      <c r="K37" s="104" t="s">
        <v>196</v>
      </c>
      <c r="L37" s="104"/>
      <c r="M37" s="132">
        <f>[8]W!A296</f>
        <v>8</v>
      </c>
      <c r="N37" s="132">
        <f>[8]W!A298</f>
        <v>2</v>
      </c>
      <c r="O37" s="132">
        <f>[8]W!A300</f>
        <v>2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[8]W!A317</f>
        <v>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1000*[8]W!A59</f>
        <v>0</v>
      </c>
      <c r="H39" s="110"/>
      <c r="I39" s="104"/>
      <c r="R39" s="108"/>
      <c r="S39" s="117" t="s">
        <v>199</v>
      </c>
      <c r="T39" s="117"/>
      <c r="U39" s="151" t="str">
        <f>[8]W!A177</f>
        <v>Major</v>
      </c>
      <c r="V39" s="125"/>
      <c r="W39" s="151" t="str">
        <f>[8]W!A178</f>
        <v>Minor</v>
      </c>
      <c r="X39" s="118"/>
      <c r="Y39" s="151" t="str">
        <f>[8]W!A179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[8]W!A318</f>
        <v>5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[8]W!A181</f>
        <v>0</v>
      </c>
      <c r="V42" s="125"/>
      <c r="W42" s="126">
        <f>[8]W!A182</f>
        <v>0</v>
      </c>
      <c r="X42" s="118"/>
      <c r="Y42" s="124">
        <f>[8]W!A183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[8]W!A319</f>
        <v>6897</v>
      </c>
      <c r="H43" s="110"/>
      <c r="I43" s="104"/>
      <c r="J43" s="108"/>
      <c r="K43" s="6" t="s">
        <v>207</v>
      </c>
      <c r="N43" s="157">
        <f>0.00019*50*G10</f>
        <v>4.75</v>
      </c>
      <c r="P43" s="110"/>
      <c r="R43" s="108"/>
      <c r="S43" s="155" t="s">
        <v>208</v>
      </c>
      <c r="T43" s="104"/>
      <c r="U43" s="124">
        <f>[8]W!A54</f>
        <v>0</v>
      </c>
      <c r="V43" s="125"/>
      <c r="W43" s="124">
        <f>[8]W!A55</f>
        <v>0</v>
      </c>
      <c r="X43" s="118"/>
      <c r="Y43" s="124">
        <f>[8]W!A56</f>
        <v>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100-[8]W!A320/10</f>
        <v>9.9999999999994316E-2</v>
      </c>
      <c r="H44" s="110"/>
      <c r="I44" s="104"/>
      <c r="J44" s="108"/>
      <c r="K44" s="6" t="s">
        <v>210</v>
      </c>
      <c r="N44" s="158">
        <f>0.00052*(6*G25+O18)</f>
        <v>16.28172</v>
      </c>
      <c r="P44" s="110"/>
      <c r="R44" s="108"/>
      <c r="S44" s="155" t="s">
        <v>211</v>
      </c>
      <c r="T44" s="104"/>
      <c r="U44" s="124">
        <f>[8]W!A184</f>
        <v>0</v>
      </c>
      <c r="V44" s="125"/>
      <c r="W44" s="126">
        <f>[8]W!A185</f>
        <v>0</v>
      </c>
      <c r="X44" s="118"/>
      <c r="Y44" s="124">
        <f>[8]W!A186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[8]W!A329</f>
        <v>67</v>
      </c>
      <c r="H45" s="110"/>
      <c r="I45" s="104"/>
      <c r="J45" s="108"/>
      <c r="K45" s="6" t="s">
        <v>213</v>
      </c>
      <c r="N45" s="157">
        <f>N43+N44</f>
        <v>21.03172</v>
      </c>
      <c r="P45" s="110"/>
      <c r="R45" s="108"/>
      <c r="S45" s="155" t="s">
        <v>214</v>
      </c>
      <c r="T45" s="104"/>
      <c r="U45" s="124">
        <f>[8]W!A187</f>
        <v>0</v>
      </c>
      <c r="V45" s="125"/>
      <c r="W45" s="126">
        <f>[8]W!A188</f>
        <v>0</v>
      </c>
      <c r="X45" s="118"/>
      <c r="Y45" s="124">
        <f>[8]W!A189</f>
        <v>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9" sqref="AA19"/>
    </sheetView>
  </sheetViews>
  <sheetFormatPr baseColWidth="10" defaultColWidth="9.3320312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16384" width="9.33203125" style="1"/>
  </cols>
  <sheetData>
    <row r="1" spans="2:26" ht="15.6" x14ac:dyDescent="0.3">
      <c r="D1" s="39" t="s">
        <v>111</v>
      </c>
      <c r="E1" s="37">
        <f>[1]W!A1</f>
        <v>1</v>
      </c>
      <c r="F1" s="41" t="s">
        <v>110</v>
      </c>
      <c r="G1" s="6"/>
      <c r="I1" s="37">
        <f>[1]W!A2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[1]W!A4</f>
        <v>2016</v>
      </c>
      <c r="W1" s="38" t="s">
        <v>107</v>
      </c>
      <c r="X1" s="37">
        <f>[1]W!A5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[1]W!A201</f>
        <v>15000</v>
      </c>
      <c r="G8" s="12"/>
      <c r="H8" s="2"/>
      <c r="I8" s="2" t="s">
        <v>99</v>
      </c>
      <c r="J8" s="2"/>
      <c r="K8" s="2"/>
      <c r="L8" s="4">
        <f>[1]W!A241</f>
        <v>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[1]W!A202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[1]W!A261</f>
        <v>50000</v>
      </c>
      <c r="S9" s="12"/>
      <c r="T9" s="2"/>
      <c r="U9" s="2" t="s">
        <v>94</v>
      </c>
      <c r="V9" s="2"/>
      <c r="W9" s="2"/>
      <c r="X9" s="4">
        <f>[1]W!A221</f>
        <v>0</v>
      </c>
      <c r="Y9" s="12"/>
    </row>
    <row r="10" spans="2:26" x14ac:dyDescent="0.2">
      <c r="B10" s="13"/>
      <c r="C10" s="2" t="s">
        <v>93</v>
      </c>
      <c r="D10" s="2"/>
      <c r="E10" s="2"/>
      <c r="F10" s="4">
        <f>[1]W!A203</f>
        <v>0</v>
      </c>
      <c r="G10" s="12"/>
      <c r="H10" s="2"/>
      <c r="I10" s="2" t="s">
        <v>92</v>
      </c>
      <c r="J10" s="2"/>
      <c r="K10" s="2"/>
      <c r="L10" s="4">
        <f>[1]W!A242</f>
        <v>0</v>
      </c>
      <c r="M10" s="12"/>
      <c r="N10" s="2"/>
      <c r="O10" s="2" t="s">
        <v>91</v>
      </c>
      <c r="P10" s="2"/>
      <c r="Q10" s="5"/>
      <c r="R10" s="5">
        <f>[1]W!A262</f>
        <v>250000</v>
      </c>
      <c r="S10" s="12"/>
      <c r="T10" s="2"/>
      <c r="U10" s="2" t="s">
        <v>48</v>
      </c>
      <c r="V10" s="2"/>
      <c r="W10" s="2"/>
      <c r="X10" s="4">
        <f>[1]W!A222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[1]W!A204</f>
        <v>15000</v>
      </c>
      <c r="G11" s="12"/>
      <c r="H11" s="2"/>
      <c r="I11" s="7" t="s">
        <v>89</v>
      </c>
      <c r="L11" s="4">
        <f>[1]W!A243</f>
        <v>0</v>
      </c>
      <c r="M11" s="12"/>
      <c r="N11" s="2"/>
      <c r="O11" s="2" t="s">
        <v>88</v>
      </c>
      <c r="P11" s="2"/>
      <c r="Q11" s="2"/>
      <c r="R11" s="18">
        <f>[1]W!A263</f>
        <v>585000</v>
      </c>
      <c r="S11" s="12"/>
      <c r="T11" s="2"/>
      <c r="U11" s="2" t="s">
        <v>87</v>
      </c>
      <c r="V11" s="2"/>
      <c r="W11" s="2"/>
      <c r="X11" s="4">
        <f>[1]W!A223</f>
        <v>288459</v>
      </c>
      <c r="Y11" s="12"/>
    </row>
    <row r="12" spans="2:26" x14ac:dyDescent="0.2">
      <c r="B12" s="13"/>
      <c r="C12" s="2" t="s">
        <v>86</v>
      </c>
      <c r="D12" s="2"/>
      <c r="E12" s="2"/>
      <c r="F12" s="4">
        <f>[1]W!A205</f>
        <v>0</v>
      </c>
      <c r="G12" s="12"/>
      <c r="H12" s="2"/>
      <c r="I12" s="2" t="s">
        <v>85</v>
      </c>
      <c r="J12" s="2"/>
      <c r="K12" s="2"/>
      <c r="L12" s="4">
        <f>[1]W!A244</f>
        <v>183537</v>
      </c>
      <c r="M12" s="12"/>
      <c r="N12" s="2"/>
      <c r="O12" s="2" t="s">
        <v>84</v>
      </c>
      <c r="P12" s="2"/>
      <c r="Q12" s="2"/>
      <c r="R12" s="4">
        <f>SUM(R9:R11)</f>
        <v>885000</v>
      </c>
      <c r="S12" s="12"/>
      <c r="T12" s="2"/>
      <c r="U12" s="2" t="s">
        <v>83</v>
      </c>
      <c r="V12" s="2"/>
      <c r="W12" s="2"/>
      <c r="X12" s="14">
        <f>[1]W!A224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[1]W!A206</f>
        <v>0</v>
      </c>
      <c r="G13" s="12"/>
      <c r="H13" s="2"/>
      <c r="I13" s="2" t="s">
        <v>81</v>
      </c>
      <c r="J13" s="2"/>
      <c r="K13" s="2"/>
      <c r="L13" s="4">
        <f>[1]W!A245</f>
        <v>0</v>
      </c>
      <c r="M13" s="12"/>
      <c r="N13" s="2"/>
      <c r="S13" s="12"/>
      <c r="T13" s="2"/>
      <c r="U13" s="7" t="s">
        <v>80</v>
      </c>
      <c r="X13" s="5">
        <f>X9+X10-X11-X12</f>
        <v>-288459</v>
      </c>
      <c r="Y13" s="12"/>
    </row>
    <row r="14" spans="2:26" x14ac:dyDescent="0.2">
      <c r="B14" s="13"/>
      <c r="C14" s="2" t="s">
        <v>79</v>
      </c>
      <c r="D14" s="2"/>
      <c r="E14" s="2"/>
      <c r="F14" s="4">
        <f>[1]W!A207</f>
        <v>60000</v>
      </c>
      <c r="G14" s="12"/>
      <c r="H14" s="2"/>
      <c r="I14" s="2" t="s">
        <v>78</v>
      </c>
      <c r="J14" s="2"/>
      <c r="K14" s="2"/>
      <c r="L14" s="4">
        <f>[1]W!A246</f>
        <v>0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[1]W!A208</f>
        <v>0</v>
      </c>
      <c r="G15" s="12"/>
      <c r="H15" s="2"/>
      <c r="I15" s="2" t="s">
        <v>75</v>
      </c>
      <c r="J15" s="2"/>
      <c r="K15" s="2"/>
      <c r="L15" s="4">
        <f>[1]W!A247</f>
        <v>0</v>
      </c>
      <c r="M15" s="12"/>
      <c r="N15" s="2"/>
      <c r="O15" s="2" t="s">
        <v>74</v>
      </c>
      <c r="P15" s="2"/>
      <c r="Q15" s="2"/>
      <c r="R15" s="4">
        <f>[1]W!A265</f>
        <v>0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[1]W!A209</f>
        <v>81500</v>
      </c>
      <c r="G16" s="12"/>
      <c r="H16" s="2"/>
      <c r="I16" s="2" t="s">
        <v>71</v>
      </c>
      <c r="J16" s="2"/>
      <c r="K16" s="2"/>
      <c r="L16" s="4">
        <f>[1]W!A248</f>
        <v>0</v>
      </c>
      <c r="M16" s="12"/>
      <c r="N16" s="2"/>
      <c r="O16" s="7" t="s">
        <v>70</v>
      </c>
      <c r="R16" s="4">
        <f>[1]W!A266</f>
        <v>0</v>
      </c>
      <c r="S16" s="12"/>
      <c r="T16" s="2"/>
      <c r="U16" s="2" t="s">
        <v>69</v>
      </c>
      <c r="V16" s="2"/>
      <c r="W16" s="2"/>
      <c r="X16" s="4">
        <f>[1]W!A225</f>
        <v>6000</v>
      </c>
      <c r="Y16" s="12"/>
    </row>
    <row r="17" spans="2:25" x14ac:dyDescent="0.2">
      <c r="B17" s="13"/>
      <c r="C17" s="2" t="s">
        <v>68</v>
      </c>
      <c r="D17" s="2"/>
      <c r="E17" s="2"/>
      <c r="F17" s="4">
        <f>[1]W!A210</f>
        <v>0</v>
      </c>
      <c r="G17" s="12"/>
      <c r="H17" s="2"/>
      <c r="I17" s="2" t="s">
        <v>67</v>
      </c>
      <c r="L17" s="4">
        <f>[1]W!A249</f>
        <v>0</v>
      </c>
      <c r="M17" s="12"/>
      <c r="N17" s="2"/>
      <c r="O17" s="2" t="s">
        <v>66</v>
      </c>
      <c r="P17" s="2"/>
      <c r="Q17" s="2"/>
      <c r="R17" s="4">
        <f>[1]W!A267</f>
        <v>160480</v>
      </c>
      <c r="S17" s="12"/>
      <c r="T17" s="2"/>
      <c r="U17" s="2" t="s">
        <v>65</v>
      </c>
      <c r="X17" s="4">
        <f>[1]W!A226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[1]W!A211</f>
        <v>0</v>
      </c>
      <c r="G18" s="12"/>
      <c r="H18" s="2"/>
      <c r="I18" s="15" t="s">
        <v>63</v>
      </c>
      <c r="J18" s="2"/>
      <c r="K18" s="2"/>
      <c r="L18" s="14">
        <f>[1]W!A250</f>
        <v>160480</v>
      </c>
      <c r="M18" s="12"/>
      <c r="N18" s="2"/>
      <c r="O18" s="2" t="s">
        <v>62</v>
      </c>
      <c r="P18" s="2"/>
      <c r="Q18" s="2"/>
      <c r="R18" s="4">
        <f>[1]W!A268</f>
        <v>0</v>
      </c>
      <c r="S18" s="12"/>
      <c r="T18" s="2"/>
      <c r="U18" s="2" t="s">
        <v>61</v>
      </c>
      <c r="V18" s="2"/>
      <c r="W18" s="2"/>
      <c r="X18" s="14">
        <f>[1]W!A227</f>
        <v>850000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[1]W!A212</f>
        <v>7500</v>
      </c>
      <c r="G19" s="12"/>
      <c r="H19" s="2"/>
      <c r="I19" s="2" t="s">
        <v>59</v>
      </c>
      <c r="J19" s="2"/>
      <c r="K19" s="2"/>
      <c r="L19" s="26">
        <f>[1]W!A251</f>
        <v>23057</v>
      </c>
      <c r="M19" s="12"/>
      <c r="N19" s="2"/>
      <c r="O19" s="2" t="s">
        <v>58</v>
      </c>
      <c r="P19" s="2"/>
      <c r="Q19" s="2"/>
      <c r="R19" s="14">
        <f>[1]W!A269</f>
        <v>2817541</v>
      </c>
      <c r="S19" s="12"/>
      <c r="T19" s="2"/>
      <c r="U19" s="7" t="s">
        <v>57</v>
      </c>
      <c r="X19" s="5">
        <f>X16+X17-X18</f>
        <v>-844000</v>
      </c>
      <c r="Y19" s="12"/>
    </row>
    <row r="20" spans="2:25" x14ac:dyDescent="0.2">
      <c r="B20" s="13"/>
      <c r="C20" s="2" t="s">
        <v>56</v>
      </c>
      <c r="D20" s="2"/>
      <c r="E20" s="2"/>
      <c r="F20" s="4">
        <f>[1]W!A213</f>
        <v>0</v>
      </c>
      <c r="G20" s="12"/>
      <c r="H20" s="2"/>
      <c r="I20" s="2" t="s">
        <v>55</v>
      </c>
      <c r="J20" s="2"/>
      <c r="K20" s="2"/>
      <c r="L20" s="4">
        <f>[1]W!A252</f>
        <v>-23057</v>
      </c>
      <c r="M20" s="12"/>
      <c r="N20" s="2"/>
      <c r="O20" s="7" t="s">
        <v>54</v>
      </c>
      <c r="R20" s="25">
        <f>SUM(R15:R19)</f>
        <v>2978021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[1]W!A214</f>
        <v>0</v>
      </c>
      <c r="G21" s="12"/>
      <c r="H21" s="2"/>
      <c r="I21" s="2" t="s">
        <v>52</v>
      </c>
      <c r="J21" s="2"/>
      <c r="K21" s="2"/>
      <c r="L21" s="4">
        <f>[1]W!A217</f>
        <v>219190</v>
      </c>
      <c r="M21" s="12"/>
      <c r="N21" s="2"/>
      <c r="O21" s="2" t="s">
        <v>51</v>
      </c>
      <c r="P21" s="2"/>
      <c r="Q21" s="2"/>
      <c r="R21" s="4">
        <f>R12+R20</f>
        <v>3863021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[1]W!A215</f>
        <v>40000</v>
      </c>
      <c r="G22" s="12"/>
      <c r="H22" s="2"/>
      <c r="I22" s="2" t="s">
        <v>48</v>
      </c>
      <c r="J22" s="2"/>
      <c r="K22" s="2"/>
      <c r="L22" s="4">
        <f>[1]W!A222</f>
        <v>0</v>
      </c>
      <c r="M22" s="12"/>
      <c r="N22" s="2"/>
      <c r="S22" s="12"/>
      <c r="T22" s="2"/>
      <c r="U22" s="1" t="s">
        <v>47</v>
      </c>
      <c r="X22" s="4">
        <f>[1]W!A228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[1]W!A216</f>
        <v>190</v>
      </c>
      <c r="G23" s="12"/>
      <c r="H23" s="2"/>
      <c r="I23" s="2" t="s">
        <v>45</v>
      </c>
      <c r="J23" s="2"/>
      <c r="K23" s="2"/>
      <c r="L23" s="18">
        <f>[1]W!A254</f>
        <v>15000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[1]W!A229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[1]W!A217</f>
        <v>219190</v>
      </c>
      <c r="G24" s="12"/>
      <c r="H24" s="2"/>
      <c r="I24" s="7" t="s">
        <v>41</v>
      </c>
      <c r="L24" s="4">
        <f>L20-L21+L22-L23</f>
        <v>-257247</v>
      </c>
      <c r="M24" s="12"/>
      <c r="N24" s="2"/>
      <c r="O24" s="2" t="s">
        <v>40</v>
      </c>
      <c r="P24" s="2"/>
      <c r="Q24" s="2"/>
      <c r="R24" s="4">
        <f>[1]W!A271</f>
        <v>0</v>
      </c>
      <c r="S24" s="12"/>
      <c r="T24" s="2"/>
      <c r="U24" s="2" t="s">
        <v>39</v>
      </c>
      <c r="V24" s="2"/>
      <c r="W24" s="2"/>
      <c r="X24" s="4">
        <f>[1]W!A230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[1]W!A225</f>
        <v>6000</v>
      </c>
      <c r="M25" s="12"/>
      <c r="N25" s="2"/>
      <c r="O25" s="22" t="s">
        <v>37</v>
      </c>
      <c r="P25" s="2"/>
      <c r="Q25" s="2"/>
      <c r="R25" s="4">
        <f>[1]W!A272</f>
        <v>114268</v>
      </c>
      <c r="S25" s="12"/>
      <c r="T25" s="2"/>
      <c r="U25" s="2" t="s">
        <v>36</v>
      </c>
      <c r="V25" s="2"/>
      <c r="W25" s="2"/>
      <c r="X25" s="4">
        <f>[1]W!A231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[1]W!A232</f>
        <v>0</v>
      </c>
      <c r="M26" s="12"/>
      <c r="N26" s="2"/>
      <c r="O26" s="2" t="s">
        <v>33</v>
      </c>
      <c r="P26" s="2"/>
      <c r="Q26" s="2"/>
      <c r="R26" s="14">
        <f>[1]W!A273</f>
        <v>0</v>
      </c>
      <c r="S26" s="12"/>
      <c r="T26" s="2"/>
      <c r="U26" s="2" t="s">
        <v>32</v>
      </c>
      <c r="V26" s="2"/>
      <c r="W26" s="2"/>
      <c r="X26" s="14">
        <f>[1]W!A232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-251247</v>
      </c>
      <c r="G27" s="12"/>
      <c r="H27" s="2"/>
      <c r="I27" s="7" t="s">
        <v>30</v>
      </c>
      <c r="J27" s="2"/>
      <c r="K27" s="2"/>
      <c r="L27" s="5">
        <f>L24+L25-L26</f>
        <v>-251247</v>
      </c>
      <c r="M27" s="12"/>
      <c r="N27" s="2"/>
      <c r="O27" s="15" t="s">
        <v>29</v>
      </c>
      <c r="P27" s="2"/>
      <c r="Q27" s="2"/>
      <c r="R27" s="4">
        <f>SUM(R24:R26)</f>
        <v>114268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[1]W!A240</f>
        <v>0</v>
      </c>
      <c r="G28" s="12"/>
      <c r="H28" s="2"/>
      <c r="I28" s="2" t="s">
        <v>26</v>
      </c>
      <c r="J28" s="2"/>
      <c r="K28" s="2"/>
      <c r="L28" s="14">
        <f>[1]W!A255</f>
        <v>0</v>
      </c>
      <c r="M28" s="12"/>
      <c r="N28" s="2"/>
      <c r="O28" s="2" t="s">
        <v>25</v>
      </c>
      <c r="P28" s="2"/>
      <c r="Q28" s="2"/>
      <c r="R28" s="4">
        <f>[1]W!A274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[1]W!A257</f>
        <v>-251247</v>
      </c>
      <c r="G29" s="12"/>
      <c r="H29" s="2"/>
      <c r="I29" s="2" t="s">
        <v>23</v>
      </c>
      <c r="J29" s="2"/>
      <c r="K29" s="2"/>
      <c r="L29" s="4">
        <f>[1]W!A256</f>
        <v>-251247</v>
      </c>
      <c r="M29" s="12"/>
      <c r="N29" s="2"/>
      <c r="S29" s="12"/>
      <c r="U29" s="2" t="s">
        <v>22</v>
      </c>
      <c r="V29" s="2"/>
      <c r="W29" s="2"/>
      <c r="X29" s="5">
        <f>[1]W!A233</f>
        <v>-1132459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-6.2811750000000002</v>
      </c>
      <c r="M30" s="12"/>
      <c r="N30" s="2"/>
      <c r="O30" s="2" t="s">
        <v>20</v>
      </c>
      <c r="P30" s="2"/>
      <c r="Q30" s="2"/>
      <c r="R30" s="4">
        <f>R21-R27-R28</f>
        <v>3748753</v>
      </c>
      <c r="S30" s="12"/>
      <c r="U30" s="7" t="s">
        <v>19</v>
      </c>
      <c r="V30" s="2"/>
      <c r="W30" s="2"/>
      <c r="X30" s="18">
        <f>[1]W!A234</f>
        <v>3950000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2817541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[1]W!A230</f>
        <v>0</v>
      </c>
      <c r="M32" s="12"/>
      <c r="N32" s="2"/>
      <c r="O32" s="17" t="s">
        <v>16</v>
      </c>
      <c r="S32" s="12"/>
      <c r="U32" s="1" t="s">
        <v>15</v>
      </c>
      <c r="X32" s="5">
        <f>[1]W!A270</f>
        <v>2400000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[1]W!A219</f>
        <v>0</v>
      </c>
      <c r="G33" s="12"/>
      <c r="H33" s="2"/>
      <c r="I33" s="2" t="s">
        <v>12</v>
      </c>
      <c r="J33" s="2"/>
      <c r="K33" s="2"/>
      <c r="L33" s="4">
        <f>L29-L32</f>
        <v>-251247</v>
      </c>
      <c r="M33" s="12"/>
      <c r="O33" s="15" t="s">
        <v>11</v>
      </c>
      <c r="P33" s="2"/>
      <c r="Q33" s="2"/>
      <c r="R33" s="4">
        <f>[1]W!A275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[1]W!A220</f>
        <v>50000</v>
      </c>
      <c r="G34" s="12"/>
      <c r="H34" s="2"/>
      <c r="I34" s="1" t="s">
        <v>9</v>
      </c>
      <c r="J34" s="2"/>
      <c r="K34" s="2"/>
      <c r="L34" s="14">
        <f>[1]W!A260</f>
        <v>0</v>
      </c>
      <c r="M34" s="12"/>
      <c r="O34" s="1" t="s">
        <v>8</v>
      </c>
      <c r="R34" s="4">
        <f>[1]W!A276</f>
        <v>0</v>
      </c>
      <c r="S34" s="12"/>
      <c r="U34" s="2" t="s">
        <v>7</v>
      </c>
      <c r="V34" s="2"/>
      <c r="W34" s="2"/>
      <c r="X34" s="5">
        <f>[1]W!A238</f>
        <v>116000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-251247</v>
      </c>
      <c r="M35" s="12"/>
      <c r="O35" s="2" t="s">
        <v>5</v>
      </c>
      <c r="P35" s="2"/>
      <c r="Q35" s="2"/>
      <c r="R35" s="14">
        <f>R36-R33-R34</f>
        <v>-251247</v>
      </c>
      <c r="S35" s="12"/>
      <c r="U35" s="2" t="s">
        <v>4</v>
      </c>
      <c r="V35" s="2"/>
      <c r="W35" s="2"/>
      <c r="X35" s="5">
        <f>[1]W!A239</f>
        <v>1702000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[1]W!A277</f>
        <v>3748753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opLeftCell="A9" zoomScale="70" zoomScaleNormal="70" workbookViewId="0">
      <selection activeCell="L42" sqref="L42"/>
    </sheetView>
  </sheetViews>
  <sheetFormatPr baseColWidth="10" defaultRowHeight="14.4" x14ac:dyDescent="0.3"/>
  <cols>
    <col min="1" max="1" width="1.44140625" customWidth="1"/>
    <col min="2" max="2" width="11.109375" customWidth="1"/>
    <col min="3" max="3" width="8.33203125" customWidth="1"/>
    <col min="4" max="4" width="8.6640625" customWidth="1"/>
    <col min="5" max="5" width="7.33203125" customWidth="1"/>
    <col min="6" max="6" width="1.88671875" customWidth="1"/>
    <col min="7" max="7" width="7.33203125" customWidth="1"/>
    <col min="8" max="8" width="1.6640625" customWidth="1"/>
    <col min="9" max="9" width="7.33203125" customWidth="1"/>
    <col min="10" max="10" width="1.88671875" customWidth="1"/>
    <col min="11" max="11" width="2.6640625" customWidth="1"/>
    <col min="12" max="12" width="8.6640625" customWidth="1"/>
    <col min="13" max="13" width="10.5546875" customWidth="1"/>
    <col min="14" max="14" width="6.109375" customWidth="1"/>
    <col min="15" max="15" width="5.6640625" customWidth="1"/>
    <col min="16" max="16" width="1.88671875" customWidth="1"/>
    <col min="17" max="17" width="2.44140625" customWidth="1"/>
    <col min="18" max="18" width="5.44140625" customWidth="1"/>
    <col min="19" max="19" width="5.6640625" customWidth="1"/>
    <col min="20" max="20" width="1.88671875" customWidth="1"/>
    <col min="21" max="21" width="6.109375" customWidth="1"/>
    <col min="22" max="22" width="6" customWidth="1"/>
    <col min="23" max="23" width="1.88671875" customWidth="1"/>
    <col min="24" max="24" width="1.6640625" customWidth="1"/>
    <col min="26" max="26" width="19.5546875" customWidth="1"/>
  </cols>
  <sheetData>
    <row r="1" spans="1:37" x14ac:dyDescent="0.3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7" ht="24.6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  <c r="AG2" t="s">
        <v>480</v>
      </c>
    </row>
    <row r="3" spans="1:37" ht="24.6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</row>
    <row r="4" spans="1:37" x14ac:dyDescent="0.3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</row>
    <row r="5" spans="1:37" x14ac:dyDescent="0.3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3819100</v>
      </c>
      <c r="AG5">
        <f>E24/60</f>
        <v>2.0833333333333335</v>
      </c>
      <c r="AH5">
        <f>G24/60</f>
        <v>2.9166666666666665</v>
      </c>
      <c r="AI5">
        <f>I24/60</f>
        <v>5.583333333333333</v>
      </c>
    </row>
    <row r="6" spans="1:37" x14ac:dyDescent="0.3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  <c r="AF6" t="s">
        <v>474</v>
      </c>
      <c r="AG6">
        <v>1500</v>
      </c>
      <c r="AH6">
        <v>1300</v>
      </c>
      <c r="AI6">
        <v>1000</v>
      </c>
    </row>
    <row r="7" spans="1:37" x14ac:dyDescent="0.3">
      <c r="A7" s="365"/>
      <c r="B7" s="376"/>
      <c r="C7" s="376" t="s">
        <v>232</v>
      </c>
      <c r="D7" s="931">
        <v>25</v>
      </c>
      <c r="E7" s="926">
        <v>12</v>
      </c>
      <c r="F7" s="932"/>
      <c r="G7" s="926">
        <v>10</v>
      </c>
      <c r="H7" s="711"/>
      <c r="I7" s="926">
        <v>10</v>
      </c>
      <c r="J7" s="711"/>
      <c r="K7" s="376"/>
      <c r="L7" s="385"/>
      <c r="M7" s="376" t="s">
        <v>233</v>
      </c>
      <c r="N7" s="385"/>
      <c r="O7" s="550">
        <v>7</v>
      </c>
      <c r="P7" s="405">
        <v>0</v>
      </c>
      <c r="Q7" s="396"/>
      <c r="R7" s="375"/>
      <c r="S7" s="550">
        <v>12</v>
      </c>
      <c r="T7" s="405">
        <v>0</v>
      </c>
      <c r="U7" s="375"/>
      <c r="V7" s="550">
        <v>8</v>
      </c>
      <c r="W7" s="406"/>
      <c r="X7" s="381"/>
      <c r="Z7" t="s">
        <v>351</v>
      </c>
      <c r="AA7">
        <f>E17*E12</f>
        <v>583100</v>
      </c>
      <c r="AB7">
        <f>G17*G12</f>
        <v>590400</v>
      </c>
      <c r="AC7">
        <f>I17*I12</f>
        <v>391600</v>
      </c>
      <c r="AF7" t="s">
        <v>475</v>
      </c>
      <c r="AG7">
        <f>AG6*AG5</f>
        <v>3125</v>
      </c>
      <c r="AH7">
        <f t="shared" ref="AH7:AI7" si="0">AH6*AH5</f>
        <v>3791.6666666666665</v>
      </c>
      <c r="AI7">
        <f t="shared" si="0"/>
        <v>5583.333333333333</v>
      </c>
      <c r="AJ7" s="570" t="s">
        <v>476</v>
      </c>
      <c r="AK7">
        <f>AG7+AH7+AI7</f>
        <v>12500</v>
      </c>
    </row>
    <row r="8" spans="1:37" x14ac:dyDescent="0.3">
      <c r="A8" s="365"/>
      <c r="B8" s="376"/>
      <c r="C8" s="376" t="s">
        <v>173</v>
      </c>
      <c r="D8" s="933">
        <v>20</v>
      </c>
      <c r="E8" s="926">
        <v>10</v>
      </c>
      <c r="F8" s="934"/>
      <c r="G8" s="926">
        <v>10</v>
      </c>
      <c r="H8" s="925"/>
      <c r="I8" s="926">
        <v>10</v>
      </c>
      <c r="J8" s="925"/>
      <c r="K8" s="376"/>
      <c r="L8" s="385"/>
      <c r="M8" s="376" t="s">
        <v>234</v>
      </c>
      <c r="N8" s="385"/>
      <c r="O8" s="550">
        <v>5</v>
      </c>
      <c r="P8" s="395">
        <v>0</v>
      </c>
      <c r="Q8" s="396"/>
      <c r="R8" s="375"/>
      <c r="S8" s="551">
        <v>12</v>
      </c>
      <c r="T8" s="411">
        <v>0</v>
      </c>
      <c r="U8" s="375"/>
      <c r="V8" s="550">
        <v>8</v>
      </c>
      <c r="W8" s="411"/>
      <c r="X8" s="381"/>
      <c r="Z8" t="s">
        <v>173</v>
      </c>
      <c r="AA8">
        <f>E18*E13</f>
        <v>330000</v>
      </c>
      <c r="AB8">
        <f>G18*G13</f>
        <v>441000</v>
      </c>
      <c r="AC8">
        <f>I18*I13</f>
        <v>360000</v>
      </c>
    </row>
    <row r="9" spans="1:37" x14ac:dyDescent="0.3">
      <c r="A9" s="365"/>
      <c r="B9" s="376"/>
      <c r="C9" s="376" t="s">
        <v>174</v>
      </c>
      <c r="D9" s="935">
        <v>25</v>
      </c>
      <c r="E9" s="929">
        <v>10</v>
      </c>
      <c r="F9" s="936"/>
      <c r="G9" s="929">
        <v>10</v>
      </c>
      <c r="H9" s="937"/>
      <c r="I9" s="929">
        <v>10</v>
      </c>
      <c r="J9" s="937"/>
      <c r="K9" s="376"/>
      <c r="L9" s="385"/>
      <c r="M9" s="376" t="s">
        <v>235</v>
      </c>
      <c r="N9" s="385"/>
      <c r="O9" s="392"/>
      <c r="P9" s="385"/>
      <c r="Q9" s="385"/>
      <c r="R9" s="375"/>
      <c r="S9" s="455">
        <v>13</v>
      </c>
      <c r="T9" s="416">
        <v>0</v>
      </c>
      <c r="U9" s="375"/>
      <c r="V9" s="550">
        <v>8</v>
      </c>
      <c r="W9" s="416"/>
      <c r="X9" s="381"/>
      <c r="Z9" t="s">
        <v>174</v>
      </c>
      <c r="AA9">
        <f>E19*E14</f>
        <v>547500</v>
      </c>
      <c r="AB9">
        <f>G19*G14</f>
        <v>319000</v>
      </c>
      <c r="AC9">
        <f>I19*I14</f>
        <v>256500</v>
      </c>
    </row>
    <row r="10" spans="1:37" x14ac:dyDescent="0.3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1460600</v>
      </c>
      <c r="AB10">
        <f>AB9+AB8+AB7</f>
        <v>1350400</v>
      </c>
      <c r="AC10">
        <f>AC9+AC8+AC7</f>
        <v>1008100</v>
      </c>
      <c r="AF10" s="718" t="s">
        <v>477</v>
      </c>
      <c r="AG10" s="718" t="s">
        <v>478</v>
      </c>
      <c r="AH10" s="718" t="s">
        <v>479</v>
      </c>
    </row>
    <row r="11" spans="1:37" x14ac:dyDescent="0.3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</row>
    <row r="12" spans="1:37" x14ac:dyDescent="0.3">
      <c r="A12" s="365"/>
      <c r="B12" s="375"/>
      <c r="C12" s="376" t="s">
        <v>232</v>
      </c>
      <c r="D12" s="376"/>
      <c r="E12" s="550">
        <v>343</v>
      </c>
      <c r="F12" s="581">
        <v>0</v>
      </c>
      <c r="G12" s="552">
        <v>492</v>
      </c>
      <c r="H12" s="579">
        <v>0</v>
      </c>
      <c r="I12" s="552">
        <v>712</v>
      </c>
      <c r="J12" s="579">
        <v>0</v>
      </c>
      <c r="K12" s="376"/>
      <c r="L12" s="385" t="s">
        <v>238</v>
      </c>
      <c r="M12" s="385"/>
      <c r="N12" s="392" t="s">
        <v>239</v>
      </c>
      <c r="O12" s="454">
        <v>0</v>
      </c>
      <c r="P12" s="422"/>
      <c r="Q12" s="385"/>
      <c r="R12" s="423" t="s">
        <v>240</v>
      </c>
      <c r="S12" s="939">
        <v>2</v>
      </c>
      <c r="T12" s="422"/>
      <c r="U12" s="425" t="s">
        <v>241</v>
      </c>
      <c r="V12" s="454">
        <v>0</v>
      </c>
      <c r="W12" s="426"/>
      <c r="X12" s="381"/>
    </row>
    <row r="13" spans="1:37" x14ac:dyDescent="0.3">
      <c r="A13" s="365"/>
      <c r="B13" s="376"/>
      <c r="C13" s="376" t="s">
        <v>173</v>
      </c>
      <c r="D13" s="376"/>
      <c r="E13" s="551">
        <v>330</v>
      </c>
      <c r="F13" s="581">
        <v>0</v>
      </c>
      <c r="G13" s="926">
        <v>490</v>
      </c>
      <c r="H13" s="581">
        <v>0</v>
      </c>
      <c r="I13" s="926">
        <v>720</v>
      </c>
      <c r="J13" s="581">
        <v>0</v>
      </c>
      <c r="K13" s="376"/>
      <c r="L13" s="427" t="s">
        <v>242</v>
      </c>
      <c r="M13" s="428"/>
      <c r="N13" s="427"/>
      <c r="O13" s="573">
        <v>40</v>
      </c>
      <c r="P13" s="429"/>
      <c r="Q13" s="427"/>
      <c r="R13" s="385" t="s">
        <v>243</v>
      </c>
      <c r="S13" s="430"/>
      <c r="T13" s="431"/>
      <c r="U13" s="430"/>
      <c r="V13" s="551">
        <v>2</v>
      </c>
      <c r="W13" s="406"/>
      <c r="X13" s="381"/>
    </row>
    <row r="14" spans="1:37" x14ac:dyDescent="0.3">
      <c r="A14" s="365"/>
      <c r="B14" s="376"/>
      <c r="C14" s="376" t="s">
        <v>174</v>
      </c>
      <c r="D14" s="376"/>
      <c r="E14" s="455">
        <v>365</v>
      </c>
      <c r="F14" s="576">
        <v>0</v>
      </c>
      <c r="G14" s="929">
        <v>580</v>
      </c>
      <c r="H14" s="576">
        <v>0</v>
      </c>
      <c r="I14" s="930">
        <v>855</v>
      </c>
      <c r="J14" s="576">
        <v>0</v>
      </c>
      <c r="K14" s="376"/>
      <c r="L14" s="385" t="s">
        <v>244</v>
      </c>
      <c r="M14" s="375"/>
      <c r="N14" s="385"/>
      <c r="O14" s="455">
        <v>10</v>
      </c>
      <c r="P14" s="432"/>
      <c r="Q14" s="401"/>
      <c r="R14" s="385" t="s">
        <v>245</v>
      </c>
      <c r="S14" s="385"/>
      <c r="T14" s="385"/>
      <c r="U14" s="385"/>
      <c r="V14" s="455">
        <v>25</v>
      </c>
      <c r="W14" s="433"/>
      <c r="X14" s="381"/>
      <c r="Z14" t="s">
        <v>453</v>
      </c>
      <c r="AA14" s="571">
        <v>420</v>
      </c>
      <c r="AH14" t="s">
        <v>482</v>
      </c>
    </row>
    <row r="15" spans="1:37" x14ac:dyDescent="0.3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576</v>
      </c>
      <c r="AB15" s="572" t="s">
        <v>364</v>
      </c>
      <c r="AH15">
        <f>1300+900+1100</f>
        <v>3300</v>
      </c>
      <c r="AI15">
        <f>1000+700+350</f>
        <v>2050</v>
      </c>
      <c r="AJ15">
        <f>550+500+300</f>
        <v>1350</v>
      </c>
      <c r="AK15">
        <f>AH15+AI15+AJ15</f>
        <v>6700</v>
      </c>
    </row>
    <row r="16" spans="1:37" x14ac:dyDescent="0.3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385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46</v>
      </c>
      <c r="AB16">
        <f>AA15*AA16</f>
        <v>26496</v>
      </c>
      <c r="AC16" t="s">
        <v>366</v>
      </c>
      <c r="AD16">
        <f>48*AA16*0</f>
        <v>0</v>
      </c>
      <c r="AE16" s="572">
        <f>AB16-AD16</f>
        <v>26496</v>
      </c>
      <c r="AH16">
        <f>AH15/AK15</f>
        <v>0.4925373134328358</v>
      </c>
      <c r="AI16">
        <f>AI15/AK15</f>
        <v>0.30597014925373134</v>
      </c>
      <c r="AJ16">
        <f>AJ15/AK15</f>
        <v>0.20149253731343283</v>
      </c>
    </row>
    <row r="17" spans="1:38" x14ac:dyDescent="0.3">
      <c r="A17" s="365"/>
      <c r="B17" s="376"/>
      <c r="C17" s="376" t="s">
        <v>233</v>
      </c>
      <c r="D17" s="376"/>
      <c r="E17" s="578">
        <v>1700</v>
      </c>
      <c r="F17" s="579">
        <v>0</v>
      </c>
      <c r="G17" s="580">
        <v>1200</v>
      </c>
      <c r="H17" s="579">
        <v>0</v>
      </c>
      <c r="I17" s="580">
        <v>550</v>
      </c>
      <c r="J17" s="579">
        <v>0</v>
      </c>
      <c r="K17" s="376"/>
      <c r="L17" s="385" t="s">
        <v>248</v>
      </c>
      <c r="M17" s="385"/>
      <c r="N17" s="385"/>
      <c r="O17" s="550">
        <v>7</v>
      </c>
      <c r="P17" s="411">
        <v>0</v>
      </c>
      <c r="Q17" s="401"/>
      <c r="R17" s="385" t="s">
        <v>249</v>
      </c>
      <c r="S17" s="385"/>
      <c r="T17" s="385"/>
      <c r="U17" s="385"/>
      <c r="V17" s="454">
        <v>3</v>
      </c>
      <c r="W17" s="426">
        <v>0</v>
      </c>
      <c r="X17" s="381"/>
      <c r="Z17" t="s">
        <v>363</v>
      </c>
      <c r="AA17" s="571">
        <v>40</v>
      </c>
      <c r="AB17" s="572">
        <f>AA14*AA17</f>
        <v>16800</v>
      </c>
    </row>
    <row r="18" spans="1:38" x14ac:dyDescent="0.3">
      <c r="A18" s="365"/>
      <c r="B18" s="376"/>
      <c r="C18" s="376" t="s">
        <v>234</v>
      </c>
      <c r="D18" s="376"/>
      <c r="E18" s="573">
        <v>1000</v>
      </c>
      <c r="F18" s="581">
        <v>0</v>
      </c>
      <c r="G18" s="582">
        <v>900</v>
      </c>
      <c r="H18" s="581">
        <v>0</v>
      </c>
      <c r="I18" s="582">
        <v>500</v>
      </c>
      <c r="J18" s="581">
        <v>0</v>
      </c>
      <c r="K18" s="376"/>
      <c r="L18" s="385" t="s">
        <v>250</v>
      </c>
      <c r="M18" s="385"/>
      <c r="N18" s="385"/>
      <c r="O18" s="928">
        <v>13.25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  <c r="AK18" t="s">
        <v>483</v>
      </c>
    </row>
    <row r="19" spans="1:38" x14ac:dyDescent="0.3">
      <c r="A19" s="365"/>
      <c r="B19" s="376"/>
      <c r="C19" s="376" t="s">
        <v>235</v>
      </c>
      <c r="D19" s="376"/>
      <c r="E19" s="575">
        <v>1500</v>
      </c>
      <c r="F19" s="576">
        <v>0</v>
      </c>
      <c r="G19" s="577">
        <v>550</v>
      </c>
      <c r="H19" s="576">
        <v>0</v>
      </c>
      <c r="I19" s="575">
        <v>300</v>
      </c>
      <c r="J19" s="576">
        <v>0</v>
      </c>
      <c r="K19" s="376"/>
      <c r="L19" s="385" t="s">
        <v>251</v>
      </c>
      <c r="M19" s="385"/>
      <c r="N19" s="385"/>
      <c r="O19" s="455">
        <v>100</v>
      </c>
      <c r="P19" s="416">
        <v>0</v>
      </c>
      <c r="Q19" s="435"/>
      <c r="R19" s="385" t="s">
        <v>252</v>
      </c>
      <c r="S19" s="375"/>
      <c r="T19" s="385"/>
      <c r="U19" s="385"/>
      <c r="V19" s="454">
        <v>12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  <c r="AG19" s="718" t="s">
        <v>481</v>
      </c>
      <c r="AH19">
        <f>$AK19*AH16</f>
        <v>4285.0746268656712</v>
      </c>
      <c r="AI19">
        <f t="shared" ref="AI19:AJ19" si="1">$AK19*AI16</f>
        <v>2661.9402985074626</v>
      </c>
      <c r="AJ19">
        <f t="shared" si="1"/>
        <v>1752.9850746268658</v>
      </c>
      <c r="AK19">
        <v>8700</v>
      </c>
    </row>
    <row r="20" spans="1:38" x14ac:dyDescent="0.3">
      <c r="A20" s="365"/>
      <c r="B20" s="376"/>
      <c r="C20" s="376"/>
      <c r="D20" s="376"/>
      <c r="E20" s="375">
        <f>SUM(E17:E19)</f>
        <v>4200</v>
      </c>
      <c r="F20" s="437"/>
      <c r="G20" s="401">
        <f>SUM(G17:G19)</f>
        <v>2650</v>
      </c>
      <c r="H20" s="396"/>
      <c r="I20" s="401">
        <f>SUM(I17:I19)</f>
        <v>1350</v>
      </c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</v>
      </c>
      <c r="AB20">
        <f>AB19*AA20/100</f>
        <v>4912.8</v>
      </c>
      <c r="AG20" s="718" t="s">
        <v>481</v>
      </c>
    </row>
    <row r="21" spans="1:38" x14ac:dyDescent="0.3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4872.8</v>
      </c>
      <c r="AC21">
        <f>8*AB21/5</f>
        <v>7796.4800000000005</v>
      </c>
      <c r="AG21" s="718" t="s">
        <v>481</v>
      </c>
    </row>
    <row r="22" spans="1:38" x14ac:dyDescent="0.3">
      <c r="A22" s="365"/>
      <c r="B22" s="376" t="s">
        <v>255</v>
      </c>
      <c r="C22" s="376"/>
      <c r="D22" s="401"/>
      <c r="E22" s="550">
        <v>1</v>
      </c>
      <c r="F22" s="711"/>
      <c r="G22" s="552">
        <v>0</v>
      </c>
      <c r="H22" s="711"/>
      <c r="I22" s="552">
        <v>0</v>
      </c>
      <c r="J22" s="924"/>
      <c r="K22" s="376"/>
      <c r="L22" s="385" t="s">
        <v>256</v>
      </c>
      <c r="M22" s="385"/>
      <c r="N22" s="385"/>
      <c r="O22" s="550">
        <v>0</v>
      </c>
      <c r="P22" s="411">
        <v>0</v>
      </c>
      <c r="Q22" s="401"/>
      <c r="R22" s="385" t="s">
        <v>257</v>
      </c>
      <c r="S22" s="385"/>
      <c r="T22" s="385"/>
      <c r="U22" s="385"/>
      <c r="V22" s="942">
        <v>0.01</v>
      </c>
      <c r="W22" s="405">
        <v>0</v>
      </c>
      <c r="X22" s="381"/>
      <c r="AG22" s="718" t="s">
        <v>481</v>
      </c>
    </row>
    <row r="23" spans="1:38" x14ac:dyDescent="0.3">
      <c r="A23" s="365"/>
      <c r="B23" s="376" t="s">
        <v>258</v>
      </c>
      <c r="C23" s="376"/>
      <c r="D23" s="401"/>
      <c r="E23" s="551">
        <v>12</v>
      </c>
      <c r="F23" s="925"/>
      <c r="G23" s="926">
        <v>37</v>
      </c>
      <c r="H23" s="925"/>
      <c r="I23" s="926">
        <v>17</v>
      </c>
      <c r="J23" s="927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551">
        <v>-250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  <c r="AG23" s="965" t="s">
        <v>481</v>
      </c>
    </row>
    <row r="24" spans="1:38" x14ac:dyDescent="0.3">
      <c r="A24" s="365"/>
      <c r="B24" s="376" t="s">
        <v>261</v>
      </c>
      <c r="C24" s="375"/>
      <c r="D24" s="375"/>
      <c r="E24" s="573">
        <v>125</v>
      </c>
      <c r="F24" s="574"/>
      <c r="G24" s="573">
        <v>175</v>
      </c>
      <c r="H24" s="574"/>
      <c r="I24" s="573">
        <v>335</v>
      </c>
      <c r="J24" s="406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AH19-AA29</f>
        <v>2785.0746268656712</v>
      </c>
      <c r="AB24">
        <f>AI19-AB29</f>
        <v>1161.9402985074626</v>
      </c>
      <c r="AC24">
        <f>AJ19-AC29</f>
        <v>502.98507462686575</v>
      </c>
      <c r="AD24" s="718" t="s">
        <v>481</v>
      </c>
      <c r="AE24" s="718" t="s">
        <v>481</v>
      </c>
      <c r="AF24" s="718" t="s">
        <v>481</v>
      </c>
      <c r="AG24" s="718" t="s">
        <v>481</v>
      </c>
      <c r="AI24" s="48"/>
    </row>
    <row r="25" spans="1:38" x14ac:dyDescent="0.3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10</v>
      </c>
      <c r="J25" s="416">
        <v>0</v>
      </c>
      <c r="K25" s="376"/>
      <c r="L25" s="443" t="s">
        <v>265</v>
      </c>
      <c r="M25" s="385"/>
      <c r="N25" s="385"/>
      <c r="O25" s="455">
        <v>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2785.0746268656712</v>
      </c>
      <c r="AB25">
        <f>75*AB24/60</f>
        <v>1452.4253731343281</v>
      </c>
      <c r="AC25">
        <f>120*AC24/60</f>
        <v>1005.9701492537315</v>
      </c>
      <c r="AD25">
        <f>AA25+AB25+AC25</f>
        <v>5243.4701492537306</v>
      </c>
    </row>
    <row r="26" spans="1:38" x14ac:dyDescent="0.3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824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2590.1194029850744</v>
      </c>
      <c r="AB26">
        <f>2*AB24-AB27</f>
        <v>2242.5447761194027</v>
      </c>
      <c r="AC26">
        <f>3*AC24</f>
        <v>1508.9552238805973</v>
      </c>
      <c r="AD26">
        <f>AA26+AB26+AC26</f>
        <v>6341.619402985074</v>
      </c>
    </row>
    <row r="27" spans="1:38" x14ac:dyDescent="0.3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194.955223880597</v>
      </c>
      <c r="AB27">
        <f>(G25/100)*AB24</f>
        <v>81.335820895522389</v>
      </c>
      <c r="AC27">
        <f>(I25/100)*AC24</f>
        <v>50.29850746268658</v>
      </c>
    </row>
    <row r="28" spans="1:38" x14ac:dyDescent="0.3">
      <c r="A28" s="365"/>
      <c r="B28" s="385" t="s">
        <v>269</v>
      </c>
      <c r="C28" s="375"/>
      <c r="D28" s="375"/>
      <c r="E28" s="939">
        <v>1100</v>
      </c>
      <c r="F28" s="940">
        <v>0</v>
      </c>
      <c r="G28" s="941">
        <v>1100</v>
      </c>
      <c r="H28" s="940">
        <v>0</v>
      </c>
      <c r="I28" s="941">
        <v>600</v>
      </c>
      <c r="J28" s="940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8" x14ac:dyDescent="0.3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v>1500</v>
      </c>
      <c r="AB29" s="571">
        <v>1500</v>
      </c>
      <c r="AC29" s="571">
        <v>1250</v>
      </c>
      <c r="AH29" s="923"/>
      <c r="AI29" s="923"/>
      <c r="AJ29" s="923"/>
      <c r="AK29" s="48"/>
      <c r="AL29" s="48"/>
    </row>
    <row r="30" spans="1:38" x14ac:dyDescent="0.3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  <c r="AH30" s="48"/>
      <c r="AI30" s="48"/>
      <c r="AJ30" s="48"/>
      <c r="AK30" s="48"/>
      <c r="AL30" s="48"/>
    </row>
    <row r="31" spans="1:38" x14ac:dyDescent="0.3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  <c r="AG31" s="342"/>
      <c r="AH31" s="48"/>
      <c r="AI31" s="48"/>
      <c r="AJ31" s="48"/>
      <c r="AK31" s="48"/>
      <c r="AL31" s="48"/>
    </row>
    <row r="32" spans="1:38" x14ac:dyDescent="0.3">
      <c r="B32" t="s">
        <v>381</v>
      </c>
      <c r="Z32" t="s">
        <v>377</v>
      </c>
      <c r="AA32">
        <f>(E24/60)*AA24</f>
        <v>5802.2388059701489</v>
      </c>
      <c r="AB32">
        <f>(G24/60)*AB24</f>
        <v>3388.9925373134324</v>
      </c>
      <c r="AC32">
        <f>(I24/60)*AC24</f>
        <v>2808.3333333333335</v>
      </c>
      <c r="AD32">
        <f>AC32+AB32+AA32</f>
        <v>11999.564676616916</v>
      </c>
      <c r="AH32" s="48"/>
      <c r="AI32" s="48"/>
      <c r="AJ32" s="48"/>
      <c r="AK32" s="48"/>
      <c r="AL32" s="48"/>
    </row>
    <row r="33" spans="2:38" x14ac:dyDescent="0.3">
      <c r="B33" t="s">
        <v>382</v>
      </c>
      <c r="I33" t="s">
        <v>473</v>
      </c>
      <c r="Z33" t="s">
        <v>376</v>
      </c>
      <c r="AA33">
        <f>(E24/60)*AA29</f>
        <v>3125</v>
      </c>
      <c r="AB33">
        <f>(G24/60)*AB29</f>
        <v>4375</v>
      </c>
      <c r="AC33">
        <f>(I24/60)*AC29</f>
        <v>6979.1666666666661</v>
      </c>
      <c r="AD33">
        <f>AA33+AB33+AC33</f>
        <v>14479.166666666666</v>
      </c>
      <c r="AH33" s="48"/>
      <c r="AI33" s="48"/>
      <c r="AJ33" s="48"/>
      <c r="AK33" s="923"/>
      <c r="AL33" s="48"/>
    </row>
    <row r="34" spans="2:38" x14ac:dyDescent="0.3">
      <c r="AA34">
        <f>SUM(AA32:AA33)</f>
        <v>8927.238805970148</v>
      </c>
      <c r="AB34">
        <f>SUM(AB32:AB33)</f>
        <v>7763.992537313432</v>
      </c>
      <c r="AC34">
        <f>SUM(AC32:AC33)</f>
        <v>9787.5</v>
      </c>
      <c r="AD34" s="572">
        <f>AD32+AD33</f>
        <v>26478.73134328358</v>
      </c>
      <c r="AH34" s="48"/>
      <c r="AI34" s="48"/>
      <c r="AJ34" s="48"/>
      <c r="AK34" s="923"/>
      <c r="AL34" s="48"/>
    </row>
    <row r="35" spans="2:38" x14ac:dyDescent="0.3">
      <c r="AH35" s="48"/>
      <c r="AI35" s="48"/>
      <c r="AJ35" s="48"/>
      <c r="AK35" s="48"/>
      <c r="AL35" s="48"/>
    </row>
    <row r="36" spans="2:38" x14ac:dyDescent="0.3">
      <c r="AH36" s="48"/>
      <c r="AI36" s="48"/>
      <c r="AJ36" s="48"/>
      <c r="AK36" s="48"/>
      <c r="AL36" s="48"/>
    </row>
    <row r="37" spans="2:38" x14ac:dyDescent="0.3">
      <c r="Z37" t="s">
        <v>458</v>
      </c>
      <c r="AA37">
        <v>8</v>
      </c>
      <c r="AB37">
        <v>9</v>
      </c>
      <c r="AC37">
        <v>10</v>
      </c>
      <c r="AH37" s="48"/>
      <c r="AI37" s="48"/>
      <c r="AJ37" s="48"/>
      <c r="AK37" s="48"/>
      <c r="AL37" s="48"/>
    </row>
    <row r="38" spans="2:38" x14ac:dyDescent="0.3">
      <c r="Z38" t="s">
        <v>459</v>
      </c>
      <c r="AA38">
        <v>1540</v>
      </c>
      <c r="AB38">
        <v>500</v>
      </c>
      <c r="AC38">
        <v>500</v>
      </c>
    </row>
    <row r="39" spans="2:38" x14ac:dyDescent="0.3">
      <c r="Z39" t="s">
        <v>460</v>
      </c>
      <c r="AA39">
        <v>4000</v>
      </c>
      <c r="AB39">
        <v>4000</v>
      </c>
    </row>
    <row r="40" spans="2:38" x14ac:dyDescent="0.3">
      <c r="Z40" t="s">
        <v>461</v>
      </c>
      <c r="AA40">
        <v>7000</v>
      </c>
      <c r="AB40">
        <v>7000</v>
      </c>
      <c r="AC40">
        <v>7000</v>
      </c>
    </row>
    <row r="41" spans="2:38" x14ac:dyDescent="0.3">
      <c r="Z41" t="s">
        <v>462</v>
      </c>
      <c r="AA41">
        <f>AA40-AA39-AA38</f>
        <v>1460</v>
      </c>
      <c r="AB41">
        <f>AB40-AB39-AB38</f>
        <v>2500</v>
      </c>
      <c r="AC41">
        <v>6500</v>
      </c>
    </row>
    <row r="42" spans="2:38" x14ac:dyDescent="0.3">
      <c r="Z42" t="s">
        <v>463</v>
      </c>
      <c r="AA42">
        <v>2000</v>
      </c>
      <c r="AB42">
        <v>3000</v>
      </c>
      <c r="AC42">
        <v>7000</v>
      </c>
    </row>
    <row r="43" spans="2:38" x14ac:dyDescent="0.3">
      <c r="Z43" t="s">
        <v>464</v>
      </c>
      <c r="AA43">
        <v>2000</v>
      </c>
    </row>
    <row r="44" spans="2:38" x14ac:dyDescent="0.3">
      <c r="Z44" t="s">
        <v>465</v>
      </c>
      <c r="AA44">
        <v>3000</v>
      </c>
      <c r="AB44">
        <v>2000</v>
      </c>
    </row>
    <row r="45" spans="2:38" x14ac:dyDescent="0.3">
      <c r="Z45" t="s">
        <v>466</v>
      </c>
      <c r="AA45">
        <v>4000</v>
      </c>
    </row>
    <row r="50" spans="28:29" x14ac:dyDescent="0.3">
      <c r="AB50" s="712">
        <f>E17+2*G17+4*I17</f>
        <v>6300</v>
      </c>
      <c r="AC50" s="712">
        <f>AB50/500</f>
        <v>12.6</v>
      </c>
    </row>
    <row r="51" spans="28:29" x14ac:dyDescent="0.3">
      <c r="AB51" s="712">
        <f>E18+2*G18+4*I18</f>
        <v>4800</v>
      </c>
      <c r="AC51" s="712">
        <f>AB51/500</f>
        <v>9.6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K5" workbookViewId="0">
      <selection activeCell="AH18" sqref="AH18"/>
    </sheetView>
  </sheetViews>
  <sheetFormatPr baseColWidth="10" defaultColWidth="9.3320312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16384" width="9.33203125" style="1"/>
  </cols>
  <sheetData>
    <row r="1" spans="2:26" ht="15.6" x14ac:dyDescent="0.3">
      <c r="D1" s="39" t="s">
        <v>111</v>
      </c>
      <c r="E1" s="37">
        <f>[5]W!A1</f>
        <v>1</v>
      </c>
      <c r="F1" s="41" t="s">
        <v>110</v>
      </c>
      <c r="G1" s="6"/>
      <c r="I1" s="37">
        <f>[5]W!A2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[5]W!A4</f>
        <v>2016</v>
      </c>
      <c r="W1" s="38" t="s">
        <v>107</v>
      </c>
      <c r="X1" s="37">
        <f>[5]W!A5</f>
        <v>3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[5]W!A201</f>
        <v>30000</v>
      </c>
      <c r="G8" s="12"/>
      <c r="H8" s="2"/>
      <c r="I8" s="2" t="s">
        <v>99</v>
      </c>
      <c r="J8" s="2"/>
      <c r="K8" s="2"/>
      <c r="L8" s="4">
        <f>[5]W!A241</f>
        <v>484270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[5]W!A202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[5]W!A261</f>
        <v>50000</v>
      </c>
      <c r="S9" s="12"/>
      <c r="T9" s="2"/>
      <c r="U9" s="2" t="s">
        <v>94</v>
      </c>
      <c r="V9" s="2"/>
      <c r="W9" s="2"/>
      <c r="X9" s="4">
        <f>[5]W!A221</f>
        <v>182705</v>
      </c>
      <c r="Y9" s="12"/>
    </row>
    <row r="10" spans="2:26" x14ac:dyDescent="0.2">
      <c r="B10" s="13"/>
      <c r="C10" s="2" t="s">
        <v>93</v>
      </c>
      <c r="D10" s="2"/>
      <c r="E10" s="2"/>
      <c r="F10" s="4">
        <f>[5]W!A203</f>
        <v>0</v>
      </c>
      <c r="G10" s="12"/>
      <c r="H10" s="2"/>
      <c r="I10" s="2" t="s">
        <v>92</v>
      </c>
      <c r="J10" s="2"/>
      <c r="K10" s="2"/>
      <c r="L10" s="4">
        <f>[5]W!A242</f>
        <v>160480</v>
      </c>
      <c r="M10" s="12"/>
      <c r="N10" s="2"/>
      <c r="O10" s="2" t="s">
        <v>91</v>
      </c>
      <c r="P10" s="2"/>
      <c r="Q10" s="5"/>
      <c r="R10" s="5">
        <f>[5]W!A262</f>
        <v>250000</v>
      </c>
      <c r="S10" s="12"/>
      <c r="T10" s="2"/>
      <c r="U10" s="2" t="s">
        <v>48</v>
      </c>
      <c r="V10" s="2"/>
      <c r="W10" s="2"/>
      <c r="X10" s="4">
        <f>[5]W!A222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[5]W!A204</f>
        <v>59216</v>
      </c>
      <c r="G11" s="12"/>
      <c r="H11" s="2"/>
      <c r="I11" s="7" t="s">
        <v>89</v>
      </c>
      <c r="L11" s="4">
        <f>[5]W!A243</f>
        <v>0</v>
      </c>
      <c r="M11" s="12"/>
      <c r="N11" s="2"/>
      <c r="O11" s="2" t="s">
        <v>88</v>
      </c>
      <c r="P11" s="2"/>
      <c r="Q11" s="2"/>
      <c r="R11" s="18">
        <f>[5]W!A263</f>
        <v>1155376</v>
      </c>
      <c r="S11" s="12"/>
      <c r="T11" s="2"/>
      <c r="U11" s="2" t="s">
        <v>87</v>
      </c>
      <c r="V11" s="2"/>
      <c r="W11" s="2"/>
      <c r="X11" s="4">
        <f>[5]W!A223</f>
        <v>594693</v>
      </c>
      <c r="Y11" s="12"/>
    </row>
    <row r="12" spans="2:26" x14ac:dyDescent="0.2">
      <c r="B12" s="13"/>
      <c r="C12" s="2" t="s">
        <v>86</v>
      </c>
      <c r="D12" s="2"/>
      <c r="E12" s="2"/>
      <c r="F12" s="4">
        <f>[5]W!A205</f>
        <v>4842</v>
      </c>
      <c r="G12" s="12"/>
      <c r="H12" s="2"/>
      <c r="I12" s="2" t="s">
        <v>85</v>
      </c>
      <c r="J12" s="2"/>
      <c r="K12" s="2"/>
      <c r="L12" s="4">
        <f>[5]W!A244</f>
        <v>124818</v>
      </c>
      <c r="M12" s="12"/>
      <c r="N12" s="2"/>
      <c r="O12" s="2" t="s">
        <v>84</v>
      </c>
      <c r="P12" s="2"/>
      <c r="Q12" s="2"/>
      <c r="R12" s="4">
        <f>SUM(R9:R11)</f>
        <v>1455376</v>
      </c>
      <c r="S12" s="12"/>
      <c r="T12" s="2"/>
      <c r="U12" s="2" t="s">
        <v>83</v>
      </c>
      <c r="V12" s="2"/>
      <c r="W12" s="2"/>
      <c r="X12" s="14">
        <f>[5]W!A224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[5]W!A206</f>
        <v>0</v>
      </c>
      <c r="G13" s="12"/>
      <c r="H13" s="2"/>
      <c r="I13" s="2" t="s">
        <v>81</v>
      </c>
      <c r="J13" s="2"/>
      <c r="K13" s="2"/>
      <c r="L13" s="4">
        <f>[5]W!A245</f>
        <v>48874</v>
      </c>
      <c r="M13" s="12"/>
      <c r="N13" s="2"/>
      <c r="S13" s="12"/>
      <c r="T13" s="2"/>
      <c r="U13" s="7" t="s">
        <v>80</v>
      </c>
      <c r="X13" s="5">
        <f>X9+X10-X11-X12</f>
        <v>-411988</v>
      </c>
      <c r="Y13" s="12"/>
    </row>
    <row r="14" spans="2:26" x14ac:dyDescent="0.2">
      <c r="B14" s="13"/>
      <c r="C14" s="2" t="s">
        <v>79</v>
      </c>
      <c r="D14" s="2"/>
      <c r="E14" s="2"/>
      <c r="F14" s="4">
        <f>[5]W!A207</f>
        <v>60000</v>
      </c>
      <c r="G14" s="12"/>
      <c r="H14" s="2"/>
      <c r="I14" s="2" t="s">
        <v>78</v>
      </c>
      <c r="J14" s="2"/>
      <c r="K14" s="2"/>
      <c r="L14" s="4">
        <f>[5]W!A246</f>
        <v>73855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[5]W!A208</f>
        <v>0</v>
      </c>
      <c r="G15" s="12"/>
      <c r="H15" s="2"/>
      <c r="I15" s="2" t="s">
        <v>75</v>
      </c>
      <c r="J15" s="2"/>
      <c r="K15" s="2"/>
      <c r="L15" s="4">
        <f>[5]W!A247</f>
        <v>50775</v>
      </c>
      <c r="M15" s="12"/>
      <c r="N15" s="2"/>
      <c r="O15" s="2" t="s">
        <v>74</v>
      </c>
      <c r="P15" s="2"/>
      <c r="Q15" s="2"/>
      <c r="R15" s="4">
        <f>[5]W!A265</f>
        <v>57721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[5]W!A209</f>
        <v>43500</v>
      </c>
      <c r="G16" s="12"/>
      <c r="H16" s="2"/>
      <c r="I16" s="2" t="s">
        <v>71</v>
      </c>
      <c r="J16" s="2"/>
      <c r="K16" s="2"/>
      <c r="L16" s="4">
        <f>[5]W!A248</f>
        <v>1487</v>
      </c>
      <c r="M16" s="12"/>
      <c r="N16" s="2"/>
      <c r="O16" s="7" t="s">
        <v>70</v>
      </c>
      <c r="R16" s="4">
        <f>[5]W!A266</f>
        <v>0</v>
      </c>
      <c r="S16" s="12"/>
      <c r="T16" s="2"/>
      <c r="U16" s="2" t="s">
        <v>69</v>
      </c>
      <c r="V16" s="2"/>
      <c r="W16" s="2"/>
      <c r="X16" s="4">
        <f>[5]W!A225</f>
        <v>2375</v>
      </c>
      <c r="Y16" s="12"/>
    </row>
    <row r="17" spans="2:25" x14ac:dyDescent="0.2">
      <c r="B17" s="13"/>
      <c r="C17" s="2" t="s">
        <v>68</v>
      </c>
      <c r="D17" s="2"/>
      <c r="E17" s="2"/>
      <c r="F17" s="4">
        <f>[5]W!A210</f>
        <v>2550</v>
      </c>
      <c r="G17" s="12"/>
      <c r="H17" s="2"/>
      <c r="I17" s="2" t="s">
        <v>67</v>
      </c>
      <c r="L17" s="4">
        <f>[5]W!A249</f>
        <v>15600</v>
      </c>
      <c r="M17" s="12"/>
      <c r="N17" s="2"/>
      <c r="O17" s="2" t="s">
        <v>66</v>
      </c>
      <c r="P17" s="2"/>
      <c r="Q17" s="2"/>
      <c r="R17" s="4">
        <f>[5]W!A267</f>
        <v>128313</v>
      </c>
      <c r="S17" s="12"/>
      <c r="T17" s="2"/>
      <c r="U17" s="2" t="s">
        <v>65</v>
      </c>
      <c r="X17" s="4">
        <f>[5]W!A226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[5]W!A211</f>
        <v>7979</v>
      </c>
      <c r="G18" s="12"/>
      <c r="H18" s="2"/>
      <c r="I18" s="15" t="s">
        <v>63</v>
      </c>
      <c r="J18" s="2"/>
      <c r="K18" s="2"/>
      <c r="L18" s="14">
        <f>[5]W!A250</f>
        <v>186034</v>
      </c>
      <c r="M18" s="12"/>
      <c r="N18" s="2"/>
      <c r="O18" s="2" t="s">
        <v>62</v>
      </c>
      <c r="P18" s="2"/>
      <c r="Q18" s="2"/>
      <c r="R18" s="4">
        <f>[5]W!A268</f>
        <v>301565</v>
      </c>
      <c r="S18" s="12"/>
      <c r="T18" s="2"/>
      <c r="U18" s="2" t="s">
        <v>61</v>
      </c>
      <c r="V18" s="2"/>
      <c r="W18" s="2"/>
      <c r="X18" s="14">
        <f>[5]W!A227</f>
        <v>600000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[5]W!A212</f>
        <v>7500</v>
      </c>
      <c r="G19" s="12"/>
      <c r="H19" s="2"/>
      <c r="I19" s="2" t="s">
        <v>59</v>
      </c>
      <c r="J19" s="2"/>
      <c r="K19" s="2"/>
      <c r="L19" s="26">
        <f>[5]W!A251</f>
        <v>289855</v>
      </c>
      <c r="M19" s="12"/>
      <c r="N19" s="2"/>
      <c r="O19" s="2" t="s">
        <v>58</v>
      </c>
      <c r="P19" s="2"/>
      <c r="Q19" s="2"/>
      <c r="R19" s="14">
        <f>[5]W!A269</f>
        <v>1900000</v>
      </c>
      <c r="S19" s="12"/>
      <c r="T19" s="2"/>
      <c r="U19" s="7" t="s">
        <v>57</v>
      </c>
      <c r="X19" s="5">
        <f>X16+X17-X18</f>
        <v>-597625</v>
      </c>
      <c r="Y19" s="12"/>
    </row>
    <row r="20" spans="2:25" x14ac:dyDescent="0.2">
      <c r="B20" s="13"/>
      <c r="C20" s="2" t="s">
        <v>56</v>
      </c>
      <c r="D20" s="2"/>
      <c r="E20" s="2"/>
      <c r="F20" s="4">
        <f>[5]W!A213</f>
        <v>1175</v>
      </c>
      <c r="G20" s="12"/>
      <c r="H20" s="2"/>
      <c r="I20" s="2" t="s">
        <v>55</v>
      </c>
      <c r="J20" s="2"/>
      <c r="K20" s="2"/>
      <c r="L20" s="4">
        <f>[5]W!A252</f>
        <v>194415</v>
      </c>
      <c r="M20" s="12"/>
      <c r="N20" s="2"/>
      <c r="O20" s="7" t="s">
        <v>54</v>
      </c>
      <c r="R20" s="25">
        <f>SUM(R15:R19)</f>
        <v>2387599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[5]W!A214</f>
        <v>6272</v>
      </c>
      <c r="G21" s="12"/>
      <c r="H21" s="2"/>
      <c r="I21" s="2" t="s">
        <v>52</v>
      </c>
      <c r="J21" s="2"/>
      <c r="K21" s="2"/>
      <c r="L21" s="4">
        <f>[5]W!A217</f>
        <v>283554</v>
      </c>
      <c r="M21" s="12"/>
      <c r="N21" s="2"/>
      <c r="O21" s="2" t="s">
        <v>51</v>
      </c>
      <c r="P21" s="2"/>
      <c r="Q21" s="2"/>
      <c r="R21" s="4">
        <f>R12+R20</f>
        <v>3842975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[5]W!A215</f>
        <v>50000</v>
      </c>
      <c r="G22" s="12"/>
      <c r="H22" s="2"/>
      <c r="I22" s="2" t="s">
        <v>48</v>
      </c>
      <c r="J22" s="2"/>
      <c r="K22" s="2"/>
      <c r="L22" s="4">
        <f>[5]W!A222</f>
        <v>0</v>
      </c>
      <c r="M22" s="12"/>
      <c r="N22" s="2"/>
      <c r="S22" s="12"/>
      <c r="T22" s="2"/>
      <c r="U22" s="1" t="s">
        <v>47</v>
      </c>
      <c r="X22" s="4">
        <f>[5]W!A228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[5]W!A216</f>
        <v>10520</v>
      </c>
      <c r="G23" s="12"/>
      <c r="H23" s="2"/>
      <c r="I23" s="2" t="s">
        <v>45</v>
      </c>
      <c r="J23" s="2"/>
      <c r="K23" s="2"/>
      <c r="L23" s="18">
        <f>[5]W!A254</f>
        <v>29624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[5]W!A229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[5]W!A217</f>
        <v>283554</v>
      </c>
      <c r="G24" s="12"/>
      <c r="H24" s="2"/>
      <c r="I24" s="7" t="s">
        <v>41</v>
      </c>
      <c r="L24" s="4">
        <f>L20-L21+L22-L23</f>
        <v>-118763</v>
      </c>
      <c r="M24" s="12"/>
      <c r="N24" s="2"/>
      <c r="O24" s="2" t="s">
        <v>40</v>
      </c>
      <c r="P24" s="2"/>
      <c r="Q24" s="2"/>
      <c r="R24" s="4">
        <f>[5]W!A271</f>
        <v>0</v>
      </c>
      <c r="S24" s="12"/>
      <c r="T24" s="2"/>
      <c r="U24" s="2" t="s">
        <v>39</v>
      </c>
      <c r="V24" s="2"/>
      <c r="W24" s="2"/>
      <c r="X24" s="4">
        <f>[5]W!A230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[5]W!A225</f>
        <v>2375</v>
      </c>
      <c r="M25" s="12"/>
      <c r="N25" s="2"/>
      <c r="O25" s="22" t="s">
        <v>37</v>
      </c>
      <c r="P25" s="2"/>
      <c r="Q25" s="2"/>
      <c r="R25" s="4">
        <f>[5]W!A272</f>
        <v>118538</v>
      </c>
      <c r="S25" s="12"/>
      <c r="T25" s="2"/>
      <c r="U25" s="2" t="s">
        <v>36</v>
      </c>
      <c r="V25" s="2"/>
      <c r="W25" s="2"/>
      <c r="X25" s="4">
        <f>[5]W!A231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[5]W!A232</f>
        <v>531</v>
      </c>
      <c r="M26" s="12"/>
      <c r="N26" s="2"/>
      <c r="O26" s="2" t="s">
        <v>33</v>
      </c>
      <c r="P26" s="2"/>
      <c r="Q26" s="2"/>
      <c r="R26" s="14">
        <f>[5]W!A273</f>
        <v>92603</v>
      </c>
      <c r="S26" s="12"/>
      <c r="T26" s="2"/>
      <c r="U26" s="2" t="s">
        <v>32</v>
      </c>
      <c r="V26" s="2"/>
      <c r="W26" s="2"/>
      <c r="X26" s="14">
        <f>[5]W!A232</f>
        <v>531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-116919</v>
      </c>
      <c r="G27" s="12"/>
      <c r="H27" s="2"/>
      <c r="I27" s="7" t="s">
        <v>30</v>
      </c>
      <c r="J27" s="2"/>
      <c r="K27" s="2"/>
      <c r="L27" s="5">
        <f>L24+L25-L26</f>
        <v>-116919</v>
      </c>
      <c r="M27" s="12"/>
      <c r="N27" s="2"/>
      <c r="O27" s="15" t="s">
        <v>29</v>
      </c>
      <c r="P27" s="2"/>
      <c r="Q27" s="2"/>
      <c r="R27" s="4">
        <f>SUM(R24:R26)</f>
        <v>211141</v>
      </c>
      <c r="S27" s="12"/>
      <c r="T27" s="2"/>
      <c r="U27" s="7" t="s">
        <v>28</v>
      </c>
      <c r="X27" s="5">
        <f>X22-X23-X24+X25-X26</f>
        <v>-531</v>
      </c>
      <c r="Y27" s="12"/>
    </row>
    <row r="28" spans="2:25" x14ac:dyDescent="0.2">
      <c r="B28" s="13"/>
      <c r="C28" s="7" t="s">
        <v>27</v>
      </c>
      <c r="D28" s="2"/>
      <c r="E28" s="2"/>
      <c r="F28" s="14">
        <f>[5]W!A240</f>
        <v>-251247</v>
      </c>
      <c r="G28" s="12"/>
      <c r="H28" s="2"/>
      <c r="I28" s="2" t="s">
        <v>26</v>
      </c>
      <c r="J28" s="2"/>
      <c r="K28" s="2"/>
      <c r="L28" s="14">
        <f>[5]W!A255</f>
        <v>0</v>
      </c>
      <c r="M28" s="12"/>
      <c r="N28" s="2"/>
      <c r="O28" s="2" t="s">
        <v>25</v>
      </c>
      <c r="P28" s="2"/>
      <c r="Q28" s="2"/>
      <c r="R28" s="4">
        <f>[5]W!A274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[5]W!A257</f>
        <v>-368166</v>
      </c>
      <c r="G29" s="12"/>
      <c r="H29" s="2"/>
      <c r="I29" s="2" t="s">
        <v>23</v>
      </c>
      <c r="J29" s="2"/>
      <c r="K29" s="2"/>
      <c r="L29" s="4">
        <f>[5]W!A256</f>
        <v>-116919</v>
      </c>
      <c r="M29" s="12"/>
      <c r="N29" s="2"/>
      <c r="S29" s="12"/>
      <c r="U29" s="2" t="s">
        <v>22</v>
      </c>
      <c r="V29" s="2"/>
      <c r="W29" s="2"/>
      <c r="X29" s="5">
        <f>[5]W!A233</f>
        <v>-1010144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-2.9229750000000001</v>
      </c>
      <c r="M30" s="12"/>
      <c r="N30" s="2"/>
      <c r="O30" s="2" t="s">
        <v>20</v>
      </c>
      <c r="P30" s="2"/>
      <c r="Q30" s="2"/>
      <c r="R30" s="4">
        <f>R21-R27-R28</f>
        <v>3631834</v>
      </c>
      <c r="S30" s="12"/>
      <c r="U30" s="7" t="s">
        <v>19</v>
      </c>
      <c r="V30" s="2"/>
      <c r="W30" s="2"/>
      <c r="X30" s="18">
        <f>[5]W!A234</f>
        <v>2817541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1807397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[5]W!A230</f>
        <v>0</v>
      </c>
      <c r="M32" s="12"/>
      <c r="N32" s="2"/>
      <c r="O32" s="17" t="s">
        <v>16</v>
      </c>
      <c r="S32" s="12"/>
      <c r="U32" s="1" t="s">
        <v>15</v>
      </c>
      <c r="X32" s="5">
        <f>[5]W!A270</f>
        <v>1900000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[5]W!A219</f>
        <v>0</v>
      </c>
      <c r="G33" s="12"/>
      <c r="H33" s="2"/>
      <c r="I33" s="2" t="s">
        <v>12</v>
      </c>
      <c r="J33" s="2"/>
      <c r="K33" s="2"/>
      <c r="L33" s="4">
        <f>L29-L32</f>
        <v>-116919</v>
      </c>
      <c r="M33" s="12"/>
      <c r="O33" s="15" t="s">
        <v>11</v>
      </c>
      <c r="P33" s="2"/>
      <c r="Q33" s="2"/>
      <c r="R33" s="4">
        <f>[5]W!A275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[5]W!A220</f>
        <v>1045</v>
      </c>
      <c r="G34" s="12"/>
      <c r="H34" s="2"/>
      <c r="I34" s="1" t="s">
        <v>9</v>
      </c>
      <c r="J34" s="2"/>
      <c r="K34" s="2"/>
      <c r="L34" s="14">
        <f>[5]W!A260</f>
        <v>-251247</v>
      </c>
      <c r="M34" s="12"/>
      <c r="O34" s="1" t="s">
        <v>8</v>
      </c>
      <c r="R34" s="4">
        <f>[5]W!A276</f>
        <v>0</v>
      </c>
      <c r="S34" s="12"/>
      <c r="U34" s="2" t="s">
        <v>7</v>
      </c>
      <c r="V34" s="2"/>
      <c r="W34" s="2"/>
      <c r="X34" s="5">
        <f>[5]W!A238</f>
        <v>396000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-368166</v>
      </c>
      <c r="M35" s="12"/>
      <c r="O35" s="2" t="s">
        <v>5</v>
      </c>
      <c r="P35" s="2"/>
      <c r="Q35" s="2"/>
      <c r="R35" s="14">
        <f>R36-R33-R34</f>
        <v>-368166</v>
      </c>
      <c r="S35" s="12"/>
      <c r="U35" s="2" t="s">
        <v>4</v>
      </c>
      <c r="V35" s="2"/>
      <c r="W35" s="2"/>
      <c r="X35" s="5">
        <f>[5]W!A239</f>
        <v>1523000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[5]W!A277</f>
        <v>3631834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7" sqref="AA17"/>
    </sheetView>
  </sheetViews>
  <sheetFormatPr baseColWidth="10" defaultColWidth="9.3320312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256" width="9.33203125" style="1"/>
    <col min="257" max="258" width="1.44140625" style="1" customWidth="1"/>
    <col min="259" max="262" width="7.6640625" style="1" customWidth="1"/>
    <col min="263" max="264" width="1.6640625" style="1" customWidth="1"/>
    <col min="265" max="268" width="7.6640625" style="1" customWidth="1"/>
    <col min="269" max="270" width="1.44140625" style="1" customWidth="1"/>
    <col min="271" max="274" width="7.6640625" style="1" customWidth="1"/>
    <col min="275" max="276" width="1.44140625" style="1" customWidth="1"/>
    <col min="277" max="280" width="7.6640625" style="1" customWidth="1"/>
    <col min="281" max="281" width="1.44140625" style="1" customWidth="1"/>
    <col min="282" max="512" width="9.33203125" style="1"/>
    <col min="513" max="514" width="1.44140625" style="1" customWidth="1"/>
    <col min="515" max="518" width="7.6640625" style="1" customWidth="1"/>
    <col min="519" max="520" width="1.6640625" style="1" customWidth="1"/>
    <col min="521" max="524" width="7.6640625" style="1" customWidth="1"/>
    <col min="525" max="526" width="1.44140625" style="1" customWidth="1"/>
    <col min="527" max="530" width="7.6640625" style="1" customWidth="1"/>
    <col min="531" max="532" width="1.44140625" style="1" customWidth="1"/>
    <col min="533" max="536" width="7.6640625" style="1" customWidth="1"/>
    <col min="537" max="537" width="1.44140625" style="1" customWidth="1"/>
    <col min="538" max="768" width="9.33203125" style="1"/>
    <col min="769" max="770" width="1.44140625" style="1" customWidth="1"/>
    <col min="771" max="774" width="7.6640625" style="1" customWidth="1"/>
    <col min="775" max="776" width="1.6640625" style="1" customWidth="1"/>
    <col min="777" max="780" width="7.6640625" style="1" customWidth="1"/>
    <col min="781" max="782" width="1.44140625" style="1" customWidth="1"/>
    <col min="783" max="786" width="7.6640625" style="1" customWidth="1"/>
    <col min="787" max="788" width="1.44140625" style="1" customWidth="1"/>
    <col min="789" max="792" width="7.6640625" style="1" customWidth="1"/>
    <col min="793" max="793" width="1.44140625" style="1" customWidth="1"/>
    <col min="794" max="1024" width="9.33203125" style="1"/>
    <col min="1025" max="1026" width="1.44140625" style="1" customWidth="1"/>
    <col min="1027" max="1030" width="7.6640625" style="1" customWidth="1"/>
    <col min="1031" max="1032" width="1.6640625" style="1" customWidth="1"/>
    <col min="1033" max="1036" width="7.6640625" style="1" customWidth="1"/>
    <col min="1037" max="1038" width="1.44140625" style="1" customWidth="1"/>
    <col min="1039" max="1042" width="7.6640625" style="1" customWidth="1"/>
    <col min="1043" max="1044" width="1.44140625" style="1" customWidth="1"/>
    <col min="1045" max="1048" width="7.6640625" style="1" customWidth="1"/>
    <col min="1049" max="1049" width="1.44140625" style="1" customWidth="1"/>
    <col min="1050" max="1280" width="9.33203125" style="1"/>
    <col min="1281" max="1282" width="1.44140625" style="1" customWidth="1"/>
    <col min="1283" max="1286" width="7.6640625" style="1" customWidth="1"/>
    <col min="1287" max="1288" width="1.6640625" style="1" customWidth="1"/>
    <col min="1289" max="1292" width="7.6640625" style="1" customWidth="1"/>
    <col min="1293" max="1294" width="1.44140625" style="1" customWidth="1"/>
    <col min="1295" max="1298" width="7.6640625" style="1" customWidth="1"/>
    <col min="1299" max="1300" width="1.44140625" style="1" customWidth="1"/>
    <col min="1301" max="1304" width="7.6640625" style="1" customWidth="1"/>
    <col min="1305" max="1305" width="1.44140625" style="1" customWidth="1"/>
    <col min="1306" max="1536" width="9.33203125" style="1"/>
    <col min="1537" max="1538" width="1.44140625" style="1" customWidth="1"/>
    <col min="1539" max="1542" width="7.6640625" style="1" customWidth="1"/>
    <col min="1543" max="1544" width="1.6640625" style="1" customWidth="1"/>
    <col min="1545" max="1548" width="7.6640625" style="1" customWidth="1"/>
    <col min="1549" max="1550" width="1.44140625" style="1" customWidth="1"/>
    <col min="1551" max="1554" width="7.6640625" style="1" customWidth="1"/>
    <col min="1555" max="1556" width="1.44140625" style="1" customWidth="1"/>
    <col min="1557" max="1560" width="7.6640625" style="1" customWidth="1"/>
    <col min="1561" max="1561" width="1.44140625" style="1" customWidth="1"/>
    <col min="1562" max="1792" width="9.33203125" style="1"/>
    <col min="1793" max="1794" width="1.44140625" style="1" customWidth="1"/>
    <col min="1795" max="1798" width="7.6640625" style="1" customWidth="1"/>
    <col min="1799" max="1800" width="1.6640625" style="1" customWidth="1"/>
    <col min="1801" max="1804" width="7.6640625" style="1" customWidth="1"/>
    <col min="1805" max="1806" width="1.44140625" style="1" customWidth="1"/>
    <col min="1807" max="1810" width="7.6640625" style="1" customWidth="1"/>
    <col min="1811" max="1812" width="1.44140625" style="1" customWidth="1"/>
    <col min="1813" max="1816" width="7.6640625" style="1" customWidth="1"/>
    <col min="1817" max="1817" width="1.44140625" style="1" customWidth="1"/>
    <col min="1818" max="2048" width="9.33203125" style="1"/>
    <col min="2049" max="2050" width="1.44140625" style="1" customWidth="1"/>
    <col min="2051" max="2054" width="7.6640625" style="1" customWidth="1"/>
    <col min="2055" max="2056" width="1.6640625" style="1" customWidth="1"/>
    <col min="2057" max="2060" width="7.6640625" style="1" customWidth="1"/>
    <col min="2061" max="2062" width="1.44140625" style="1" customWidth="1"/>
    <col min="2063" max="2066" width="7.6640625" style="1" customWidth="1"/>
    <col min="2067" max="2068" width="1.44140625" style="1" customWidth="1"/>
    <col min="2069" max="2072" width="7.6640625" style="1" customWidth="1"/>
    <col min="2073" max="2073" width="1.44140625" style="1" customWidth="1"/>
    <col min="2074" max="2304" width="9.33203125" style="1"/>
    <col min="2305" max="2306" width="1.44140625" style="1" customWidth="1"/>
    <col min="2307" max="2310" width="7.6640625" style="1" customWidth="1"/>
    <col min="2311" max="2312" width="1.6640625" style="1" customWidth="1"/>
    <col min="2313" max="2316" width="7.6640625" style="1" customWidth="1"/>
    <col min="2317" max="2318" width="1.44140625" style="1" customWidth="1"/>
    <col min="2319" max="2322" width="7.6640625" style="1" customWidth="1"/>
    <col min="2323" max="2324" width="1.44140625" style="1" customWidth="1"/>
    <col min="2325" max="2328" width="7.6640625" style="1" customWidth="1"/>
    <col min="2329" max="2329" width="1.44140625" style="1" customWidth="1"/>
    <col min="2330" max="2560" width="9.33203125" style="1"/>
    <col min="2561" max="2562" width="1.44140625" style="1" customWidth="1"/>
    <col min="2563" max="2566" width="7.6640625" style="1" customWidth="1"/>
    <col min="2567" max="2568" width="1.6640625" style="1" customWidth="1"/>
    <col min="2569" max="2572" width="7.6640625" style="1" customWidth="1"/>
    <col min="2573" max="2574" width="1.44140625" style="1" customWidth="1"/>
    <col min="2575" max="2578" width="7.6640625" style="1" customWidth="1"/>
    <col min="2579" max="2580" width="1.44140625" style="1" customWidth="1"/>
    <col min="2581" max="2584" width="7.6640625" style="1" customWidth="1"/>
    <col min="2585" max="2585" width="1.44140625" style="1" customWidth="1"/>
    <col min="2586" max="2816" width="9.33203125" style="1"/>
    <col min="2817" max="2818" width="1.44140625" style="1" customWidth="1"/>
    <col min="2819" max="2822" width="7.6640625" style="1" customWidth="1"/>
    <col min="2823" max="2824" width="1.6640625" style="1" customWidth="1"/>
    <col min="2825" max="2828" width="7.6640625" style="1" customWidth="1"/>
    <col min="2829" max="2830" width="1.44140625" style="1" customWidth="1"/>
    <col min="2831" max="2834" width="7.6640625" style="1" customWidth="1"/>
    <col min="2835" max="2836" width="1.44140625" style="1" customWidth="1"/>
    <col min="2837" max="2840" width="7.6640625" style="1" customWidth="1"/>
    <col min="2841" max="2841" width="1.44140625" style="1" customWidth="1"/>
    <col min="2842" max="3072" width="9.33203125" style="1"/>
    <col min="3073" max="3074" width="1.44140625" style="1" customWidth="1"/>
    <col min="3075" max="3078" width="7.6640625" style="1" customWidth="1"/>
    <col min="3079" max="3080" width="1.6640625" style="1" customWidth="1"/>
    <col min="3081" max="3084" width="7.6640625" style="1" customWidth="1"/>
    <col min="3085" max="3086" width="1.44140625" style="1" customWidth="1"/>
    <col min="3087" max="3090" width="7.6640625" style="1" customWidth="1"/>
    <col min="3091" max="3092" width="1.44140625" style="1" customWidth="1"/>
    <col min="3093" max="3096" width="7.6640625" style="1" customWidth="1"/>
    <col min="3097" max="3097" width="1.44140625" style="1" customWidth="1"/>
    <col min="3098" max="3328" width="9.33203125" style="1"/>
    <col min="3329" max="3330" width="1.44140625" style="1" customWidth="1"/>
    <col min="3331" max="3334" width="7.6640625" style="1" customWidth="1"/>
    <col min="3335" max="3336" width="1.6640625" style="1" customWidth="1"/>
    <col min="3337" max="3340" width="7.6640625" style="1" customWidth="1"/>
    <col min="3341" max="3342" width="1.44140625" style="1" customWidth="1"/>
    <col min="3343" max="3346" width="7.6640625" style="1" customWidth="1"/>
    <col min="3347" max="3348" width="1.44140625" style="1" customWidth="1"/>
    <col min="3349" max="3352" width="7.6640625" style="1" customWidth="1"/>
    <col min="3353" max="3353" width="1.44140625" style="1" customWidth="1"/>
    <col min="3354" max="3584" width="9.33203125" style="1"/>
    <col min="3585" max="3586" width="1.44140625" style="1" customWidth="1"/>
    <col min="3587" max="3590" width="7.6640625" style="1" customWidth="1"/>
    <col min="3591" max="3592" width="1.6640625" style="1" customWidth="1"/>
    <col min="3593" max="3596" width="7.6640625" style="1" customWidth="1"/>
    <col min="3597" max="3598" width="1.44140625" style="1" customWidth="1"/>
    <col min="3599" max="3602" width="7.6640625" style="1" customWidth="1"/>
    <col min="3603" max="3604" width="1.44140625" style="1" customWidth="1"/>
    <col min="3605" max="3608" width="7.6640625" style="1" customWidth="1"/>
    <col min="3609" max="3609" width="1.44140625" style="1" customWidth="1"/>
    <col min="3610" max="3840" width="9.33203125" style="1"/>
    <col min="3841" max="3842" width="1.44140625" style="1" customWidth="1"/>
    <col min="3843" max="3846" width="7.6640625" style="1" customWidth="1"/>
    <col min="3847" max="3848" width="1.6640625" style="1" customWidth="1"/>
    <col min="3849" max="3852" width="7.6640625" style="1" customWidth="1"/>
    <col min="3853" max="3854" width="1.44140625" style="1" customWidth="1"/>
    <col min="3855" max="3858" width="7.6640625" style="1" customWidth="1"/>
    <col min="3859" max="3860" width="1.44140625" style="1" customWidth="1"/>
    <col min="3861" max="3864" width="7.6640625" style="1" customWidth="1"/>
    <col min="3865" max="3865" width="1.44140625" style="1" customWidth="1"/>
    <col min="3866" max="4096" width="9.33203125" style="1"/>
    <col min="4097" max="4098" width="1.44140625" style="1" customWidth="1"/>
    <col min="4099" max="4102" width="7.6640625" style="1" customWidth="1"/>
    <col min="4103" max="4104" width="1.6640625" style="1" customWidth="1"/>
    <col min="4105" max="4108" width="7.6640625" style="1" customWidth="1"/>
    <col min="4109" max="4110" width="1.44140625" style="1" customWidth="1"/>
    <col min="4111" max="4114" width="7.6640625" style="1" customWidth="1"/>
    <col min="4115" max="4116" width="1.44140625" style="1" customWidth="1"/>
    <col min="4117" max="4120" width="7.6640625" style="1" customWidth="1"/>
    <col min="4121" max="4121" width="1.44140625" style="1" customWidth="1"/>
    <col min="4122" max="4352" width="9.33203125" style="1"/>
    <col min="4353" max="4354" width="1.44140625" style="1" customWidth="1"/>
    <col min="4355" max="4358" width="7.6640625" style="1" customWidth="1"/>
    <col min="4359" max="4360" width="1.6640625" style="1" customWidth="1"/>
    <col min="4361" max="4364" width="7.6640625" style="1" customWidth="1"/>
    <col min="4365" max="4366" width="1.44140625" style="1" customWidth="1"/>
    <col min="4367" max="4370" width="7.6640625" style="1" customWidth="1"/>
    <col min="4371" max="4372" width="1.44140625" style="1" customWidth="1"/>
    <col min="4373" max="4376" width="7.6640625" style="1" customWidth="1"/>
    <col min="4377" max="4377" width="1.44140625" style="1" customWidth="1"/>
    <col min="4378" max="4608" width="9.33203125" style="1"/>
    <col min="4609" max="4610" width="1.44140625" style="1" customWidth="1"/>
    <col min="4611" max="4614" width="7.6640625" style="1" customWidth="1"/>
    <col min="4615" max="4616" width="1.6640625" style="1" customWidth="1"/>
    <col min="4617" max="4620" width="7.6640625" style="1" customWidth="1"/>
    <col min="4621" max="4622" width="1.44140625" style="1" customWidth="1"/>
    <col min="4623" max="4626" width="7.6640625" style="1" customWidth="1"/>
    <col min="4627" max="4628" width="1.44140625" style="1" customWidth="1"/>
    <col min="4629" max="4632" width="7.6640625" style="1" customWidth="1"/>
    <col min="4633" max="4633" width="1.44140625" style="1" customWidth="1"/>
    <col min="4634" max="4864" width="9.33203125" style="1"/>
    <col min="4865" max="4866" width="1.44140625" style="1" customWidth="1"/>
    <col min="4867" max="4870" width="7.6640625" style="1" customWidth="1"/>
    <col min="4871" max="4872" width="1.6640625" style="1" customWidth="1"/>
    <col min="4873" max="4876" width="7.6640625" style="1" customWidth="1"/>
    <col min="4877" max="4878" width="1.44140625" style="1" customWidth="1"/>
    <col min="4879" max="4882" width="7.6640625" style="1" customWidth="1"/>
    <col min="4883" max="4884" width="1.44140625" style="1" customWidth="1"/>
    <col min="4885" max="4888" width="7.6640625" style="1" customWidth="1"/>
    <col min="4889" max="4889" width="1.44140625" style="1" customWidth="1"/>
    <col min="4890" max="5120" width="9.33203125" style="1"/>
    <col min="5121" max="5122" width="1.44140625" style="1" customWidth="1"/>
    <col min="5123" max="5126" width="7.6640625" style="1" customWidth="1"/>
    <col min="5127" max="5128" width="1.6640625" style="1" customWidth="1"/>
    <col min="5129" max="5132" width="7.6640625" style="1" customWidth="1"/>
    <col min="5133" max="5134" width="1.44140625" style="1" customWidth="1"/>
    <col min="5135" max="5138" width="7.6640625" style="1" customWidth="1"/>
    <col min="5139" max="5140" width="1.44140625" style="1" customWidth="1"/>
    <col min="5141" max="5144" width="7.6640625" style="1" customWidth="1"/>
    <col min="5145" max="5145" width="1.44140625" style="1" customWidth="1"/>
    <col min="5146" max="5376" width="9.33203125" style="1"/>
    <col min="5377" max="5378" width="1.44140625" style="1" customWidth="1"/>
    <col min="5379" max="5382" width="7.6640625" style="1" customWidth="1"/>
    <col min="5383" max="5384" width="1.6640625" style="1" customWidth="1"/>
    <col min="5385" max="5388" width="7.6640625" style="1" customWidth="1"/>
    <col min="5389" max="5390" width="1.44140625" style="1" customWidth="1"/>
    <col min="5391" max="5394" width="7.6640625" style="1" customWidth="1"/>
    <col min="5395" max="5396" width="1.44140625" style="1" customWidth="1"/>
    <col min="5397" max="5400" width="7.6640625" style="1" customWidth="1"/>
    <col min="5401" max="5401" width="1.44140625" style="1" customWidth="1"/>
    <col min="5402" max="5632" width="9.33203125" style="1"/>
    <col min="5633" max="5634" width="1.44140625" style="1" customWidth="1"/>
    <col min="5635" max="5638" width="7.6640625" style="1" customWidth="1"/>
    <col min="5639" max="5640" width="1.6640625" style="1" customWidth="1"/>
    <col min="5641" max="5644" width="7.6640625" style="1" customWidth="1"/>
    <col min="5645" max="5646" width="1.44140625" style="1" customWidth="1"/>
    <col min="5647" max="5650" width="7.6640625" style="1" customWidth="1"/>
    <col min="5651" max="5652" width="1.44140625" style="1" customWidth="1"/>
    <col min="5653" max="5656" width="7.6640625" style="1" customWidth="1"/>
    <col min="5657" max="5657" width="1.44140625" style="1" customWidth="1"/>
    <col min="5658" max="5888" width="9.33203125" style="1"/>
    <col min="5889" max="5890" width="1.44140625" style="1" customWidth="1"/>
    <col min="5891" max="5894" width="7.6640625" style="1" customWidth="1"/>
    <col min="5895" max="5896" width="1.6640625" style="1" customWidth="1"/>
    <col min="5897" max="5900" width="7.6640625" style="1" customWidth="1"/>
    <col min="5901" max="5902" width="1.44140625" style="1" customWidth="1"/>
    <col min="5903" max="5906" width="7.6640625" style="1" customWidth="1"/>
    <col min="5907" max="5908" width="1.44140625" style="1" customWidth="1"/>
    <col min="5909" max="5912" width="7.6640625" style="1" customWidth="1"/>
    <col min="5913" max="5913" width="1.44140625" style="1" customWidth="1"/>
    <col min="5914" max="6144" width="9.33203125" style="1"/>
    <col min="6145" max="6146" width="1.44140625" style="1" customWidth="1"/>
    <col min="6147" max="6150" width="7.6640625" style="1" customWidth="1"/>
    <col min="6151" max="6152" width="1.6640625" style="1" customWidth="1"/>
    <col min="6153" max="6156" width="7.6640625" style="1" customWidth="1"/>
    <col min="6157" max="6158" width="1.44140625" style="1" customWidth="1"/>
    <col min="6159" max="6162" width="7.6640625" style="1" customWidth="1"/>
    <col min="6163" max="6164" width="1.44140625" style="1" customWidth="1"/>
    <col min="6165" max="6168" width="7.6640625" style="1" customWidth="1"/>
    <col min="6169" max="6169" width="1.44140625" style="1" customWidth="1"/>
    <col min="6170" max="6400" width="9.33203125" style="1"/>
    <col min="6401" max="6402" width="1.44140625" style="1" customWidth="1"/>
    <col min="6403" max="6406" width="7.6640625" style="1" customWidth="1"/>
    <col min="6407" max="6408" width="1.6640625" style="1" customWidth="1"/>
    <col min="6409" max="6412" width="7.6640625" style="1" customWidth="1"/>
    <col min="6413" max="6414" width="1.44140625" style="1" customWidth="1"/>
    <col min="6415" max="6418" width="7.6640625" style="1" customWidth="1"/>
    <col min="6419" max="6420" width="1.44140625" style="1" customWidth="1"/>
    <col min="6421" max="6424" width="7.6640625" style="1" customWidth="1"/>
    <col min="6425" max="6425" width="1.44140625" style="1" customWidth="1"/>
    <col min="6426" max="6656" width="9.33203125" style="1"/>
    <col min="6657" max="6658" width="1.44140625" style="1" customWidth="1"/>
    <col min="6659" max="6662" width="7.6640625" style="1" customWidth="1"/>
    <col min="6663" max="6664" width="1.6640625" style="1" customWidth="1"/>
    <col min="6665" max="6668" width="7.6640625" style="1" customWidth="1"/>
    <col min="6669" max="6670" width="1.44140625" style="1" customWidth="1"/>
    <col min="6671" max="6674" width="7.6640625" style="1" customWidth="1"/>
    <col min="6675" max="6676" width="1.44140625" style="1" customWidth="1"/>
    <col min="6677" max="6680" width="7.6640625" style="1" customWidth="1"/>
    <col min="6681" max="6681" width="1.44140625" style="1" customWidth="1"/>
    <col min="6682" max="6912" width="9.33203125" style="1"/>
    <col min="6913" max="6914" width="1.44140625" style="1" customWidth="1"/>
    <col min="6915" max="6918" width="7.6640625" style="1" customWidth="1"/>
    <col min="6919" max="6920" width="1.6640625" style="1" customWidth="1"/>
    <col min="6921" max="6924" width="7.6640625" style="1" customWidth="1"/>
    <col min="6925" max="6926" width="1.44140625" style="1" customWidth="1"/>
    <col min="6927" max="6930" width="7.6640625" style="1" customWidth="1"/>
    <col min="6931" max="6932" width="1.44140625" style="1" customWidth="1"/>
    <col min="6933" max="6936" width="7.6640625" style="1" customWidth="1"/>
    <col min="6937" max="6937" width="1.44140625" style="1" customWidth="1"/>
    <col min="6938" max="7168" width="9.33203125" style="1"/>
    <col min="7169" max="7170" width="1.44140625" style="1" customWidth="1"/>
    <col min="7171" max="7174" width="7.6640625" style="1" customWidth="1"/>
    <col min="7175" max="7176" width="1.6640625" style="1" customWidth="1"/>
    <col min="7177" max="7180" width="7.6640625" style="1" customWidth="1"/>
    <col min="7181" max="7182" width="1.44140625" style="1" customWidth="1"/>
    <col min="7183" max="7186" width="7.6640625" style="1" customWidth="1"/>
    <col min="7187" max="7188" width="1.44140625" style="1" customWidth="1"/>
    <col min="7189" max="7192" width="7.6640625" style="1" customWidth="1"/>
    <col min="7193" max="7193" width="1.44140625" style="1" customWidth="1"/>
    <col min="7194" max="7424" width="9.33203125" style="1"/>
    <col min="7425" max="7426" width="1.44140625" style="1" customWidth="1"/>
    <col min="7427" max="7430" width="7.6640625" style="1" customWidth="1"/>
    <col min="7431" max="7432" width="1.6640625" style="1" customWidth="1"/>
    <col min="7433" max="7436" width="7.6640625" style="1" customWidth="1"/>
    <col min="7437" max="7438" width="1.44140625" style="1" customWidth="1"/>
    <col min="7439" max="7442" width="7.6640625" style="1" customWidth="1"/>
    <col min="7443" max="7444" width="1.44140625" style="1" customWidth="1"/>
    <col min="7445" max="7448" width="7.6640625" style="1" customWidth="1"/>
    <col min="7449" max="7449" width="1.44140625" style="1" customWidth="1"/>
    <col min="7450" max="7680" width="9.33203125" style="1"/>
    <col min="7681" max="7682" width="1.44140625" style="1" customWidth="1"/>
    <col min="7683" max="7686" width="7.6640625" style="1" customWidth="1"/>
    <col min="7687" max="7688" width="1.6640625" style="1" customWidth="1"/>
    <col min="7689" max="7692" width="7.6640625" style="1" customWidth="1"/>
    <col min="7693" max="7694" width="1.44140625" style="1" customWidth="1"/>
    <col min="7695" max="7698" width="7.6640625" style="1" customWidth="1"/>
    <col min="7699" max="7700" width="1.44140625" style="1" customWidth="1"/>
    <col min="7701" max="7704" width="7.6640625" style="1" customWidth="1"/>
    <col min="7705" max="7705" width="1.44140625" style="1" customWidth="1"/>
    <col min="7706" max="7936" width="9.33203125" style="1"/>
    <col min="7937" max="7938" width="1.44140625" style="1" customWidth="1"/>
    <col min="7939" max="7942" width="7.6640625" style="1" customWidth="1"/>
    <col min="7943" max="7944" width="1.6640625" style="1" customWidth="1"/>
    <col min="7945" max="7948" width="7.6640625" style="1" customWidth="1"/>
    <col min="7949" max="7950" width="1.44140625" style="1" customWidth="1"/>
    <col min="7951" max="7954" width="7.6640625" style="1" customWidth="1"/>
    <col min="7955" max="7956" width="1.44140625" style="1" customWidth="1"/>
    <col min="7957" max="7960" width="7.6640625" style="1" customWidth="1"/>
    <col min="7961" max="7961" width="1.44140625" style="1" customWidth="1"/>
    <col min="7962" max="8192" width="9.33203125" style="1"/>
    <col min="8193" max="8194" width="1.44140625" style="1" customWidth="1"/>
    <col min="8195" max="8198" width="7.6640625" style="1" customWidth="1"/>
    <col min="8199" max="8200" width="1.6640625" style="1" customWidth="1"/>
    <col min="8201" max="8204" width="7.6640625" style="1" customWidth="1"/>
    <col min="8205" max="8206" width="1.44140625" style="1" customWidth="1"/>
    <col min="8207" max="8210" width="7.6640625" style="1" customWidth="1"/>
    <col min="8211" max="8212" width="1.44140625" style="1" customWidth="1"/>
    <col min="8213" max="8216" width="7.6640625" style="1" customWidth="1"/>
    <col min="8217" max="8217" width="1.44140625" style="1" customWidth="1"/>
    <col min="8218" max="8448" width="9.33203125" style="1"/>
    <col min="8449" max="8450" width="1.44140625" style="1" customWidth="1"/>
    <col min="8451" max="8454" width="7.6640625" style="1" customWidth="1"/>
    <col min="8455" max="8456" width="1.6640625" style="1" customWidth="1"/>
    <col min="8457" max="8460" width="7.6640625" style="1" customWidth="1"/>
    <col min="8461" max="8462" width="1.44140625" style="1" customWidth="1"/>
    <col min="8463" max="8466" width="7.6640625" style="1" customWidth="1"/>
    <col min="8467" max="8468" width="1.44140625" style="1" customWidth="1"/>
    <col min="8469" max="8472" width="7.6640625" style="1" customWidth="1"/>
    <col min="8473" max="8473" width="1.44140625" style="1" customWidth="1"/>
    <col min="8474" max="8704" width="9.33203125" style="1"/>
    <col min="8705" max="8706" width="1.44140625" style="1" customWidth="1"/>
    <col min="8707" max="8710" width="7.6640625" style="1" customWidth="1"/>
    <col min="8711" max="8712" width="1.6640625" style="1" customWidth="1"/>
    <col min="8713" max="8716" width="7.6640625" style="1" customWidth="1"/>
    <col min="8717" max="8718" width="1.44140625" style="1" customWidth="1"/>
    <col min="8719" max="8722" width="7.6640625" style="1" customWidth="1"/>
    <col min="8723" max="8724" width="1.44140625" style="1" customWidth="1"/>
    <col min="8725" max="8728" width="7.6640625" style="1" customWidth="1"/>
    <col min="8729" max="8729" width="1.44140625" style="1" customWidth="1"/>
    <col min="8730" max="8960" width="9.33203125" style="1"/>
    <col min="8961" max="8962" width="1.44140625" style="1" customWidth="1"/>
    <col min="8963" max="8966" width="7.6640625" style="1" customWidth="1"/>
    <col min="8967" max="8968" width="1.6640625" style="1" customWidth="1"/>
    <col min="8969" max="8972" width="7.6640625" style="1" customWidth="1"/>
    <col min="8973" max="8974" width="1.44140625" style="1" customWidth="1"/>
    <col min="8975" max="8978" width="7.6640625" style="1" customWidth="1"/>
    <col min="8979" max="8980" width="1.44140625" style="1" customWidth="1"/>
    <col min="8981" max="8984" width="7.6640625" style="1" customWidth="1"/>
    <col min="8985" max="8985" width="1.44140625" style="1" customWidth="1"/>
    <col min="8986" max="9216" width="9.33203125" style="1"/>
    <col min="9217" max="9218" width="1.44140625" style="1" customWidth="1"/>
    <col min="9219" max="9222" width="7.6640625" style="1" customWidth="1"/>
    <col min="9223" max="9224" width="1.6640625" style="1" customWidth="1"/>
    <col min="9225" max="9228" width="7.6640625" style="1" customWidth="1"/>
    <col min="9229" max="9230" width="1.44140625" style="1" customWidth="1"/>
    <col min="9231" max="9234" width="7.6640625" style="1" customWidth="1"/>
    <col min="9235" max="9236" width="1.44140625" style="1" customWidth="1"/>
    <col min="9237" max="9240" width="7.6640625" style="1" customWidth="1"/>
    <col min="9241" max="9241" width="1.44140625" style="1" customWidth="1"/>
    <col min="9242" max="9472" width="9.33203125" style="1"/>
    <col min="9473" max="9474" width="1.44140625" style="1" customWidth="1"/>
    <col min="9475" max="9478" width="7.6640625" style="1" customWidth="1"/>
    <col min="9479" max="9480" width="1.6640625" style="1" customWidth="1"/>
    <col min="9481" max="9484" width="7.6640625" style="1" customWidth="1"/>
    <col min="9485" max="9486" width="1.44140625" style="1" customWidth="1"/>
    <col min="9487" max="9490" width="7.6640625" style="1" customWidth="1"/>
    <col min="9491" max="9492" width="1.44140625" style="1" customWidth="1"/>
    <col min="9493" max="9496" width="7.6640625" style="1" customWidth="1"/>
    <col min="9497" max="9497" width="1.44140625" style="1" customWidth="1"/>
    <col min="9498" max="9728" width="9.33203125" style="1"/>
    <col min="9729" max="9730" width="1.44140625" style="1" customWidth="1"/>
    <col min="9731" max="9734" width="7.6640625" style="1" customWidth="1"/>
    <col min="9735" max="9736" width="1.6640625" style="1" customWidth="1"/>
    <col min="9737" max="9740" width="7.6640625" style="1" customWidth="1"/>
    <col min="9741" max="9742" width="1.44140625" style="1" customWidth="1"/>
    <col min="9743" max="9746" width="7.6640625" style="1" customWidth="1"/>
    <col min="9747" max="9748" width="1.44140625" style="1" customWidth="1"/>
    <col min="9749" max="9752" width="7.6640625" style="1" customWidth="1"/>
    <col min="9753" max="9753" width="1.44140625" style="1" customWidth="1"/>
    <col min="9754" max="9984" width="9.33203125" style="1"/>
    <col min="9985" max="9986" width="1.44140625" style="1" customWidth="1"/>
    <col min="9987" max="9990" width="7.6640625" style="1" customWidth="1"/>
    <col min="9991" max="9992" width="1.6640625" style="1" customWidth="1"/>
    <col min="9993" max="9996" width="7.6640625" style="1" customWidth="1"/>
    <col min="9997" max="9998" width="1.44140625" style="1" customWidth="1"/>
    <col min="9999" max="10002" width="7.6640625" style="1" customWidth="1"/>
    <col min="10003" max="10004" width="1.44140625" style="1" customWidth="1"/>
    <col min="10005" max="10008" width="7.6640625" style="1" customWidth="1"/>
    <col min="10009" max="10009" width="1.44140625" style="1" customWidth="1"/>
    <col min="10010" max="10240" width="9.33203125" style="1"/>
    <col min="10241" max="10242" width="1.44140625" style="1" customWidth="1"/>
    <col min="10243" max="10246" width="7.6640625" style="1" customWidth="1"/>
    <col min="10247" max="10248" width="1.6640625" style="1" customWidth="1"/>
    <col min="10249" max="10252" width="7.6640625" style="1" customWidth="1"/>
    <col min="10253" max="10254" width="1.44140625" style="1" customWidth="1"/>
    <col min="10255" max="10258" width="7.6640625" style="1" customWidth="1"/>
    <col min="10259" max="10260" width="1.44140625" style="1" customWidth="1"/>
    <col min="10261" max="10264" width="7.6640625" style="1" customWidth="1"/>
    <col min="10265" max="10265" width="1.44140625" style="1" customWidth="1"/>
    <col min="10266" max="10496" width="9.33203125" style="1"/>
    <col min="10497" max="10498" width="1.44140625" style="1" customWidth="1"/>
    <col min="10499" max="10502" width="7.6640625" style="1" customWidth="1"/>
    <col min="10503" max="10504" width="1.6640625" style="1" customWidth="1"/>
    <col min="10505" max="10508" width="7.6640625" style="1" customWidth="1"/>
    <col min="10509" max="10510" width="1.44140625" style="1" customWidth="1"/>
    <col min="10511" max="10514" width="7.6640625" style="1" customWidth="1"/>
    <col min="10515" max="10516" width="1.44140625" style="1" customWidth="1"/>
    <col min="10517" max="10520" width="7.6640625" style="1" customWidth="1"/>
    <col min="10521" max="10521" width="1.44140625" style="1" customWidth="1"/>
    <col min="10522" max="10752" width="9.33203125" style="1"/>
    <col min="10753" max="10754" width="1.44140625" style="1" customWidth="1"/>
    <col min="10755" max="10758" width="7.6640625" style="1" customWidth="1"/>
    <col min="10759" max="10760" width="1.6640625" style="1" customWidth="1"/>
    <col min="10761" max="10764" width="7.6640625" style="1" customWidth="1"/>
    <col min="10765" max="10766" width="1.44140625" style="1" customWidth="1"/>
    <col min="10767" max="10770" width="7.6640625" style="1" customWidth="1"/>
    <col min="10771" max="10772" width="1.44140625" style="1" customWidth="1"/>
    <col min="10773" max="10776" width="7.6640625" style="1" customWidth="1"/>
    <col min="10777" max="10777" width="1.44140625" style="1" customWidth="1"/>
    <col min="10778" max="11008" width="9.33203125" style="1"/>
    <col min="11009" max="11010" width="1.44140625" style="1" customWidth="1"/>
    <col min="11011" max="11014" width="7.6640625" style="1" customWidth="1"/>
    <col min="11015" max="11016" width="1.6640625" style="1" customWidth="1"/>
    <col min="11017" max="11020" width="7.6640625" style="1" customWidth="1"/>
    <col min="11021" max="11022" width="1.44140625" style="1" customWidth="1"/>
    <col min="11023" max="11026" width="7.6640625" style="1" customWidth="1"/>
    <col min="11027" max="11028" width="1.44140625" style="1" customWidth="1"/>
    <col min="11029" max="11032" width="7.6640625" style="1" customWidth="1"/>
    <col min="11033" max="11033" width="1.44140625" style="1" customWidth="1"/>
    <col min="11034" max="11264" width="9.33203125" style="1"/>
    <col min="11265" max="11266" width="1.44140625" style="1" customWidth="1"/>
    <col min="11267" max="11270" width="7.6640625" style="1" customWidth="1"/>
    <col min="11271" max="11272" width="1.6640625" style="1" customWidth="1"/>
    <col min="11273" max="11276" width="7.6640625" style="1" customWidth="1"/>
    <col min="11277" max="11278" width="1.44140625" style="1" customWidth="1"/>
    <col min="11279" max="11282" width="7.6640625" style="1" customWidth="1"/>
    <col min="11283" max="11284" width="1.44140625" style="1" customWidth="1"/>
    <col min="11285" max="11288" width="7.6640625" style="1" customWidth="1"/>
    <col min="11289" max="11289" width="1.44140625" style="1" customWidth="1"/>
    <col min="11290" max="11520" width="9.33203125" style="1"/>
    <col min="11521" max="11522" width="1.44140625" style="1" customWidth="1"/>
    <col min="11523" max="11526" width="7.6640625" style="1" customWidth="1"/>
    <col min="11527" max="11528" width="1.6640625" style="1" customWidth="1"/>
    <col min="11529" max="11532" width="7.6640625" style="1" customWidth="1"/>
    <col min="11533" max="11534" width="1.44140625" style="1" customWidth="1"/>
    <col min="11535" max="11538" width="7.6640625" style="1" customWidth="1"/>
    <col min="11539" max="11540" width="1.44140625" style="1" customWidth="1"/>
    <col min="11541" max="11544" width="7.6640625" style="1" customWidth="1"/>
    <col min="11545" max="11545" width="1.44140625" style="1" customWidth="1"/>
    <col min="11546" max="11776" width="9.33203125" style="1"/>
    <col min="11777" max="11778" width="1.44140625" style="1" customWidth="1"/>
    <col min="11779" max="11782" width="7.6640625" style="1" customWidth="1"/>
    <col min="11783" max="11784" width="1.6640625" style="1" customWidth="1"/>
    <col min="11785" max="11788" width="7.6640625" style="1" customWidth="1"/>
    <col min="11789" max="11790" width="1.44140625" style="1" customWidth="1"/>
    <col min="11791" max="11794" width="7.6640625" style="1" customWidth="1"/>
    <col min="11795" max="11796" width="1.44140625" style="1" customWidth="1"/>
    <col min="11797" max="11800" width="7.6640625" style="1" customWidth="1"/>
    <col min="11801" max="11801" width="1.44140625" style="1" customWidth="1"/>
    <col min="11802" max="12032" width="9.33203125" style="1"/>
    <col min="12033" max="12034" width="1.44140625" style="1" customWidth="1"/>
    <col min="12035" max="12038" width="7.6640625" style="1" customWidth="1"/>
    <col min="12039" max="12040" width="1.6640625" style="1" customWidth="1"/>
    <col min="12041" max="12044" width="7.6640625" style="1" customWidth="1"/>
    <col min="12045" max="12046" width="1.44140625" style="1" customWidth="1"/>
    <col min="12047" max="12050" width="7.6640625" style="1" customWidth="1"/>
    <col min="12051" max="12052" width="1.44140625" style="1" customWidth="1"/>
    <col min="12053" max="12056" width="7.6640625" style="1" customWidth="1"/>
    <col min="12057" max="12057" width="1.44140625" style="1" customWidth="1"/>
    <col min="12058" max="12288" width="9.33203125" style="1"/>
    <col min="12289" max="12290" width="1.44140625" style="1" customWidth="1"/>
    <col min="12291" max="12294" width="7.6640625" style="1" customWidth="1"/>
    <col min="12295" max="12296" width="1.6640625" style="1" customWidth="1"/>
    <col min="12297" max="12300" width="7.6640625" style="1" customWidth="1"/>
    <col min="12301" max="12302" width="1.44140625" style="1" customWidth="1"/>
    <col min="12303" max="12306" width="7.6640625" style="1" customWidth="1"/>
    <col min="12307" max="12308" width="1.44140625" style="1" customWidth="1"/>
    <col min="12309" max="12312" width="7.6640625" style="1" customWidth="1"/>
    <col min="12313" max="12313" width="1.44140625" style="1" customWidth="1"/>
    <col min="12314" max="12544" width="9.33203125" style="1"/>
    <col min="12545" max="12546" width="1.44140625" style="1" customWidth="1"/>
    <col min="12547" max="12550" width="7.6640625" style="1" customWidth="1"/>
    <col min="12551" max="12552" width="1.6640625" style="1" customWidth="1"/>
    <col min="12553" max="12556" width="7.6640625" style="1" customWidth="1"/>
    <col min="12557" max="12558" width="1.44140625" style="1" customWidth="1"/>
    <col min="12559" max="12562" width="7.6640625" style="1" customWidth="1"/>
    <col min="12563" max="12564" width="1.44140625" style="1" customWidth="1"/>
    <col min="12565" max="12568" width="7.6640625" style="1" customWidth="1"/>
    <col min="12569" max="12569" width="1.44140625" style="1" customWidth="1"/>
    <col min="12570" max="12800" width="9.33203125" style="1"/>
    <col min="12801" max="12802" width="1.44140625" style="1" customWidth="1"/>
    <col min="12803" max="12806" width="7.6640625" style="1" customWidth="1"/>
    <col min="12807" max="12808" width="1.6640625" style="1" customWidth="1"/>
    <col min="12809" max="12812" width="7.6640625" style="1" customWidth="1"/>
    <col min="12813" max="12814" width="1.44140625" style="1" customWidth="1"/>
    <col min="12815" max="12818" width="7.6640625" style="1" customWidth="1"/>
    <col min="12819" max="12820" width="1.44140625" style="1" customWidth="1"/>
    <col min="12821" max="12824" width="7.6640625" style="1" customWidth="1"/>
    <col min="12825" max="12825" width="1.44140625" style="1" customWidth="1"/>
    <col min="12826" max="13056" width="9.33203125" style="1"/>
    <col min="13057" max="13058" width="1.44140625" style="1" customWidth="1"/>
    <col min="13059" max="13062" width="7.6640625" style="1" customWidth="1"/>
    <col min="13063" max="13064" width="1.6640625" style="1" customWidth="1"/>
    <col min="13065" max="13068" width="7.6640625" style="1" customWidth="1"/>
    <col min="13069" max="13070" width="1.44140625" style="1" customWidth="1"/>
    <col min="13071" max="13074" width="7.6640625" style="1" customWidth="1"/>
    <col min="13075" max="13076" width="1.44140625" style="1" customWidth="1"/>
    <col min="13077" max="13080" width="7.6640625" style="1" customWidth="1"/>
    <col min="13081" max="13081" width="1.44140625" style="1" customWidth="1"/>
    <col min="13082" max="13312" width="9.33203125" style="1"/>
    <col min="13313" max="13314" width="1.44140625" style="1" customWidth="1"/>
    <col min="13315" max="13318" width="7.6640625" style="1" customWidth="1"/>
    <col min="13319" max="13320" width="1.6640625" style="1" customWidth="1"/>
    <col min="13321" max="13324" width="7.6640625" style="1" customWidth="1"/>
    <col min="13325" max="13326" width="1.44140625" style="1" customWidth="1"/>
    <col min="13327" max="13330" width="7.6640625" style="1" customWidth="1"/>
    <col min="13331" max="13332" width="1.44140625" style="1" customWidth="1"/>
    <col min="13333" max="13336" width="7.6640625" style="1" customWidth="1"/>
    <col min="13337" max="13337" width="1.44140625" style="1" customWidth="1"/>
    <col min="13338" max="13568" width="9.33203125" style="1"/>
    <col min="13569" max="13570" width="1.44140625" style="1" customWidth="1"/>
    <col min="13571" max="13574" width="7.6640625" style="1" customWidth="1"/>
    <col min="13575" max="13576" width="1.6640625" style="1" customWidth="1"/>
    <col min="13577" max="13580" width="7.6640625" style="1" customWidth="1"/>
    <col min="13581" max="13582" width="1.44140625" style="1" customWidth="1"/>
    <col min="13583" max="13586" width="7.6640625" style="1" customWidth="1"/>
    <col min="13587" max="13588" width="1.44140625" style="1" customWidth="1"/>
    <col min="13589" max="13592" width="7.6640625" style="1" customWidth="1"/>
    <col min="13593" max="13593" width="1.44140625" style="1" customWidth="1"/>
    <col min="13594" max="13824" width="9.33203125" style="1"/>
    <col min="13825" max="13826" width="1.44140625" style="1" customWidth="1"/>
    <col min="13827" max="13830" width="7.6640625" style="1" customWidth="1"/>
    <col min="13831" max="13832" width="1.6640625" style="1" customWidth="1"/>
    <col min="13833" max="13836" width="7.6640625" style="1" customWidth="1"/>
    <col min="13837" max="13838" width="1.44140625" style="1" customWidth="1"/>
    <col min="13839" max="13842" width="7.6640625" style="1" customWidth="1"/>
    <col min="13843" max="13844" width="1.44140625" style="1" customWidth="1"/>
    <col min="13845" max="13848" width="7.6640625" style="1" customWidth="1"/>
    <col min="13849" max="13849" width="1.44140625" style="1" customWidth="1"/>
    <col min="13850" max="14080" width="9.33203125" style="1"/>
    <col min="14081" max="14082" width="1.44140625" style="1" customWidth="1"/>
    <col min="14083" max="14086" width="7.6640625" style="1" customWidth="1"/>
    <col min="14087" max="14088" width="1.6640625" style="1" customWidth="1"/>
    <col min="14089" max="14092" width="7.6640625" style="1" customWidth="1"/>
    <col min="14093" max="14094" width="1.44140625" style="1" customWidth="1"/>
    <col min="14095" max="14098" width="7.6640625" style="1" customWidth="1"/>
    <col min="14099" max="14100" width="1.44140625" style="1" customWidth="1"/>
    <col min="14101" max="14104" width="7.6640625" style="1" customWidth="1"/>
    <col min="14105" max="14105" width="1.44140625" style="1" customWidth="1"/>
    <col min="14106" max="14336" width="9.33203125" style="1"/>
    <col min="14337" max="14338" width="1.44140625" style="1" customWidth="1"/>
    <col min="14339" max="14342" width="7.6640625" style="1" customWidth="1"/>
    <col min="14343" max="14344" width="1.6640625" style="1" customWidth="1"/>
    <col min="14345" max="14348" width="7.6640625" style="1" customWidth="1"/>
    <col min="14349" max="14350" width="1.44140625" style="1" customWidth="1"/>
    <col min="14351" max="14354" width="7.6640625" style="1" customWidth="1"/>
    <col min="14355" max="14356" width="1.44140625" style="1" customWidth="1"/>
    <col min="14357" max="14360" width="7.6640625" style="1" customWidth="1"/>
    <col min="14361" max="14361" width="1.44140625" style="1" customWidth="1"/>
    <col min="14362" max="14592" width="9.33203125" style="1"/>
    <col min="14593" max="14594" width="1.44140625" style="1" customWidth="1"/>
    <col min="14595" max="14598" width="7.6640625" style="1" customWidth="1"/>
    <col min="14599" max="14600" width="1.6640625" style="1" customWidth="1"/>
    <col min="14601" max="14604" width="7.6640625" style="1" customWidth="1"/>
    <col min="14605" max="14606" width="1.44140625" style="1" customWidth="1"/>
    <col min="14607" max="14610" width="7.6640625" style="1" customWidth="1"/>
    <col min="14611" max="14612" width="1.44140625" style="1" customWidth="1"/>
    <col min="14613" max="14616" width="7.6640625" style="1" customWidth="1"/>
    <col min="14617" max="14617" width="1.44140625" style="1" customWidth="1"/>
    <col min="14618" max="14848" width="9.33203125" style="1"/>
    <col min="14849" max="14850" width="1.44140625" style="1" customWidth="1"/>
    <col min="14851" max="14854" width="7.6640625" style="1" customWidth="1"/>
    <col min="14855" max="14856" width="1.6640625" style="1" customWidth="1"/>
    <col min="14857" max="14860" width="7.6640625" style="1" customWidth="1"/>
    <col min="14861" max="14862" width="1.44140625" style="1" customWidth="1"/>
    <col min="14863" max="14866" width="7.6640625" style="1" customWidth="1"/>
    <col min="14867" max="14868" width="1.44140625" style="1" customWidth="1"/>
    <col min="14869" max="14872" width="7.6640625" style="1" customWidth="1"/>
    <col min="14873" max="14873" width="1.44140625" style="1" customWidth="1"/>
    <col min="14874" max="15104" width="9.33203125" style="1"/>
    <col min="15105" max="15106" width="1.44140625" style="1" customWidth="1"/>
    <col min="15107" max="15110" width="7.6640625" style="1" customWidth="1"/>
    <col min="15111" max="15112" width="1.6640625" style="1" customWidth="1"/>
    <col min="15113" max="15116" width="7.6640625" style="1" customWidth="1"/>
    <col min="15117" max="15118" width="1.44140625" style="1" customWidth="1"/>
    <col min="15119" max="15122" width="7.6640625" style="1" customWidth="1"/>
    <col min="15123" max="15124" width="1.44140625" style="1" customWidth="1"/>
    <col min="15125" max="15128" width="7.6640625" style="1" customWidth="1"/>
    <col min="15129" max="15129" width="1.44140625" style="1" customWidth="1"/>
    <col min="15130" max="15360" width="9.33203125" style="1"/>
    <col min="15361" max="15362" width="1.44140625" style="1" customWidth="1"/>
    <col min="15363" max="15366" width="7.6640625" style="1" customWidth="1"/>
    <col min="15367" max="15368" width="1.6640625" style="1" customWidth="1"/>
    <col min="15369" max="15372" width="7.6640625" style="1" customWidth="1"/>
    <col min="15373" max="15374" width="1.44140625" style="1" customWidth="1"/>
    <col min="15375" max="15378" width="7.6640625" style="1" customWidth="1"/>
    <col min="15379" max="15380" width="1.44140625" style="1" customWidth="1"/>
    <col min="15381" max="15384" width="7.6640625" style="1" customWidth="1"/>
    <col min="15385" max="15385" width="1.44140625" style="1" customWidth="1"/>
    <col min="15386" max="15616" width="9.33203125" style="1"/>
    <col min="15617" max="15618" width="1.44140625" style="1" customWidth="1"/>
    <col min="15619" max="15622" width="7.6640625" style="1" customWidth="1"/>
    <col min="15623" max="15624" width="1.6640625" style="1" customWidth="1"/>
    <col min="15625" max="15628" width="7.6640625" style="1" customWidth="1"/>
    <col min="15629" max="15630" width="1.44140625" style="1" customWidth="1"/>
    <col min="15631" max="15634" width="7.6640625" style="1" customWidth="1"/>
    <col min="15635" max="15636" width="1.44140625" style="1" customWidth="1"/>
    <col min="15637" max="15640" width="7.6640625" style="1" customWidth="1"/>
    <col min="15641" max="15641" width="1.44140625" style="1" customWidth="1"/>
    <col min="15642" max="15872" width="9.33203125" style="1"/>
    <col min="15873" max="15874" width="1.44140625" style="1" customWidth="1"/>
    <col min="15875" max="15878" width="7.6640625" style="1" customWidth="1"/>
    <col min="15879" max="15880" width="1.6640625" style="1" customWidth="1"/>
    <col min="15881" max="15884" width="7.6640625" style="1" customWidth="1"/>
    <col min="15885" max="15886" width="1.44140625" style="1" customWidth="1"/>
    <col min="15887" max="15890" width="7.6640625" style="1" customWidth="1"/>
    <col min="15891" max="15892" width="1.44140625" style="1" customWidth="1"/>
    <col min="15893" max="15896" width="7.6640625" style="1" customWidth="1"/>
    <col min="15897" max="15897" width="1.44140625" style="1" customWidth="1"/>
    <col min="15898" max="16128" width="9.33203125" style="1"/>
    <col min="16129" max="16130" width="1.44140625" style="1" customWidth="1"/>
    <col min="16131" max="16134" width="7.6640625" style="1" customWidth="1"/>
    <col min="16135" max="16136" width="1.6640625" style="1" customWidth="1"/>
    <col min="16137" max="16140" width="7.6640625" style="1" customWidth="1"/>
    <col min="16141" max="16142" width="1.44140625" style="1" customWidth="1"/>
    <col min="16143" max="16146" width="7.6640625" style="1" customWidth="1"/>
    <col min="16147" max="16148" width="1.44140625" style="1" customWidth="1"/>
    <col min="16149" max="16152" width="7.6640625" style="1" customWidth="1"/>
    <col min="16153" max="16153" width="1.44140625" style="1" customWidth="1"/>
    <col min="16154" max="16384" width="9.33203125" style="1"/>
  </cols>
  <sheetData>
    <row r="1" spans="2:26" ht="15.6" x14ac:dyDescent="0.3">
      <c r="D1" s="39" t="s">
        <v>111</v>
      </c>
      <c r="E1" s="37">
        <f>[6]W!A1</f>
        <v>1</v>
      </c>
      <c r="F1" s="41" t="s">
        <v>110</v>
      </c>
      <c r="G1" s="6"/>
      <c r="I1" s="37">
        <f>[6]W!A2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[6]W!A4</f>
        <v>2016</v>
      </c>
      <c r="W1" s="38" t="s">
        <v>107</v>
      </c>
      <c r="X1" s="37">
        <f>[6]W!A5</f>
        <v>4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[6]W!A201</f>
        <v>35000</v>
      </c>
      <c r="G8" s="12"/>
      <c r="H8" s="2"/>
      <c r="I8" s="2" t="s">
        <v>99</v>
      </c>
      <c r="J8" s="2"/>
      <c r="K8" s="2"/>
      <c r="L8" s="4">
        <f>[6]W!A241</f>
        <v>1035710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[6]W!A202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[6]W!A261</f>
        <v>50000</v>
      </c>
      <c r="S9" s="12"/>
      <c r="T9" s="2"/>
      <c r="U9" s="2" t="s">
        <v>94</v>
      </c>
      <c r="V9" s="2"/>
      <c r="W9" s="2"/>
      <c r="X9" s="4">
        <f>[6]W!A221</f>
        <v>659690</v>
      </c>
      <c r="Y9" s="12"/>
    </row>
    <row r="10" spans="2:26" x14ac:dyDescent="0.2">
      <c r="B10" s="13"/>
      <c r="C10" s="2" t="s">
        <v>93</v>
      </c>
      <c r="D10" s="2"/>
      <c r="E10" s="2"/>
      <c r="F10" s="4">
        <f>[6]W!A203</f>
        <v>0</v>
      </c>
      <c r="G10" s="12"/>
      <c r="H10" s="2"/>
      <c r="I10" s="2" t="s">
        <v>92</v>
      </c>
      <c r="J10" s="2"/>
      <c r="K10" s="2"/>
      <c r="L10" s="4">
        <f>[6]W!A242</f>
        <v>186034</v>
      </c>
      <c r="M10" s="12"/>
      <c r="N10" s="2"/>
      <c r="O10" s="2" t="s">
        <v>91</v>
      </c>
      <c r="P10" s="2"/>
      <c r="Q10" s="5"/>
      <c r="R10" s="5">
        <f>[6]W!A262</f>
        <v>250000</v>
      </c>
      <c r="S10" s="12"/>
      <c r="T10" s="2"/>
      <c r="U10" s="2" t="s">
        <v>48</v>
      </c>
      <c r="V10" s="2"/>
      <c r="W10" s="2"/>
      <c r="X10" s="4">
        <f>[6]W!A222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[6]W!A204</f>
        <v>109890</v>
      </c>
      <c r="G11" s="12"/>
      <c r="H11" s="2"/>
      <c r="I11" s="7" t="s">
        <v>89</v>
      </c>
      <c r="L11" s="4">
        <f>[6]W!A243</f>
        <v>0</v>
      </c>
      <c r="M11" s="12"/>
      <c r="N11" s="2"/>
      <c r="O11" s="2" t="s">
        <v>88</v>
      </c>
      <c r="P11" s="2"/>
      <c r="Q11" s="2"/>
      <c r="R11" s="18">
        <f>[6]W!A263</f>
        <v>1126492</v>
      </c>
      <c r="S11" s="12"/>
      <c r="T11" s="2"/>
      <c r="U11" s="2" t="s">
        <v>87</v>
      </c>
      <c r="V11" s="2"/>
      <c r="W11" s="2"/>
      <c r="X11" s="4">
        <f>[6]W!A223</f>
        <v>817292</v>
      </c>
      <c r="Y11" s="12"/>
    </row>
    <row r="12" spans="2:26" x14ac:dyDescent="0.2">
      <c r="B12" s="13"/>
      <c r="C12" s="2" t="s">
        <v>86</v>
      </c>
      <c r="D12" s="2"/>
      <c r="E12" s="2"/>
      <c r="F12" s="4">
        <f>[6]W!A205</f>
        <v>10357</v>
      </c>
      <c r="G12" s="12"/>
      <c r="H12" s="2"/>
      <c r="I12" s="2" t="s">
        <v>85</v>
      </c>
      <c r="J12" s="2"/>
      <c r="K12" s="2"/>
      <c r="L12" s="4">
        <f>[6]W!A244</f>
        <v>260220</v>
      </c>
      <c r="M12" s="12"/>
      <c r="N12" s="2"/>
      <c r="O12" s="2" t="s">
        <v>84</v>
      </c>
      <c r="P12" s="2"/>
      <c r="Q12" s="2"/>
      <c r="R12" s="4">
        <f>SUM(R9:R11)</f>
        <v>1426492</v>
      </c>
      <c r="S12" s="12"/>
      <c r="T12" s="2"/>
      <c r="U12" s="2" t="s">
        <v>83</v>
      </c>
      <c r="V12" s="2"/>
      <c r="W12" s="2"/>
      <c r="X12" s="14">
        <f>[6]W!A224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[6]W!A206</f>
        <v>0</v>
      </c>
      <c r="G13" s="12"/>
      <c r="H13" s="2"/>
      <c r="I13" s="2" t="s">
        <v>81</v>
      </c>
      <c r="J13" s="2"/>
      <c r="K13" s="2"/>
      <c r="L13" s="4">
        <f>[6]W!A245</f>
        <v>65806</v>
      </c>
      <c r="M13" s="12"/>
      <c r="N13" s="2"/>
      <c r="S13" s="12"/>
      <c r="T13" s="2"/>
      <c r="U13" s="7" t="s">
        <v>80</v>
      </c>
      <c r="X13" s="5">
        <f>X9+X10-X11-X12</f>
        <v>-157602</v>
      </c>
      <c r="Y13" s="12"/>
    </row>
    <row r="14" spans="2:26" x14ac:dyDescent="0.2">
      <c r="B14" s="13"/>
      <c r="C14" s="2" t="s">
        <v>79</v>
      </c>
      <c r="D14" s="2"/>
      <c r="E14" s="2"/>
      <c r="F14" s="4">
        <f>[6]W!A207</f>
        <v>60000</v>
      </c>
      <c r="G14" s="12"/>
      <c r="H14" s="2"/>
      <c r="I14" s="2" t="s">
        <v>78</v>
      </c>
      <c r="J14" s="2"/>
      <c r="K14" s="2"/>
      <c r="L14" s="4">
        <f>[6]W!A246</f>
        <v>118004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[6]W!A208</f>
        <v>0</v>
      </c>
      <c r="G15" s="12"/>
      <c r="H15" s="2"/>
      <c r="I15" s="2" t="s">
        <v>75</v>
      </c>
      <c r="J15" s="2"/>
      <c r="K15" s="2"/>
      <c r="L15" s="4">
        <f>[6]W!A247</f>
        <v>77550</v>
      </c>
      <c r="M15" s="12"/>
      <c r="N15" s="2"/>
      <c r="O15" s="2" t="s">
        <v>74</v>
      </c>
      <c r="P15" s="2"/>
      <c r="Q15" s="2"/>
      <c r="R15" s="4">
        <f>[6]W!A265</f>
        <v>17931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[6]W!A209</f>
        <v>34000</v>
      </c>
      <c r="G16" s="12"/>
      <c r="H16" s="2"/>
      <c r="I16" s="2" t="s">
        <v>71</v>
      </c>
      <c r="J16" s="2"/>
      <c r="K16" s="2"/>
      <c r="L16" s="4">
        <f>[6]W!A248</f>
        <v>2412</v>
      </c>
      <c r="M16" s="12"/>
      <c r="N16" s="2"/>
      <c r="O16" s="7" t="s">
        <v>70</v>
      </c>
      <c r="R16" s="4">
        <f>[6]W!A266</f>
        <v>0</v>
      </c>
      <c r="S16" s="12"/>
      <c r="T16" s="2"/>
      <c r="U16" s="2" t="s">
        <v>69</v>
      </c>
      <c r="V16" s="2"/>
      <c r="W16" s="2"/>
      <c r="X16" s="4">
        <f>[6]W!A225</f>
        <v>1750</v>
      </c>
      <c r="Y16" s="12"/>
    </row>
    <row r="17" spans="2:25" x14ac:dyDescent="0.2">
      <c r="B17" s="13"/>
      <c r="C17" s="2" t="s">
        <v>68</v>
      </c>
      <c r="D17" s="2"/>
      <c r="E17" s="2"/>
      <c r="F17" s="4">
        <f>[6]W!A210</f>
        <v>5100</v>
      </c>
      <c r="G17" s="12"/>
      <c r="H17" s="2"/>
      <c r="I17" s="2" t="s">
        <v>67</v>
      </c>
      <c r="L17" s="4">
        <f>[6]W!A249</f>
        <v>23400</v>
      </c>
      <c r="M17" s="12"/>
      <c r="N17" s="2"/>
      <c r="O17" s="2" t="s">
        <v>66</v>
      </c>
      <c r="P17" s="2"/>
      <c r="Q17" s="2"/>
      <c r="R17" s="4">
        <f>[6]W!A267</f>
        <v>132397</v>
      </c>
      <c r="S17" s="12"/>
      <c r="T17" s="2"/>
      <c r="U17" s="2" t="s">
        <v>65</v>
      </c>
      <c r="X17" s="4">
        <f>[6]W!A226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[6]W!A211</f>
        <v>8080</v>
      </c>
      <c r="G18" s="12"/>
      <c r="H18" s="2"/>
      <c r="I18" s="15" t="s">
        <v>63</v>
      </c>
      <c r="J18" s="2"/>
      <c r="K18" s="2"/>
      <c r="L18" s="14">
        <f>[6]W!A250</f>
        <v>150328</v>
      </c>
      <c r="M18" s="12"/>
      <c r="N18" s="2"/>
      <c r="O18" s="2" t="s">
        <v>62</v>
      </c>
      <c r="P18" s="2"/>
      <c r="Q18" s="2"/>
      <c r="R18" s="4">
        <f>[6]W!A268</f>
        <v>677585</v>
      </c>
      <c r="S18" s="12"/>
      <c r="T18" s="2"/>
      <c r="U18" s="2" t="s">
        <v>61</v>
      </c>
      <c r="V18" s="2"/>
      <c r="W18" s="2"/>
      <c r="X18" s="14">
        <f>[6]W!A227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[6]W!A212</f>
        <v>7500</v>
      </c>
      <c r="G19" s="12"/>
      <c r="H19" s="2"/>
      <c r="I19" s="2" t="s">
        <v>59</v>
      </c>
      <c r="J19" s="2"/>
      <c r="K19" s="2"/>
      <c r="L19" s="26">
        <f>[6]W!A251</f>
        <v>583098</v>
      </c>
      <c r="M19" s="12"/>
      <c r="N19" s="2"/>
      <c r="O19" s="2" t="s">
        <v>58</v>
      </c>
      <c r="P19" s="2"/>
      <c r="Q19" s="2"/>
      <c r="R19" s="14">
        <f>[6]W!A269</f>
        <v>1651545</v>
      </c>
      <c r="S19" s="12"/>
      <c r="T19" s="2"/>
      <c r="U19" s="7" t="s">
        <v>57</v>
      </c>
      <c r="X19" s="5">
        <f>X16+X17-X18</f>
        <v>1750</v>
      </c>
      <c r="Y19" s="12"/>
    </row>
    <row r="20" spans="2:25" x14ac:dyDescent="0.2">
      <c r="B20" s="13"/>
      <c r="C20" s="2" t="s">
        <v>56</v>
      </c>
      <c r="D20" s="2"/>
      <c r="E20" s="2"/>
      <c r="F20" s="4">
        <f>[6]W!A213</f>
        <v>2567</v>
      </c>
      <c r="G20" s="12"/>
      <c r="H20" s="2"/>
      <c r="I20" s="2" t="s">
        <v>55</v>
      </c>
      <c r="J20" s="2"/>
      <c r="K20" s="2"/>
      <c r="L20" s="4">
        <f>[6]W!A252</f>
        <v>452612</v>
      </c>
      <c r="M20" s="12"/>
      <c r="N20" s="2"/>
      <c r="O20" s="7" t="s">
        <v>54</v>
      </c>
      <c r="R20" s="25">
        <f>SUM(R15:R19)</f>
        <v>2479458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[6]W!A214</f>
        <v>9848</v>
      </c>
      <c r="G21" s="12"/>
      <c r="H21" s="2"/>
      <c r="I21" s="2" t="s">
        <v>52</v>
      </c>
      <c r="J21" s="2"/>
      <c r="K21" s="2"/>
      <c r="L21" s="4">
        <f>[6]W!A217</f>
        <v>353052</v>
      </c>
      <c r="M21" s="12"/>
      <c r="N21" s="2"/>
      <c r="O21" s="2" t="s">
        <v>51</v>
      </c>
      <c r="P21" s="2"/>
      <c r="Q21" s="2"/>
      <c r="R21" s="4">
        <f>R12+R20</f>
        <v>3905950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[6]W!A215</f>
        <v>60000</v>
      </c>
      <c r="G22" s="12"/>
      <c r="H22" s="2"/>
      <c r="I22" s="2" t="s">
        <v>48</v>
      </c>
      <c r="J22" s="2"/>
      <c r="K22" s="2"/>
      <c r="L22" s="4">
        <f>[6]W!A222</f>
        <v>0</v>
      </c>
      <c r="M22" s="12"/>
      <c r="N22" s="2"/>
      <c r="S22" s="12"/>
      <c r="T22" s="2"/>
      <c r="U22" s="1" t="s">
        <v>47</v>
      </c>
      <c r="X22" s="4">
        <f>[6]W!A228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[6]W!A216</f>
        <v>10710</v>
      </c>
      <c r="G23" s="12"/>
      <c r="H23" s="2"/>
      <c r="I23" s="2" t="s">
        <v>45</v>
      </c>
      <c r="J23" s="2"/>
      <c r="K23" s="2"/>
      <c r="L23" s="18">
        <f>[6]W!A254</f>
        <v>28884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[6]W!A229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[6]W!A217</f>
        <v>353052</v>
      </c>
      <c r="G24" s="12"/>
      <c r="H24" s="2"/>
      <c r="I24" s="7" t="s">
        <v>41</v>
      </c>
      <c r="L24" s="4">
        <f>L20-L21+L22-L23</f>
        <v>70676</v>
      </c>
      <c r="M24" s="12"/>
      <c r="N24" s="2"/>
      <c r="O24" s="2" t="s">
        <v>40</v>
      </c>
      <c r="P24" s="2"/>
      <c r="Q24" s="2"/>
      <c r="R24" s="4">
        <f>[6]W!A271</f>
        <v>0</v>
      </c>
      <c r="S24" s="12"/>
      <c r="T24" s="2"/>
      <c r="U24" s="2" t="s">
        <v>39</v>
      </c>
      <c r="V24" s="2"/>
      <c r="W24" s="2"/>
      <c r="X24" s="4">
        <f>[6]W!A230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[6]W!A225</f>
        <v>1750</v>
      </c>
      <c r="M25" s="12"/>
      <c r="N25" s="2"/>
      <c r="O25" s="22" t="s">
        <v>37</v>
      </c>
      <c r="P25" s="2"/>
      <c r="Q25" s="2"/>
      <c r="R25" s="4">
        <f>[6]W!A272</f>
        <v>201690</v>
      </c>
      <c r="S25" s="12"/>
      <c r="T25" s="2"/>
      <c r="U25" s="2" t="s">
        <v>36</v>
      </c>
      <c r="V25" s="2"/>
      <c r="W25" s="2"/>
      <c r="X25" s="4">
        <f>[6]W!A231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[6]W!A232</f>
        <v>0</v>
      </c>
      <c r="M26" s="12"/>
      <c r="N26" s="2"/>
      <c r="O26" s="2" t="s">
        <v>33</v>
      </c>
      <c r="P26" s="2"/>
      <c r="Q26" s="2"/>
      <c r="R26" s="14">
        <f>[6]W!A273</f>
        <v>0</v>
      </c>
      <c r="S26" s="12"/>
      <c r="T26" s="2"/>
      <c r="U26" s="2" t="s">
        <v>32</v>
      </c>
      <c r="V26" s="2"/>
      <c r="W26" s="2"/>
      <c r="X26" s="14">
        <f>[6]W!A232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72426</v>
      </c>
      <c r="G27" s="12"/>
      <c r="H27" s="2"/>
      <c r="I27" s="7" t="s">
        <v>30</v>
      </c>
      <c r="J27" s="2"/>
      <c r="K27" s="2"/>
      <c r="L27" s="5">
        <f>L24+L25-L26</f>
        <v>72426</v>
      </c>
      <c r="M27" s="12"/>
      <c r="N27" s="2"/>
      <c r="O27" s="15" t="s">
        <v>29</v>
      </c>
      <c r="P27" s="2"/>
      <c r="Q27" s="2"/>
      <c r="R27" s="4">
        <f>SUM(R24:R26)</f>
        <v>201690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[6]W!A240</f>
        <v>-368166</v>
      </c>
      <c r="G28" s="12"/>
      <c r="H28" s="2"/>
      <c r="I28" s="2" t="s">
        <v>26</v>
      </c>
      <c r="J28" s="2"/>
      <c r="K28" s="2"/>
      <c r="L28" s="14">
        <f>[6]W!A255</f>
        <v>0</v>
      </c>
      <c r="M28" s="12"/>
      <c r="N28" s="2"/>
      <c r="O28" s="2" t="s">
        <v>25</v>
      </c>
      <c r="P28" s="2"/>
      <c r="Q28" s="2"/>
      <c r="R28" s="4">
        <f>[6]W!A274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[6]W!A257</f>
        <v>-295740</v>
      </c>
      <c r="G29" s="12"/>
      <c r="H29" s="2"/>
      <c r="I29" s="2" t="s">
        <v>23</v>
      </c>
      <c r="J29" s="2"/>
      <c r="K29" s="2"/>
      <c r="L29" s="4">
        <f>[6]W!A256</f>
        <v>72426</v>
      </c>
      <c r="M29" s="12"/>
      <c r="N29" s="2"/>
      <c r="S29" s="12"/>
      <c r="U29" s="2" t="s">
        <v>22</v>
      </c>
      <c r="V29" s="2"/>
      <c r="W29" s="2"/>
      <c r="X29" s="5">
        <f>[6]W!A233</f>
        <v>-155852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1.8106500000000001</v>
      </c>
      <c r="M30" s="12"/>
      <c r="N30" s="2"/>
      <c r="O30" s="2" t="s">
        <v>20</v>
      </c>
      <c r="P30" s="2"/>
      <c r="Q30" s="2"/>
      <c r="R30" s="4">
        <f>R21-R27-R28</f>
        <v>3704260</v>
      </c>
      <c r="S30" s="12"/>
      <c r="U30" s="7" t="s">
        <v>19</v>
      </c>
      <c r="V30" s="2"/>
      <c r="W30" s="2"/>
      <c r="X30" s="18">
        <f>[6]W!A234</f>
        <v>1807397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1651545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[6]W!A230</f>
        <v>0</v>
      </c>
      <c r="M32" s="12"/>
      <c r="N32" s="2"/>
      <c r="O32" s="17" t="s">
        <v>16</v>
      </c>
      <c r="S32" s="12"/>
      <c r="U32" s="1" t="s">
        <v>15</v>
      </c>
      <c r="X32" s="5">
        <f>[6]W!A270</f>
        <v>1400000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[6]W!A219</f>
        <v>0</v>
      </c>
      <c r="G33" s="12"/>
      <c r="H33" s="2"/>
      <c r="I33" s="2" t="s">
        <v>12</v>
      </c>
      <c r="J33" s="2"/>
      <c r="K33" s="2"/>
      <c r="L33" s="4">
        <f>L29-L32</f>
        <v>72426</v>
      </c>
      <c r="M33" s="12"/>
      <c r="O33" s="15" t="s">
        <v>11</v>
      </c>
      <c r="P33" s="2"/>
      <c r="Q33" s="2"/>
      <c r="R33" s="4">
        <f>[6]W!A275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[6]W!A220</f>
        <v>1641</v>
      </c>
      <c r="G34" s="12"/>
      <c r="H34" s="2"/>
      <c r="I34" s="1" t="s">
        <v>9</v>
      </c>
      <c r="J34" s="2"/>
      <c r="K34" s="2"/>
      <c r="L34" s="14">
        <f>[6]W!A260</f>
        <v>-368166</v>
      </c>
      <c r="M34" s="12"/>
      <c r="O34" s="1" t="s">
        <v>8</v>
      </c>
      <c r="R34" s="4">
        <f>[6]W!A276</f>
        <v>0</v>
      </c>
      <c r="S34" s="12"/>
      <c r="U34" s="2" t="s">
        <v>7</v>
      </c>
      <c r="V34" s="2"/>
      <c r="W34" s="2"/>
      <c r="X34" s="5">
        <f>[6]W!A238</f>
        <v>633000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-295740</v>
      </c>
      <c r="M35" s="12"/>
      <c r="O35" s="2" t="s">
        <v>5</v>
      </c>
      <c r="P35" s="2"/>
      <c r="Q35" s="2"/>
      <c r="R35" s="14">
        <f>R36-R33-R34</f>
        <v>-295740</v>
      </c>
      <c r="S35" s="12"/>
      <c r="U35" s="2" t="s">
        <v>4</v>
      </c>
      <c r="V35" s="2"/>
      <c r="W35" s="2"/>
      <c r="X35" s="5">
        <f>[6]W!A239</f>
        <v>1399000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[6]W!A277</f>
        <v>3704260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Z20" sqref="Z20"/>
    </sheetView>
  </sheetViews>
  <sheetFormatPr baseColWidth="10" defaultColWidth="9.3320312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256" width="9.33203125" style="1"/>
    <col min="257" max="258" width="1.44140625" style="1" customWidth="1"/>
    <col min="259" max="262" width="7.6640625" style="1" customWidth="1"/>
    <col min="263" max="264" width="1.6640625" style="1" customWidth="1"/>
    <col min="265" max="268" width="7.6640625" style="1" customWidth="1"/>
    <col min="269" max="270" width="1.44140625" style="1" customWidth="1"/>
    <col min="271" max="274" width="7.6640625" style="1" customWidth="1"/>
    <col min="275" max="276" width="1.44140625" style="1" customWidth="1"/>
    <col min="277" max="280" width="7.6640625" style="1" customWidth="1"/>
    <col min="281" max="281" width="1.44140625" style="1" customWidth="1"/>
    <col min="282" max="512" width="9.33203125" style="1"/>
    <col min="513" max="514" width="1.44140625" style="1" customWidth="1"/>
    <col min="515" max="518" width="7.6640625" style="1" customWidth="1"/>
    <col min="519" max="520" width="1.6640625" style="1" customWidth="1"/>
    <col min="521" max="524" width="7.6640625" style="1" customWidth="1"/>
    <col min="525" max="526" width="1.44140625" style="1" customWidth="1"/>
    <col min="527" max="530" width="7.6640625" style="1" customWidth="1"/>
    <col min="531" max="532" width="1.44140625" style="1" customWidth="1"/>
    <col min="533" max="536" width="7.6640625" style="1" customWidth="1"/>
    <col min="537" max="537" width="1.44140625" style="1" customWidth="1"/>
    <col min="538" max="768" width="9.33203125" style="1"/>
    <col min="769" max="770" width="1.44140625" style="1" customWidth="1"/>
    <col min="771" max="774" width="7.6640625" style="1" customWidth="1"/>
    <col min="775" max="776" width="1.6640625" style="1" customWidth="1"/>
    <col min="777" max="780" width="7.6640625" style="1" customWidth="1"/>
    <col min="781" max="782" width="1.44140625" style="1" customWidth="1"/>
    <col min="783" max="786" width="7.6640625" style="1" customWidth="1"/>
    <col min="787" max="788" width="1.44140625" style="1" customWidth="1"/>
    <col min="789" max="792" width="7.6640625" style="1" customWidth="1"/>
    <col min="793" max="793" width="1.44140625" style="1" customWidth="1"/>
    <col min="794" max="1024" width="9.33203125" style="1"/>
    <col min="1025" max="1026" width="1.44140625" style="1" customWidth="1"/>
    <col min="1027" max="1030" width="7.6640625" style="1" customWidth="1"/>
    <col min="1031" max="1032" width="1.6640625" style="1" customWidth="1"/>
    <col min="1033" max="1036" width="7.6640625" style="1" customWidth="1"/>
    <col min="1037" max="1038" width="1.44140625" style="1" customWidth="1"/>
    <col min="1039" max="1042" width="7.6640625" style="1" customWidth="1"/>
    <col min="1043" max="1044" width="1.44140625" style="1" customWidth="1"/>
    <col min="1045" max="1048" width="7.6640625" style="1" customWidth="1"/>
    <col min="1049" max="1049" width="1.44140625" style="1" customWidth="1"/>
    <col min="1050" max="1280" width="9.33203125" style="1"/>
    <col min="1281" max="1282" width="1.44140625" style="1" customWidth="1"/>
    <col min="1283" max="1286" width="7.6640625" style="1" customWidth="1"/>
    <col min="1287" max="1288" width="1.6640625" style="1" customWidth="1"/>
    <col min="1289" max="1292" width="7.6640625" style="1" customWidth="1"/>
    <col min="1293" max="1294" width="1.44140625" style="1" customWidth="1"/>
    <col min="1295" max="1298" width="7.6640625" style="1" customWidth="1"/>
    <col min="1299" max="1300" width="1.44140625" style="1" customWidth="1"/>
    <col min="1301" max="1304" width="7.6640625" style="1" customWidth="1"/>
    <col min="1305" max="1305" width="1.44140625" style="1" customWidth="1"/>
    <col min="1306" max="1536" width="9.33203125" style="1"/>
    <col min="1537" max="1538" width="1.44140625" style="1" customWidth="1"/>
    <col min="1539" max="1542" width="7.6640625" style="1" customWidth="1"/>
    <col min="1543" max="1544" width="1.6640625" style="1" customWidth="1"/>
    <col min="1545" max="1548" width="7.6640625" style="1" customWidth="1"/>
    <col min="1549" max="1550" width="1.44140625" style="1" customWidth="1"/>
    <col min="1551" max="1554" width="7.6640625" style="1" customWidth="1"/>
    <col min="1555" max="1556" width="1.44140625" style="1" customWidth="1"/>
    <col min="1557" max="1560" width="7.6640625" style="1" customWidth="1"/>
    <col min="1561" max="1561" width="1.44140625" style="1" customWidth="1"/>
    <col min="1562" max="1792" width="9.33203125" style="1"/>
    <col min="1793" max="1794" width="1.44140625" style="1" customWidth="1"/>
    <col min="1795" max="1798" width="7.6640625" style="1" customWidth="1"/>
    <col min="1799" max="1800" width="1.6640625" style="1" customWidth="1"/>
    <col min="1801" max="1804" width="7.6640625" style="1" customWidth="1"/>
    <col min="1805" max="1806" width="1.44140625" style="1" customWidth="1"/>
    <col min="1807" max="1810" width="7.6640625" style="1" customWidth="1"/>
    <col min="1811" max="1812" width="1.44140625" style="1" customWidth="1"/>
    <col min="1813" max="1816" width="7.6640625" style="1" customWidth="1"/>
    <col min="1817" max="1817" width="1.44140625" style="1" customWidth="1"/>
    <col min="1818" max="2048" width="9.33203125" style="1"/>
    <col min="2049" max="2050" width="1.44140625" style="1" customWidth="1"/>
    <col min="2051" max="2054" width="7.6640625" style="1" customWidth="1"/>
    <col min="2055" max="2056" width="1.6640625" style="1" customWidth="1"/>
    <col min="2057" max="2060" width="7.6640625" style="1" customWidth="1"/>
    <col min="2061" max="2062" width="1.44140625" style="1" customWidth="1"/>
    <col min="2063" max="2066" width="7.6640625" style="1" customWidth="1"/>
    <col min="2067" max="2068" width="1.44140625" style="1" customWidth="1"/>
    <col min="2069" max="2072" width="7.6640625" style="1" customWidth="1"/>
    <col min="2073" max="2073" width="1.44140625" style="1" customWidth="1"/>
    <col min="2074" max="2304" width="9.33203125" style="1"/>
    <col min="2305" max="2306" width="1.44140625" style="1" customWidth="1"/>
    <col min="2307" max="2310" width="7.6640625" style="1" customWidth="1"/>
    <col min="2311" max="2312" width="1.6640625" style="1" customWidth="1"/>
    <col min="2313" max="2316" width="7.6640625" style="1" customWidth="1"/>
    <col min="2317" max="2318" width="1.44140625" style="1" customWidth="1"/>
    <col min="2319" max="2322" width="7.6640625" style="1" customWidth="1"/>
    <col min="2323" max="2324" width="1.44140625" style="1" customWidth="1"/>
    <col min="2325" max="2328" width="7.6640625" style="1" customWidth="1"/>
    <col min="2329" max="2329" width="1.44140625" style="1" customWidth="1"/>
    <col min="2330" max="2560" width="9.33203125" style="1"/>
    <col min="2561" max="2562" width="1.44140625" style="1" customWidth="1"/>
    <col min="2563" max="2566" width="7.6640625" style="1" customWidth="1"/>
    <col min="2567" max="2568" width="1.6640625" style="1" customWidth="1"/>
    <col min="2569" max="2572" width="7.6640625" style="1" customWidth="1"/>
    <col min="2573" max="2574" width="1.44140625" style="1" customWidth="1"/>
    <col min="2575" max="2578" width="7.6640625" style="1" customWidth="1"/>
    <col min="2579" max="2580" width="1.44140625" style="1" customWidth="1"/>
    <col min="2581" max="2584" width="7.6640625" style="1" customWidth="1"/>
    <col min="2585" max="2585" width="1.44140625" style="1" customWidth="1"/>
    <col min="2586" max="2816" width="9.33203125" style="1"/>
    <col min="2817" max="2818" width="1.44140625" style="1" customWidth="1"/>
    <col min="2819" max="2822" width="7.6640625" style="1" customWidth="1"/>
    <col min="2823" max="2824" width="1.6640625" style="1" customWidth="1"/>
    <col min="2825" max="2828" width="7.6640625" style="1" customWidth="1"/>
    <col min="2829" max="2830" width="1.44140625" style="1" customWidth="1"/>
    <col min="2831" max="2834" width="7.6640625" style="1" customWidth="1"/>
    <col min="2835" max="2836" width="1.44140625" style="1" customWidth="1"/>
    <col min="2837" max="2840" width="7.6640625" style="1" customWidth="1"/>
    <col min="2841" max="2841" width="1.44140625" style="1" customWidth="1"/>
    <col min="2842" max="3072" width="9.33203125" style="1"/>
    <col min="3073" max="3074" width="1.44140625" style="1" customWidth="1"/>
    <col min="3075" max="3078" width="7.6640625" style="1" customWidth="1"/>
    <col min="3079" max="3080" width="1.6640625" style="1" customWidth="1"/>
    <col min="3081" max="3084" width="7.6640625" style="1" customWidth="1"/>
    <col min="3085" max="3086" width="1.44140625" style="1" customWidth="1"/>
    <col min="3087" max="3090" width="7.6640625" style="1" customWidth="1"/>
    <col min="3091" max="3092" width="1.44140625" style="1" customWidth="1"/>
    <col min="3093" max="3096" width="7.6640625" style="1" customWidth="1"/>
    <col min="3097" max="3097" width="1.44140625" style="1" customWidth="1"/>
    <col min="3098" max="3328" width="9.33203125" style="1"/>
    <col min="3329" max="3330" width="1.44140625" style="1" customWidth="1"/>
    <col min="3331" max="3334" width="7.6640625" style="1" customWidth="1"/>
    <col min="3335" max="3336" width="1.6640625" style="1" customWidth="1"/>
    <col min="3337" max="3340" width="7.6640625" style="1" customWidth="1"/>
    <col min="3341" max="3342" width="1.44140625" style="1" customWidth="1"/>
    <col min="3343" max="3346" width="7.6640625" style="1" customWidth="1"/>
    <col min="3347" max="3348" width="1.44140625" style="1" customWidth="1"/>
    <col min="3349" max="3352" width="7.6640625" style="1" customWidth="1"/>
    <col min="3353" max="3353" width="1.44140625" style="1" customWidth="1"/>
    <col min="3354" max="3584" width="9.33203125" style="1"/>
    <col min="3585" max="3586" width="1.44140625" style="1" customWidth="1"/>
    <col min="3587" max="3590" width="7.6640625" style="1" customWidth="1"/>
    <col min="3591" max="3592" width="1.6640625" style="1" customWidth="1"/>
    <col min="3593" max="3596" width="7.6640625" style="1" customWidth="1"/>
    <col min="3597" max="3598" width="1.44140625" style="1" customWidth="1"/>
    <col min="3599" max="3602" width="7.6640625" style="1" customWidth="1"/>
    <col min="3603" max="3604" width="1.44140625" style="1" customWidth="1"/>
    <col min="3605" max="3608" width="7.6640625" style="1" customWidth="1"/>
    <col min="3609" max="3609" width="1.44140625" style="1" customWidth="1"/>
    <col min="3610" max="3840" width="9.33203125" style="1"/>
    <col min="3841" max="3842" width="1.44140625" style="1" customWidth="1"/>
    <col min="3843" max="3846" width="7.6640625" style="1" customWidth="1"/>
    <col min="3847" max="3848" width="1.6640625" style="1" customWidth="1"/>
    <col min="3849" max="3852" width="7.6640625" style="1" customWidth="1"/>
    <col min="3853" max="3854" width="1.44140625" style="1" customWidth="1"/>
    <col min="3855" max="3858" width="7.6640625" style="1" customWidth="1"/>
    <col min="3859" max="3860" width="1.44140625" style="1" customWidth="1"/>
    <col min="3861" max="3864" width="7.6640625" style="1" customWidth="1"/>
    <col min="3865" max="3865" width="1.44140625" style="1" customWidth="1"/>
    <col min="3866" max="4096" width="9.33203125" style="1"/>
    <col min="4097" max="4098" width="1.44140625" style="1" customWidth="1"/>
    <col min="4099" max="4102" width="7.6640625" style="1" customWidth="1"/>
    <col min="4103" max="4104" width="1.6640625" style="1" customWidth="1"/>
    <col min="4105" max="4108" width="7.6640625" style="1" customWidth="1"/>
    <col min="4109" max="4110" width="1.44140625" style="1" customWidth="1"/>
    <col min="4111" max="4114" width="7.6640625" style="1" customWidth="1"/>
    <col min="4115" max="4116" width="1.44140625" style="1" customWidth="1"/>
    <col min="4117" max="4120" width="7.6640625" style="1" customWidth="1"/>
    <col min="4121" max="4121" width="1.44140625" style="1" customWidth="1"/>
    <col min="4122" max="4352" width="9.33203125" style="1"/>
    <col min="4353" max="4354" width="1.44140625" style="1" customWidth="1"/>
    <col min="4355" max="4358" width="7.6640625" style="1" customWidth="1"/>
    <col min="4359" max="4360" width="1.6640625" style="1" customWidth="1"/>
    <col min="4361" max="4364" width="7.6640625" style="1" customWidth="1"/>
    <col min="4365" max="4366" width="1.44140625" style="1" customWidth="1"/>
    <col min="4367" max="4370" width="7.6640625" style="1" customWidth="1"/>
    <col min="4371" max="4372" width="1.44140625" style="1" customWidth="1"/>
    <col min="4373" max="4376" width="7.6640625" style="1" customWidth="1"/>
    <col min="4377" max="4377" width="1.44140625" style="1" customWidth="1"/>
    <col min="4378" max="4608" width="9.33203125" style="1"/>
    <col min="4609" max="4610" width="1.44140625" style="1" customWidth="1"/>
    <col min="4611" max="4614" width="7.6640625" style="1" customWidth="1"/>
    <col min="4615" max="4616" width="1.6640625" style="1" customWidth="1"/>
    <col min="4617" max="4620" width="7.6640625" style="1" customWidth="1"/>
    <col min="4621" max="4622" width="1.44140625" style="1" customWidth="1"/>
    <col min="4623" max="4626" width="7.6640625" style="1" customWidth="1"/>
    <col min="4627" max="4628" width="1.44140625" style="1" customWidth="1"/>
    <col min="4629" max="4632" width="7.6640625" style="1" customWidth="1"/>
    <col min="4633" max="4633" width="1.44140625" style="1" customWidth="1"/>
    <col min="4634" max="4864" width="9.33203125" style="1"/>
    <col min="4865" max="4866" width="1.44140625" style="1" customWidth="1"/>
    <col min="4867" max="4870" width="7.6640625" style="1" customWidth="1"/>
    <col min="4871" max="4872" width="1.6640625" style="1" customWidth="1"/>
    <col min="4873" max="4876" width="7.6640625" style="1" customWidth="1"/>
    <col min="4877" max="4878" width="1.44140625" style="1" customWidth="1"/>
    <col min="4879" max="4882" width="7.6640625" style="1" customWidth="1"/>
    <col min="4883" max="4884" width="1.44140625" style="1" customWidth="1"/>
    <col min="4885" max="4888" width="7.6640625" style="1" customWidth="1"/>
    <col min="4889" max="4889" width="1.44140625" style="1" customWidth="1"/>
    <col min="4890" max="5120" width="9.33203125" style="1"/>
    <col min="5121" max="5122" width="1.44140625" style="1" customWidth="1"/>
    <col min="5123" max="5126" width="7.6640625" style="1" customWidth="1"/>
    <col min="5127" max="5128" width="1.6640625" style="1" customWidth="1"/>
    <col min="5129" max="5132" width="7.6640625" style="1" customWidth="1"/>
    <col min="5133" max="5134" width="1.44140625" style="1" customWidth="1"/>
    <col min="5135" max="5138" width="7.6640625" style="1" customWidth="1"/>
    <col min="5139" max="5140" width="1.44140625" style="1" customWidth="1"/>
    <col min="5141" max="5144" width="7.6640625" style="1" customWidth="1"/>
    <col min="5145" max="5145" width="1.44140625" style="1" customWidth="1"/>
    <col min="5146" max="5376" width="9.33203125" style="1"/>
    <col min="5377" max="5378" width="1.44140625" style="1" customWidth="1"/>
    <col min="5379" max="5382" width="7.6640625" style="1" customWidth="1"/>
    <col min="5383" max="5384" width="1.6640625" style="1" customWidth="1"/>
    <col min="5385" max="5388" width="7.6640625" style="1" customWidth="1"/>
    <col min="5389" max="5390" width="1.44140625" style="1" customWidth="1"/>
    <col min="5391" max="5394" width="7.6640625" style="1" customWidth="1"/>
    <col min="5395" max="5396" width="1.44140625" style="1" customWidth="1"/>
    <col min="5397" max="5400" width="7.6640625" style="1" customWidth="1"/>
    <col min="5401" max="5401" width="1.44140625" style="1" customWidth="1"/>
    <col min="5402" max="5632" width="9.33203125" style="1"/>
    <col min="5633" max="5634" width="1.44140625" style="1" customWidth="1"/>
    <col min="5635" max="5638" width="7.6640625" style="1" customWidth="1"/>
    <col min="5639" max="5640" width="1.6640625" style="1" customWidth="1"/>
    <col min="5641" max="5644" width="7.6640625" style="1" customWidth="1"/>
    <col min="5645" max="5646" width="1.44140625" style="1" customWidth="1"/>
    <col min="5647" max="5650" width="7.6640625" style="1" customWidth="1"/>
    <col min="5651" max="5652" width="1.44140625" style="1" customWidth="1"/>
    <col min="5653" max="5656" width="7.6640625" style="1" customWidth="1"/>
    <col min="5657" max="5657" width="1.44140625" style="1" customWidth="1"/>
    <col min="5658" max="5888" width="9.33203125" style="1"/>
    <col min="5889" max="5890" width="1.44140625" style="1" customWidth="1"/>
    <col min="5891" max="5894" width="7.6640625" style="1" customWidth="1"/>
    <col min="5895" max="5896" width="1.6640625" style="1" customWidth="1"/>
    <col min="5897" max="5900" width="7.6640625" style="1" customWidth="1"/>
    <col min="5901" max="5902" width="1.44140625" style="1" customWidth="1"/>
    <col min="5903" max="5906" width="7.6640625" style="1" customWidth="1"/>
    <col min="5907" max="5908" width="1.44140625" style="1" customWidth="1"/>
    <col min="5909" max="5912" width="7.6640625" style="1" customWidth="1"/>
    <col min="5913" max="5913" width="1.44140625" style="1" customWidth="1"/>
    <col min="5914" max="6144" width="9.33203125" style="1"/>
    <col min="6145" max="6146" width="1.44140625" style="1" customWidth="1"/>
    <col min="6147" max="6150" width="7.6640625" style="1" customWidth="1"/>
    <col min="6151" max="6152" width="1.6640625" style="1" customWidth="1"/>
    <col min="6153" max="6156" width="7.6640625" style="1" customWidth="1"/>
    <col min="6157" max="6158" width="1.44140625" style="1" customWidth="1"/>
    <col min="6159" max="6162" width="7.6640625" style="1" customWidth="1"/>
    <col min="6163" max="6164" width="1.44140625" style="1" customWidth="1"/>
    <col min="6165" max="6168" width="7.6640625" style="1" customWidth="1"/>
    <col min="6169" max="6169" width="1.44140625" style="1" customWidth="1"/>
    <col min="6170" max="6400" width="9.33203125" style="1"/>
    <col min="6401" max="6402" width="1.44140625" style="1" customWidth="1"/>
    <col min="6403" max="6406" width="7.6640625" style="1" customWidth="1"/>
    <col min="6407" max="6408" width="1.6640625" style="1" customWidth="1"/>
    <col min="6409" max="6412" width="7.6640625" style="1" customWidth="1"/>
    <col min="6413" max="6414" width="1.44140625" style="1" customWidth="1"/>
    <col min="6415" max="6418" width="7.6640625" style="1" customWidth="1"/>
    <col min="6419" max="6420" width="1.44140625" style="1" customWidth="1"/>
    <col min="6421" max="6424" width="7.6640625" style="1" customWidth="1"/>
    <col min="6425" max="6425" width="1.44140625" style="1" customWidth="1"/>
    <col min="6426" max="6656" width="9.33203125" style="1"/>
    <col min="6657" max="6658" width="1.44140625" style="1" customWidth="1"/>
    <col min="6659" max="6662" width="7.6640625" style="1" customWidth="1"/>
    <col min="6663" max="6664" width="1.6640625" style="1" customWidth="1"/>
    <col min="6665" max="6668" width="7.6640625" style="1" customWidth="1"/>
    <col min="6669" max="6670" width="1.44140625" style="1" customWidth="1"/>
    <col min="6671" max="6674" width="7.6640625" style="1" customWidth="1"/>
    <col min="6675" max="6676" width="1.44140625" style="1" customWidth="1"/>
    <col min="6677" max="6680" width="7.6640625" style="1" customWidth="1"/>
    <col min="6681" max="6681" width="1.44140625" style="1" customWidth="1"/>
    <col min="6682" max="6912" width="9.33203125" style="1"/>
    <col min="6913" max="6914" width="1.44140625" style="1" customWidth="1"/>
    <col min="6915" max="6918" width="7.6640625" style="1" customWidth="1"/>
    <col min="6919" max="6920" width="1.6640625" style="1" customWidth="1"/>
    <col min="6921" max="6924" width="7.6640625" style="1" customWidth="1"/>
    <col min="6925" max="6926" width="1.44140625" style="1" customWidth="1"/>
    <col min="6927" max="6930" width="7.6640625" style="1" customWidth="1"/>
    <col min="6931" max="6932" width="1.44140625" style="1" customWidth="1"/>
    <col min="6933" max="6936" width="7.6640625" style="1" customWidth="1"/>
    <col min="6937" max="6937" width="1.44140625" style="1" customWidth="1"/>
    <col min="6938" max="7168" width="9.33203125" style="1"/>
    <col min="7169" max="7170" width="1.44140625" style="1" customWidth="1"/>
    <col min="7171" max="7174" width="7.6640625" style="1" customWidth="1"/>
    <col min="7175" max="7176" width="1.6640625" style="1" customWidth="1"/>
    <col min="7177" max="7180" width="7.6640625" style="1" customWidth="1"/>
    <col min="7181" max="7182" width="1.44140625" style="1" customWidth="1"/>
    <col min="7183" max="7186" width="7.6640625" style="1" customWidth="1"/>
    <col min="7187" max="7188" width="1.44140625" style="1" customWidth="1"/>
    <col min="7189" max="7192" width="7.6640625" style="1" customWidth="1"/>
    <col min="7193" max="7193" width="1.44140625" style="1" customWidth="1"/>
    <col min="7194" max="7424" width="9.33203125" style="1"/>
    <col min="7425" max="7426" width="1.44140625" style="1" customWidth="1"/>
    <col min="7427" max="7430" width="7.6640625" style="1" customWidth="1"/>
    <col min="7431" max="7432" width="1.6640625" style="1" customWidth="1"/>
    <col min="7433" max="7436" width="7.6640625" style="1" customWidth="1"/>
    <col min="7437" max="7438" width="1.44140625" style="1" customWidth="1"/>
    <col min="7439" max="7442" width="7.6640625" style="1" customWidth="1"/>
    <col min="7443" max="7444" width="1.44140625" style="1" customWidth="1"/>
    <col min="7445" max="7448" width="7.6640625" style="1" customWidth="1"/>
    <col min="7449" max="7449" width="1.44140625" style="1" customWidth="1"/>
    <col min="7450" max="7680" width="9.33203125" style="1"/>
    <col min="7681" max="7682" width="1.44140625" style="1" customWidth="1"/>
    <col min="7683" max="7686" width="7.6640625" style="1" customWidth="1"/>
    <col min="7687" max="7688" width="1.6640625" style="1" customWidth="1"/>
    <col min="7689" max="7692" width="7.6640625" style="1" customWidth="1"/>
    <col min="7693" max="7694" width="1.44140625" style="1" customWidth="1"/>
    <col min="7695" max="7698" width="7.6640625" style="1" customWidth="1"/>
    <col min="7699" max="7700" width="1.44140625" style="1" customWidth="1"/>
    <col min="7701" max="7704" width="7.6640625" style="1" customWidth="1"/>
    <col min="7705" max="7705" width="1.44140625" style="1" customWidth="1"/>
    <col min="7706" max="7936" width="9.33203125" style="1"/>
    <col min="7937" max="7938" width="1.44140625" style="1" customWidth="1"/>
    <col min="7939" max="7942" width="7.6640625" style="1" customWidth="1"/>
    <col min="7943" max="7944" width="1.6640625" style="1" customWidth="1"/>
    <col min="7945" max="7948" width="7.6640625" style="1" customWidth="1"/>
    <col min="7949" max="7950" width="1.44140625" style="1" customWidth="1"/>
    <col min="7951" max="7954" width="7.6640625" style="1" customWidth="1"/>
    <col min="7955" max="7956" width="1.44140625" style="1" customWidth="1"/>
    <col min="7957" max="7960" width="7.6640625" style="1" customWidth="1"/>
    <col min="7961" max="7961" width="1.44140625" style="1" customWidth="1"/>
    <col min="7962" max="8192" width="9.33203125" style="1"/>
    <col min="8193" max="8194" width="1.44140625" style="1" customWidth="1"/>
    <col min="8195" max="8198" width="7.6640625" style="1" customWidth="1"/>
    <col min="8199" max="8200" width="1.6640625" style="1" customWidth="1"/>
    <col min="8201" max="8204" width="7.6640625" style="1" customWidth="1"/>
    <col min="8205" max="8206" width="1.44140625" style="1" customWidth="1"/>
    <col min="8207" max="8210" width="7.6640625" style="1" customWidth="1"/>
    <col min="8211" max="8212" width="1.44140625" style="1" customWidth="1"/>
    <col min="8213" max="8216" width="7.6640625" style="1" customWidth="1"/>
    <col min="8217" max="8217" width="1.44140625" style="1" customWidth="1"/>
    <col min="8218" max="8448" width="9.33203125" style="1"/>
    <col min="8449" max="8450" width="1.44140625" style="1" customWidth="1"/>
    <col min="8451" max="8454" width="7.6640625" style="1" customWidth="1"/>
    <col min="8455" max="8456" width="1.6640625" style="1" customWidth="1"/>
    <col min="8457" max="8460" width="7.6640625" style="1" customWidth="1"/>
    <col min="8461" max="8462" width="1.44140625" style="1" customWidth="1"/>
    <col min="8463" max="8466" width="7.6640625" style="1" customWidth="1"/>
    <col min="8467" max="8468" width="1.44140625" style="1" customWidth="1"/>
    <col min="8469" max="8472" width="7.6640625" style="1" customWidth="1"/>
    <col min="8473" max="8473" width="1.44140625" style="1" customWidth="1"/>
    <col min="8474" max="8704" width="9.33203125" style="1"/>
    <col min="8705" max="8706" width="1.44140625" style="1" customWidth="1"/>
    <col min="8707" max="8710" width="7.6640625" style="1" customWidth="1"/>
    <col min="8711" max="8712" width="1.6640625" style="1" customWidth="1"/>
    <col min="8713" max="8716" width="7.6640625" style="1" customWidth="1"/>
    <col min="8717" max="8718" width="1.44140625" style="1" customWidth="1"/>
    <col min="8719" max="8722" width="7.6640625" style="1" customWidth="1"/>
    <col min="8723" max="8724" width="1.44140625" style="1" customWidth="1"/>
    <col min="8725" max="8728" width="7.6640625" style="1" customWidth="1"/>
    <col min="8729" max="8729" width="1.44140625" style="1" customWidth="1"/>
    <col min="8730" max="8960" width="9.33203125" style="1"/>
    <col min="8961" max="8962" width="1.44140625" style="1" customWidth="1"/>
    <col min="8963" max="8966" width="7.6640625" style="1" customWidth="1"/>
    <col min="8967" max="8968" width="1.6640625" style="1" customWidth="1"/>
    <col min="8969" max="8972" width="7.6640625" style="1" customWidth="1"/>
    <col min="8973" max="8974" width="1.44140625" style="1" customWidth="1"/>
    <col min="8975" max="8978" width="7.6640625" style="1" customWidth="1"/>
    <col min="8979" max="8980" width="1.44140625" style="1" customWidth="1"/>
    <col min="8981" max="8984" width="7.6640625" style="1" customWidth="1"/>
    <col min="8985" max="8985" width="1.44140625" style="1" customWidth="1"/>
    <col min="8986" max="9216" width="9.33203125" style="1"/>
    <col min="9217" max="9218" width="1.44140625" style="1" customWidth="1"/>
    <col min="9219" max="9222" width="7.6640625" style="1" customWidth="1"/>
    <col min="9223" max="9224" width="1.6640625" style="1" customWidth="1"/>
    <col min="9225" max="9228" width="7.6640625" style="1" customWidth="1"/>
    <col min="9229" max="9230" width="1.44140625" style="1" customWidth="1"/>
    <col min="9231" max="9234" width="7.6640625" style="1" customWidth="1"/>
    <col min="9235" max="9236" width="1.44140625" style="1" customWidth="1"/>
    <col min="9237" max="9240" width="7.6640625" style="1" customWidth="1"/>
    <col min="9241" max="9241" width="1.44140625" style="1" customWidth="1"/>
    <col min="9242" max="9472" width="9.33203125" style="1"/>
    <col min="9473" max="9474" width="1.44140625" style="1" customWidth="1"/>
    <col min="9475" max="9478" width="7.6640625" style="1" customWidth="1"/>
    <col min="9479" max="9480" width="1.6640625" style="1" customWidth="1"/>
    <col min="9481" max="9484" width="7.6640625" style="1" customWidth="1"/>
    <col min="9485" max="9486" width="1.44140625" style="1" customWidth="1"/>
    <col min="9487" max="9490" width="7.6640625" style="1" customWidth="1"/>
    <col min="9491" max="9492" width="1.44140625" style="1" customWidth="1"/>
    <col min="9493" max="9496" width="7.6640625" style="1" customWidth="1"/>
    <col min="9497" max="9497" width="1.44140625" style="1" customWidth="1"/>
    <col min="9498" max="9728" width="9.33203125" style="1"/>
    <col min="9729" max="9730" width="1.44140625" style="1" customWidth="1"/>
    <col min="9731" max="9734" width="7.6640625" style="1" customWidth="1"/>
    <col min="9735" max="9736" width="1.6640625" style="1" customWidth="1"/>
    <col min="9737" max="9740" width="7.6640625" style="1" customWidth="1"/>
    <col min="9741" max="9742" width="1.44140625" style="1" customWidth="1"/>
    <col min="9743" max="9746" width="7.6640625" style="1" customWidth="1"/>
    <col min="9747" max="9748" width="1.44140625" style="1" customWidth="1"/>
    <col min="9749" max="9752" width="7.6640625" style="1" customWidth="1"/>
    <col min="9753" max="9753" width="1.44140625" style="1" customWidth="1"/>
    <col min="9754" max="9984" width="9.33203125" style="1"/>
    <col min="9985" max="9986" width="1.44140625" style="1" customWidth="1"/>
    <col min="9987" max="9990" width="7.6640625" style="1" customWidth="1"/>
    <col min="9991" max="9992" width="1.6640625" style="1" customWidth="1"/>
    <col min="9993" max="9996" width="7.6640625" style="1" customWidth="1"/>
    <col min="9997" max="9998" width="1.44140625" style="1" customWidth="1"/>
    <col min="9999" max="10002" width="7.6640625" style="1" customWidth="1"/>
    <col min="10003" max="10004" width="1.44140625" style="1" customWidth="1"/>
    <col min="10005" max="10008" width="7.6640625" style="1" customWidth="1"/>
    <col min="10009" max="10009" width="1.44140625" style="1" customWidth="1"/>
    <col min="10010" max="10240" width="9.33203125" style="1"/>
    <col min="10241" max="10242" width="1.44140625" style="1" customWidth="1"/>
    <col min="10243" max="10246" width="7.6640625" style="1" customWidth="1"/>
    <col min="10247" max="10248" width="1.6640625" style="1" customWidth="1"/>
    <col min="10249" max="10252" width="7.6640625" style="1" customWidth="1"/>
    <col min="10253" max="10254" width="1.44140625" style="1" customWidth="1"/>
    <col min="10255" max="10258" width="7.6640625" style="1" customWidth="1"/>
    <col min="10259" max="10260" width="1.44140625" style="1" customWidth="1"/>
    <col min="10261" max="10264" width="7.6640625" style="1" customWidth="1"/>
    <col min="10265" max="10265" width="1.44140625" style="1" customWidth="1"/>
    <col min="10266" max="10496" width="9.33203125" style="1"/>
    <col min="10497" max="10498" width="1.44140625" style="1" customWidth="1"/>
    <col min="10499" max="10502" width="7.6640625" style="1" customWidth="1"/>
    <col min="10503" max="10504" width="1.6640625" style="1" customWidth="1"/>
    <col min="10505" max="10508" width="7.6640625" style="1" customWidth="1"/>
    <col min="10509" max="10510" width="1.44140625" style="1" customWidth="1"/>
    <col min="10511" max="10514" width="7.6640625" style="1" customWidth="1"/>
    <col min="10515" max="10516" width="1.44140625" style="1" customWidth="1"/>
    <col min="10517" max="10520" width="7.6640625" style="1" customWidth="1"/>
    <col min="10521" max="10521" width="1.44140625" style="1" customWidth="1"/>
    <col min="10522" max="10752" width="9.33203125" style="1"/>
    <col min="10753" max="10754" width="1.44140625" style="1" customWidth="1"/>
    <col min="10755" max="10758" width="7.6640625" style="1" customWidth="1"/>
    <col min="10759" max="10760" width="1.6640625" style="1" customWidth="1"/>
    <col min="10761" max="10764" width="7.6640625" style="1" customWidth="1"/>
    <col min="10765" max="10766" width="1.44140625" style="1" customWidth="1"/>
    <col min="10767" max="10770" width="7.6640625" style="1" customWidth="1"/>
    <col min="10771" max="10772" width="1.44140625" style="1" customWidth="1"/>
    <col min="10773" max="10776" width="7.6640625" style="1" customWidth="1"/>
    <col min="10777" max="10777" width="1.44140625" style="1" customWidth="1"/>
    <col min="10778" max="11008" width="9.33203125" style="1"/>
    <col min="11009" max="11010" width="1.44140625" style="1" customWidth="1"/>
    <col min="11011" max="11014" width="7.6640625" style="1" customWidth="1"/>
    <col min="11015" max="11016" width="1.6640625" style="1" customWidth="1"/>
    <col min="11017" max="11020" width="7.6640625" style="1" customWidth="1"/>
    <col min="11021" max="11022" width="1.44140625" style="1" customWidth="1"/>
    <col min="11023" max="11026" width="7.6640625" style="1" customWidth="1"/>
    <col min="11027" max="11028" width="1.44140625" style="1" customWidth="1"/>
    <col min="11029" max="11032" width="7.6640625" style="1" customWidth="1"/>
    <col min="11033" max="11033" width="1.44140625" style="1" customWidth="1"/>
    <col min="11034" max="11264" width="9.33203125" style="1"/>
    <col min="11265" max="11266" width="1.44140625" style="1" customWidth="1"/>
    <col min="11267" max="11270" width="7.6640625" style="1" customWidth="1"/>
    <col min="11271" max="11272" width="1.6640625" style="1" customWidth="1"/>
    <col min="11273" max="11276" width="7.6640625" style="1" customWidth="1"/>
    <col min="11277" max="11278" width="1.44140625" style="1" customWidth="1"/>
    <col min="11279" max="11282" width="7.6640625" style="1" customWidth="1"/>
    <col min="11283" max="11284" width="1.44140625" style="1" customWidth="1"/>
    <col min="11285" max="11288" width="7.6640625" style="1" customWidth="1"/>
    <col min="11289" max="11289" width="1.44140625" style="1" customWidth="1"/>
    <col min="11290" max="11520" width="9.33203125" style="1"/>
    <col min="11521" max="11522" width="1.44140625" style="1" customWidth="1"/>
    <col min="11523" max="11526" width="7.6640625" style="1" customWidth="1"/>
    <col min="11527" max="11528" width="1.6640625" style="1" customWidth="1"/>
    <col min="11529" max="11532" width="7.6640625" style="1" customWidth="1"/>
    <col min="11533" max="11534" width="1.44140625" style="1" customWidth="1"/>
    <col min="11535" max="11538" width="7.6640625" style="1" customWidth="1"/>
    <col min="11539" max="11540" width="1.44140625" style="1" customWidth="1"/>
    <col min="11541" max="11544" width="7.6640625" style="1" customWidth="1"/>
    <col min="11545" max="11545" width="1.44140625" style="1" customWidth="1"/>
    <col min="11546" max="11776" width="9.33203125" style="1"/>
    <col min="11777" max="11778" width="1.44140625" style="1" customWidth="1"/>
    <col min="11779" max="11782" width="7.6640625" style="1" customWidth="1"/>
    <col min="11783" max="11784" width="1.6640625" style="1" customWidth="1"/>
    <col min="11785" max="11788" width="7.6640625" style="1" customWidth="1"/>
    <col min="11789" max="11790" width="1.44140625" style="1" customWidth="1"/>
    <col min="11791" max="11794" width="7.6640625" style="1" customWidth="1"/>
    <col min="11795" max="11796" width="1.44140625" style="1" customWidth="1"/>
    <col min="11797" max="11800" width="7.6640625" style="1" customWidth="1"/>
    <col min="11801" max="11801" width="1.44140625" style="1" customWidth="1"/>
    <col min="11802" max="12032" width="9.33203125" style="1"/>
    <col min="12033" max="12034" width="1.44140625" style="1" customWidth="1"/>
    <col min="12035" max="12038" width="7.6640625" style="1" customWidth="1"/>
    <col min="12039" max="12040" width="1.6640625" style="1" customWidth="1"/>
    <col min="12041" max="12044" width="7.6640625" style="1" customWidth="1"/>
    <col min="12045" max="12046" width="1.44140625" style="1" customWidth="1"/>
    <col min="12047" max="12050" width="7.6640625" style="1" customWidth="1"/>
    <col min="12051" max="12052" width="1.44140625" style="1" customWidth="1"/>
    <col min="12053" max="12056" width="7.6640625" style="1" customWidth="1"/>
    <col min="12057" max="12057" width="1.44140625" style="1" customWidth="1"/>
    <col min="12058" max="12288" width="9.33203125" style="1"/>
    <col min="12289" max="12290" width="1.44140625" style="1" customWidth="1"/>
    <col min="12291" max="12294" width="7.6640625" style="1" customWidth="1"/>
    <col min="12295" max="12296" width="1.6640625" style="1" customWidth="1"/>
    <col min="12297" max="12300" width="7.6640625" style="1" customWidth="1"/>
    <col min="12301" max="12302" width="1.44140625" style="1" customWidth="1"/>
    <col min="12303" max="12306" width="7.6640625" style="1" customWidth="1"/>
    <col min="12307" max="12308" width="1.44140625" style="1" customWidth="1"/>
    <col min="12309" max="12312" width="7.6640625" style="1" customWidth="1"/>
    <col min="12313" max="12313" width="1.44140625" style="1" customWidth="1"/>
    <col min="12314" max="12544" width="9.33203125" style="1"/>
    <col min="12545" max="12546" width="1.44140625" style="1" customWidth="1"/>
    <col min="12547" max="12550" width="7.6640625" style="1" customWidth="1"/>
    <col min="12551" max="12552" width="1.6640625" style="1" customWidth="1"/>
    <col min="12553" max="12556" width="7.6640625" style="1" customWidth="1"/>
    <col min="12557" max="12558" width="1.44140625" style="1" customWidth="1"/>
    <col min="12559" max="12562" width="7.6640625" style="1" customWidth="1"/>
    <col min="12563" max="12564" width="1.44140625" style="1" customWidth="1"/>
    <col min="12565" max="12568" width="7.6640625" style="1" customWidth="1"/>
    <col min="12569" max="12569" width="1.44140625" style="1" customWidth="1"/>
    <col min="12570" max="12800" width="9.33203125" style="1"/>
    <col min="12801" max="12802" width="1.44140625" style="1" customWidth="1"/>
    <col min="12803" max="12806" width="7.6640625" style="1" customWidth="1"/>
    <col min="12807" max="12808" width="1.6640625" style="1" customWidth="1"/>
    <col min="12809" max="12812" width="7.6640625" style="1" customWidth="1"/>
    <col min="12813" max="12814" width="1.44140625" style="1" customWidth="1"/>
    <col min="12815" max="12818" width="7.6640625" style="1" customWidth="1"/>
    <col min="12819" max="12820" width="1.44140625" style="1" customWidth="1"/>
    <col min="12821" max="12824" width="7.6640625" style="1" customWidth="1"/>
    <col min="12825" max="12825" width="1.44140625" style="1" customWidth="1"/>
    <col min="12826" max="13056" width="9.33203125" style="1"/>
    <col min="13057" max="13058" width="1.44140625" style="1" customWidth="1"/>
    <col min="13059" max="13062" width="7.6640625" style="1" customWidth="1"/>
    <col min="13063" max="13064" width="1.6640625" style="1" customWidth="1"/>
    <col min="13065" max="13068" width="7.6640625" style="1" customWidth="1"/>
    <col min="13069" max="13070" width="1.44140625" style="1" customWidth="1"/>
    <col min="13071" max="13074" width="7.6640625" style="1" customWidth="1"/>
    <col min="13075" max="13076" width="1.44140625" style="1" customWidth="1"/>
    <col min="13077" max="13080" width="7.6640625" style="1" customWidth="1"/>
    <col min="13081" max="13081" width="1.44140625" style="1" customWidth="1"/>
    <col min="13082" max="13312" width="9.33203125" style="1"/>
    <col min="13313" max="13314" width="1.44140625" style="1" customWidth="1"/>
    <col min="13315" max="13318" width="7.6640625" style="1" customWidth="1"/>
    <col min="13319" max="13320" width="1.6640625" style="1" customWidth="1"/>
    <col min="13321" max="13324" width="7.6640625" style="1" customWidth="1"/>
    <col min="13325" max="13326" width="1.44140625" style="1" customWidth="1"/>
    <col min="13327" max="13330" width="7.6640625" style="1" customWidth="1"/>
    <col min="13331" max="13332" width="1.44140625" style="1" customWidth="1"/>
    <col min="13333" max="13336" width="7.6640625" style="1" customWidth="1"/>
    <col min="13337" max="13337" width="1.44140625" style="1" customWidth="1"/>
    <col min="13338" max="13568" width="9.33203125" style="1"/>
    <col min="13569" max="13570" width="1.44140625" style="1" customWidth="1"/>
    <col min="13571" max="13574" width="7.6640625" style="1" customWidth="1"/>
    <col min="13575" max="13576" width="1.6640625" style="1" customWidth="1"/>
    <col min="13577" max="13580" width="7.6640625" style="1" customWidth="1"/>
    <col min="13581" max="13582" width="1.44140625" style="1" customWidth="1"/>
    <col min="13583" max="13586" width="7.6640625" style="1" customWidth="1"/>
    <col min="13587" max="13588" width="1.44140625" style="1" customWidth="1"/>
    <col min="13589" max="13592" width="7.6640625" style="1" customWidth="1"/>
    <col min="13593" max="13593" width="1.44140625" style="1" customWidth="1"/>
    <col min="13594" max="13824" width="9.33203125" style="1"/>
    <col min="13825" max="13826" width="1.44140625" style="1" customWidth="1"/>
    <col min="13827" max="13830" width="7.6640625" style="1" customWidth="1"/>
    <col min="13831" max="13832" width="1.6640625" style="1" customWidth="1"/>
    <col min="13833" max="13836" width="7.6640625" style="1" customWidth="1"/>
    <col min="13837" max="13838" width="1.44140625" style="1" customWidth="1"/>
    <col min="13839" max="13842" width="7.6640625" style="1" customWidth="1"/>
    <col min="13843" max="13844" width="1.44140625" style="1" customWidth="1"/>
    <col min="13845" max="13848" width="7.6640625" style="1" customWidth="1"/>
    <col min="13849" max="13849" width="1.44140625" style="1" customWidth="1"/>
    <col min="13850" max="14080" width="9.33203125" style="1"/>
    <col min="14081" max="14082" width="1.44140625" style="1" customWidth="1"/>
    <col min="14083" max="14086" width="7.6640625" style="1" customWidth="1"/>
    <col min="14087" max="14088" width="1.6640625" style="1" customWidth="1"/>
    <col min="14089" max="14092" width="7.6640625" style="1" customWidth="1"/>
    <col min="14093" max="14094" width="1.44140625" style="1" customWidth="1"/>
    <col min="14095" max="14098" width="7.6640625" style="1" customWidth="1"/>
    <col min="14099" max="14100" width="1.44140625" style="1" customWidth="1"/>
    <col min="14101" max="14104" width="7.6640625" style="1" customWidth="1"/>
    <col min="14105" max="14105" width="1.44140625" style="1" customWidth="1"/>
    <col min="14106" max="14336" width="9.33203125" style="1"/>
    <col min="14337" max="14338" width="1.44140625" style="1" customWidth="1"/>
    <col min="14339" max="14342" width="7.6640625" style="1" customWidth="1"/>
    <col min="14343" max="14344" width="1.6640625" style="1" customWidth="1"/>
    <col min="14345" max="14348" width="7.6640625" style="1" customWidth="1"/>
    <col min="14349" max="14350" width="1.44140625" style="1" customWidth="1"/>
    <col min="14351" max="14354" width="7.6640625" style="1" customWidth="1"/>
    <col min="14355" max="14356" width="1.44140625" style="1" customWidth="1"/>
    <col min="14357" max="14360" width="7.6640625" style="1" customWidth="1"/>
    <col min="14361" max="14361" width="1.44140625" style="1" customWidth="1"/>
    <col min="14362" max="14592" width="9.33203125" style="1"/>
    <col min="14593" max="14594" width="1.44140625" style="1" customWidth="1"/>
    <col min="14595" max="14598" width="7.6640625" style="1" customWidth="1"/>
    <col min="14599" max="14600" width="1.6640625" style="1" customWidth="1"/>
    <col min="14601" max="14604" width="7.6640625" style="1" customWidth="1"/>
    <col min="14605" max="14606" width="1.44140625" style="1" customWidth="1"/>
    <col min="14607" max="14610" width="7.6640625" style="1" customWidth="1"/>
    <col min="14611" max="14612" width="1.44140625" style="1" customWidth="1"/>
    <col min="14613" max="14616" width="7.6640625" style="1" customWidth="1"/>
    <col min="14617" max="14617" width="1.44140625" style="1" customWidth="1"/>
    <col min="14618" max="14848" width="9.33203125" style="1"/>
    <col min="14849" max="14850" width="1.44140625" style="1" customWidth="1"/>
    <col min="14851" max="14854" width="7.6640625" style="1" customWidth="1"/>
    <col min="14855" max="14856" width="1.6640625" style="1" customWidth="1"/>
    <col min="14857" max="14860" width="7.6640625" style="1" customWidth="1"/>
    <col min="14861" max="14862" width="1.44140625" style="1" customWidth="1"/>
    <col min="14863" max="14866" width="7.6640625" style="1" customWidth="1"/>
    <col min="14867" max="14868" width="1.44140625" style="1" customWidth="1"/>
    <col min="14869" max="14872" width="7.6640625" style="1" customWidth="1"/>
    <col min="14873" max="14873" width="1.44140625" style="1" customWidth="1"/>
    <col min="14874" max="15104" width="9.33203125" style="1"/>
    <col min="15105" max="15106" width="1.44140625" style="1" customWidth="1"/>
    <col min="15107" max="15110" width="7.6640625" style="1" customWidth="1"/>
    <col min="15111" max="15112" width="1.6640625" style="1" customWidth="1"/>
    <col min="15113" max="15116" width="7.6640625" style="1" customWidth="1"/>
    <col min="15117" max="15118" width="1.44140625" style="1" customWidth="1"/>
    <col min="15119" max="15122" width="7.6640625" style="1" customWidth="1"/>
    <col min="15123" max="15124" width="1.44140625" style="1" customWidth="1"/>
    <col min="15125" max="15128" width="7.6640625" style="1" customWidth="1"/>
    <col min="15129" max="15129" width="1.44140625" style="1" customWidth="1"/>
    <col min="15130" max="15360" width="9.33203125" style="1"/>
    <col min="15361" max="15362" width="1.44140625" style="1" customWidth="1"/>
    <col min="15363" max="15366" width="7.6640625" style="1" customWidth="1"/>
    <col min="15367" max="15368" width="1.6640625" style="1" customWidth="1"/>
    <col min="15369" max="15372" width="7.6640625" style="1" customWidth="1"/>
    <col min="15373" max="15374" width="1.44140625" style="1" customWidth="1"/>
    <col min="15375" max="15378" width="7.6640625" style="1" customWidth="1"/>
    <col min="15379" max="15380" width="1.44140625" style="1" customWidth="1"/>
    <col min="15381" max="15384" width="7.6640625" style="1" customWidth="1"/>
    <col min="15385" max="15385" width="1.44140625" style="1" customWidth="1"/>
    <col min="15386" max="15616" width="9.33203125" style="1"/>
    <col min="15617" max="15618" width="1.44140625" style="1" customWidth="1"/>
    <col min="15619" max="15622" width="7.6640625" style="1" customWidth="1"/>
    <col min="15623" max="15624" width="1.6640625" style="1" customWidth="1"/>
    <col min="15625" max="15628" width="7.6640625" style="1" customWidth="1"/>
    <col min="15629" max="15630" width="1.44140625" style="1" customWidth="1"/>
    <col min="15631" max="15634" width="7.6640625" style="1" customWidth="1"/>
    <col min="15635" max="15636" width="1.44140625" style="1" customWidth="1"/>
    <col min="15637" max="15640" width="7.6640625" style="1" customWidth="1"/>
    <col min="15641" max="15641" width="1.44140625" style="1" customWidth="1"/>
    <col min="15642" max="15872" width="9.33203125" style="1"/>
    <col min="15873" max="15874" width="1.44140625" style="1" customWidth="1"/>
    <col min="15875" max="15878" width="7.6640625" style="1" customWidth="1"/>
    <col min="15879" max="15880" width="1.6640625" style="1" customWidth="1"/>
    <col min="15881" max="15884" width="7.6640625" style="1" customWidth="1"/>
    <col min="15885" max="15886" width="1.44140625" style="1" customWidth="1"/>
    <col min="15887" max="15890" width="7.6640625" style="1" customWidth="1"/>
    <col min="15891" max="15892" width="1.44140625" style="1" customWidth="1"/>
    <col min="15893" max="15896" width="7.6640625" style="1" customWidth="1"/>
    <col min="15897" max="15897" width="1.44140625" style="1" customWidth="1"/>
    <col min="15898" max="16128" width="9.33203125" style="1"/>
    <col min="16129" max="16130" width="1.44140625" style="1" customWidth="1"/>
    <col min="16131" max="16134" width="7.6640625" style="1" customWidth="1"/>
    <col min="16135" max="16136" width="1.6640625" style="1" customWidth="1"/>
    <col min="16137" max="16140" width="7.6640625" style="1" customWidth="1"/>
    <col min="16141" max="16142" width="1.44140625" style="1" customWidth="1"/>
    <col min="16143" max="16146" width="7.6640625" style="1" customWidth="1"/>
    <col min="16147" max="16148" width="1.44140625" style="1" customWidth="1"/>
    <col min="16149" max="16152" width="7.6640625" style="1" customWidth="1"/>
    <col min="16153" max="16153" width="1.44140625" style="1" customWidth="1"/>
    <col min="16154" max="16384" width="9.33203125" style="1"/>
  </cols>
  <sheetData>
    <row r="1" spans="2:26" ht="15.6" x14ac:dyDescent="0.3">
      <c r="D1" s="39" t="s">
        <v>111</v>
      </c>
      <c r="E1" s="37">
        <f>[7]W!A1</f>
        <v>1</v>
      </c>
      <c r="F1" s="41" t="s">
        <v>110</v>
      </c>
      <c r="G1" s="6"/>
      <c r="I1" s="37">
        <f>[7]W!A2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[7]W!A4</f>
        <v>2017</v>
      </c>
      <c r="W1" s="38" t="s">
        <v>107</v>
      </c>
      <c r="X1" s="37">
        <f>[7]W!A5</f>
        <v>1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[7]W!A201</f>
        <v>60000</v>
      </c>
      <c r="G8" s="12"/>
      <c r="H8" s="2"/>
      <c r="I8" s="2" t="s">
        <v>99</v>
      </c>
      <c r="J8" s="2"/>
      <c r="K8" s="2"/>
      <c r="L8" s="4">
        <f>[7]W!A241</f>
        <v>1061210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[7]W!A202</f>
        <v>16500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[7]W!A261</f>
        <v>50000</v>
      </c>
      <c r="S9" s="12"/>
      <c r="T9" s="2"/>
      <c r="U9" s="2" t="s">
        <v>94</v>
      </c>
      <c r="V9" s="2"/>
      <c r="W9" s="2"/>
      <c r="X9" s="4">
        <f>[7]W!A221</f>
        <v>954617</v>
      </c>
      <c r="Y9" s="12"/>
    </row>
    <row r="10" spans="2:26" x14ac:dyDescent="0.2">
      <c r="B10" s="13"/>
      <c r="C10" s="2" t="s">
        <v>93</v>
      </c>
      <c r="D10" s="2"/>
      <c r="E10" s="2"/>
      <c r="F10" s="4">
        <f>[7]W!A203</f>
        <v>7500</v>
      </c>
      <c r="G10" s="12"/>
      <c r="H10" s="2"/>
      <c r="I10" s="2" t="s">
        <v>92</v>
      </c>
      <c r="J10" s="2"/>
      <c r="K10" s="2"/>
      <c r="L10" s="4">
        <f>[7]W!A242</f>
        <v>150328</v>
      </c>
      <c r="M10" s="12"/>
      <c r="N10" s="2"/>
      <c r="O10" s="2" t="s">
        <v>91</v>
      </c>
      <c r="P10" s="2"/>
      <c r="Q10" s="5"/>
      <c r="R10" s="5">
        <f>[7]W!A262</f>
        <v>250000</v>
      </c>
      <c r="S10" s="12"/>
      <c r="T10" s="2"/>
      <c r="U10" s="2" t="s">
        <v>48</v>
      </c>
      <c r="V10" s="2"/>
      <c r="W10" s="2"/>
      <c r="X10" s="4">
        <f>[7]W!A222</f>
        <v>20764</v>
      </c>
      <c r="Y10" s="12"/>
    </row>
    <row r="11" spans="2:26" x14ac:dyDescent="0.2">
      <c r="B11" s="13"/>
      <c r="C11" s="2" t="s">
        <v>90</v>
      </c>
      <c r="D11" s="2"/>
      <c r="E11" s="2"/>
      <c r="F11" s="4">
        <f>[7]W!A204</f>
        <v>110335</v>
      </c>
      <c r="G11" s="12"/>
      <c r="H11" s="2"/>
      <c r="I11" s="7" t="s">
        <v>89</v>
      </c>
      <c r="L11" s="4">
        <f>[7]W!A243</f>
        <v>0</v>
      </c>
      <c r="M11" s="12"/>
      <c r="N11" s="2"/>
      <c r="O11" s="2" t="s">
        <v>88</v>
      </c>
      <c r="P11" s="2"/>
      <c r="Q11" s="2"/>
      <c r="R11" s="18">
        <f>[7]W!A263</f>
        <v>1098328</v>
      </c>
      <c r="S11" s="12"/>
      <c r="T11" s="2"/>
      <c r="U11" s="2" t="s">
        <v>87</v>
      </c>
      <c r="V11" s="2"/>
      <c r="W11" s="2"/>
      <c r="X11" s="4">
        <f>[7]W!A223</f>
        <v>994186</v>
      </c>
      <c r="Y11" s="12"/>
    </row>
    <row r="12" spans="2:26" x14ac:dyDescent="0.2">
      <c r="B12" s="13"/>
      <c r="C12" s="2" t="s">
        <v>86</v>
      </c>
      <c r="D12" s="2"/>
      <c r="E12" s="2"/>
      <c r="F12" s="4">
        <f>[7]W!A205</f>
        <v>10612</v>
      </c>
      <c r="G12" s="12"/>
      <c r="H12" s="2"/>
      <c r="I12" s="2" t="s">
        <v>85</v>
      </c>
      <c r="J12" s="2"/>
      <c r="K12" s="2"/>
      <c r="L12" s="4">
        <f>[7]W!A244</f>
        <v>263424</v>
      </c>
      <c r="M12" s="12"/>
      <c r="N12" s="2"/>
      <c r="O12" s="2" t="s">
        <v>84</v>
      </c>
      <c r="P12" s="2"/>
      <c r="Q12" s="2"/>
      <c r="R12" s="4">
        <f>SUM(R9:R11)</f>
        <v>1398328</v>
      </c>
      <c r="S12" s="12"/>
      <c r="T12" s="2"/>
      <c r="U12" s="2" t="s">
        <v>83</v>
      </c>
      <c r="V12" s="2"/>
      <c r="W12" s="2"/>
      <c r="X12" s="14">
        <f>[7]W!A224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[7]W!A206</f>
        <v>4290</v>
      </c>
      <c r="G13" s="12"/>
      <c r="H13" s="2"/>
      <c r="I13" s="2" t="s">
        <v>81</v>
      </c>
      <c r="J13" s="2"/>
      <c r="K13" s="2"/>
      <c r="L13" s="4">
        <f>[7]W!A245</f>
        <v>72161</v>
      </c>
      <c r="M13" s="12"/>
      <c r="N13" s="2"/>
      <c r="S13" s="12"/>
      <c r="T13" s="2"/>
      <c r="U13" s="7" t="s">
        <v>80</v>
      </c>
      <c r="X13" s="5">
        <f>X9+X10-X11-X12</f>
        <v>-18805</v>
      </c>
      <c r="Y13" s="12"/>
    </row>
    <row r="14" spans="2:26" x14ac:dyDescent="0.2">
      <c r="B14" s="13"/>
      <c r="C14" s="2" t="s">
        <v>79</v>
      </c>
      <c r="D14" s="2"/>
      <c r="E14" s="2"/>
      <c r="F14" s="4">
        <f>[7]W!A207</f>
        <v>55000</v>
      </c>
      <c r="G14" s="12"/>
      <c r="H14" s="2"/>
      <c r="I14" s="2" t="s">
        <v>78</v>
      </c>
      <c r="J14" s="2"/>
      <c r="K14" s="2"/>
      <c r="L14" s="4">
        <f>[7]W!A246</f>
        <v>173004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[7]W!A208</f>
        <v>15000</v>
      </c>
      <c r="G15" s="12"/>
      <c r="H15" s="2"/>
      <c r="I15" s="2" t="s">
        <v>75</v>
      </c>
      <c r="J15" s="2"/>
      <c r="K15" s="2"/>
      <c r="L15" s="4">
        <f>[7]W!A247</f>
        <v>107928</v>
      </c>
      <c r="M15" s="12"/>
      <c r="N15" s="2"/>
      <c r="O15" s="2" t="s">
        <v>74</v>
      </c>
      <c r="P15" s="2"/>
      <c r="Q15" s="2"/>
      <c r="R15" s="4">
        <f>[7]W!A265</f>
        <v>56056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[7]W!A209</f>
        <v>9500</v>
      </c>
      <c r="G16" s="12"/>
      <c r="H16" s="2"/>
      <c r="I16" s="2" t="s">
        <v>71</v>
      </c>
      <c r="J16" s="2"/>
      <c r="K16" s="2"/>
      <c r="L16" s="4">
        <f>[7]W!A248</f>
        <v>2907</v>
      </c>
      <c r="M16" s="12"/>
      <c r="N16" s="2"/>
      <c r="O16" s="7" t="s">
        <v>70</v>
      </c>
      <c r="R16" s="4">
        <f>[7]W!A266</f>
        <v>0</v>
      </c>
      <c r="S16" s="12"/>
      <c r="T16" s="2"/>
      <c r="U16" s="2" t="s">
        <v>69</v>
      </c>
      <c r="V16" s="2"/>
      <c r="W16" s="2"/>
      <c r="X16" s="4">
        <f>[7]W!A225</f>
        <v>1725</v>
      </c>
      <c r="Y16" s="12"/>
    </row>
    <row r="17" spans="2:25" x14ac:dyDescent="0.2">
      <c r="B17" s="13"/>
      <c r="C17" s="2" t="s">
        <v>68</v>
      </c>
      <c r="D17" s="2"/>
      <c r="E17" s="2"/>
      <c r="F17" s="4">
        <f>[7]W!A210</f>
        <v>6800</v>
      </c>
      <c r="G17" s="12"/>
      <c r="H17" s="2"/>
      <c r="I17" s="2" t="s">
        <v>67</v>
      </c>
      <c r="L17" s="4">
        <f>[7]W!A249</f>
        <v>42000</v>
      </c>
      <c r="M17" s="12"/>
      <c r="N17" s="2"/>
      <c r="O17" s="2" t="s">
        <v>66</v>
      </c>
      <c r="P17" s="2"/>
      <c r="Q17" s="2"/>
      <c r="R17" s="4">
        <f>[7]W!A267</f>
        <v>87349</v>
      </c>
      <c r="S17" s="12"/>
      <c r="T17" s="2"/>
      <c r="U17" s="2" t="s">
        <v>65</v>
      </c>
      <c r="X17" s="4">
        <f>[7]W!A226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[7]W!A211</f>
        <v>8078</v>
      </c>
      <c r="G18" s="12"/>
      <c r="H18" s="2"/>
      <c r="I18" s="15" t="s">
        <v>63</v>
      </c>
      <c r="J18" s="2"/>
      <c r="K18" s="2"/>
      <c r="L18" s="14">
        <f>[7]W!A250</f>
        <v>143405</v>
      </c>
      <c r="M18" s="12"/>
      <c r="N18" s="2"/>
      <c r="O18" s="2" t="s">
        <v>62</v>
      </c>
      <c r="P18" s="2"/>
      <c r="Q18" s="2"/>
      <c r="R18" s="4">
        <f>[7]W!A268</f>
        <v>784178</v>
      </c>
      <c r="S18" s="12"/>
      <c r="T18" s="2"/>
      <c r="U18" s="2" t="s">
        <v>61</v>
      </c>
      <c r="V18" s="2"/>
      <c r="W18" s="2"/>
      <c r="X18" s="14">
        <f>[7]W!A227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[7]W!A212</f>
        <v>7500</v>
      </c>
      <c r="G19" s="12"/>
      <c r="H19" s="2"/>
      <c r="I19" s="2" t="s">
        <v>59</v>
      </c>
      <c r="J19" s="2"/>
      <c r="K19" s="2"/>
      <c r="L19" s="26">
        <f>[7]W!A251</f>
        <v>668347</v>
      </c>
      <c r="M19" s="12"/>
      <c r="N19" s="2"/>
      <c r="O19" s="2" t="s">
        <v>58</v>
      </c>
      <c r="P19" s="2"/>
      <c r="Q19" s="2"/>
      <c r="R19" s="14">
        <f>[7]W!A269</f>
        <v>1634465</v>
      </c>
      <c r="S19" s="12"/>
      <c r="T19" s="2"/>
      <c r="U19" s="7" t="s">
        <v>57</v>
      </c>
      <c r="X19" s="5">
        <f>X16+X17-X18</f>
        <v>1725</v>
      </c>
      <c r="Y19" s="12"/>
    </row>
    <row r="20" spans="2:25" x14ac:dyDescent="0.2">
      <c r="B20" s="13"/>
      <c r="C20" s="2" t="s">
        <v>56</v>
      </c>
      <c r="D20" s="2"/>
      <c r="E20" s="2"/>
      <c r="F20" s="4">
        <f>[7]W!A213</f>
        <v>2544</v>
      </c>
      <c r="G20" s="12"/>
      <c r="H20" s="2"/>
      <c r="I20" s="2" t="s">
        <v>55</v>
      </c>
      <c r="J20" s="2"/>
      <c r="K20" s="2"/>
      <c r="L20" s="4">
        <f>[7]W!A252</f>
        <v>392863</v>
      </c>
      <c r="M20" s="12"/>
      <c r="N20" s="2"/>
      <c r="O20" s="7" t="s">
        <v>54</v>
      </c>
      <c r="R20" s="25">
        <f>SUM(R15:R19)</f>
        <v>2562048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[7]W!A214</f>
        <v>9460</v>
      </c>
      <c r="G21" s="12"/>
      <c r="H21" s="2"/>
      <c r="I21" s="2" t="s">
        <v>52</v>
      </c>
      <c r="J21" s="2"/>
      <c r="K21" s="2"/>
      <c r="L21" s="4">
        <f>[7]W!A217</f>
        <v>398952</v>
      </c>
      <c r="M21" s="12"/>
      <c r="N21" s="2"/>
      <c r="O21" s="2" t="s">
        <v>51</v>
      </c>
      <c r="P21" s="2"/>
      <c r="Q21" s="2"/>
      <c r="R21" s="4">
        <f>R12+R20</f>
        <v>3960376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[7]W!A215</f>
        <v>65000</v>
      </c>
      <c r="G22" s="12"/>
      <c r="H22" s="2"/>
      <c r="I22" s="2" t="s">
        <v>48</v>
      </c>
      <c r="J22" s="2"/>
      <c r="K22" s="2"/>
      <c r="L22" s="4">
        <f>[7]W!A222</f>
        <v>20764</v>
      </c>
      <c r="M22" s="12"/>
      <c r="N22" s="2"/>
      <c r="S22" s="12"/>
      <c r="T22" s="2"/>
      <c r="U22" s="1" t="s">
        <v>47</v>
      </c>
      <c r="X22" s="4">
        <f>[7]W!A228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[7]W!A216</f>
        <v>10833</v>
      </c>
      <c r="G23" s="12"/>
      <c r="H23" s="2"/>
      <c r="I23" s="2" t="s">
        <v>45</v>
      </c>
      <c r="J23" s="2"/>
      <c r="K23" s="2"/>
      <c r="L23" s="18">
        <f>[7]W!A254</f>
        <v>28164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[7]W!A229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[7]W!A217</f>
        <v>398952</v>
      </c>
      <c r="G24" s="12"/>
      <c r="H24" s="2"/>
      <c r="I24" s="7" t="s">
        <v>41</v>
      </c>
      <c r="L24" s="4">
        <f>L20-L21+L22-L23</f>
        <v>-13489</v>
      </c>
      <c r="M24" s="12"/>
      <c r="N24" s="2"/>
      <c r="O24" s="2" t="s">
        <v>40</v>
      </c>
      <c r="P24" s="2"/>
      <c r="Q24" s="2"/>
      <c r="R24" s="4">
        <f>[7]W!A271</f>
        <v>0</v>
      </c>
      <c r="S24" s="12"/>
      <c r="T24" s="2"/>
      <c r="U24" s="2" t="s">
        <v>39</v>
      </c>
      <c r="V24" s="2"/>
      <c r="W24" s="2"/>
      <c r="X24" s="4">
        <f>[7]W!A230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[7]W!A225</f>
        <v>1725</v>
      </c>
      <c r="M25" s="12"/>
      <c r="N25" s="2"/>
      <c r="O25" s="22" t="s">
        <v>37</v>
      </c>
      <c r="P25" s="2"/>
      <c r="Q25" s="2"/>
      <c r="R25" s="4">
        <f>[7]W!A272</f>
        <v>267880</v>
      </c>
      <c r="S25" s="12"/>
      <c r="T25" s="2"/>
      <c r="U25" s="2" t="s">
        <v>36</v>
      </c>
      <c r="V25" s="2"/>
      <c r="W25" s="2"/>
      <c r="X25" s="4">
        <f>[7]W!A231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[7]W!A232</f>
        <v>0</v>
      </c>
      <c r="M26" s="12"/>
      <c r="N26" s="2"/>
      <c r="O26" s="2" t="s">
        <v>33</v>
      </c>
      <c r="P26" s="2"/>
      <c r="Q26" s="2"/>
      <c r="R26" s="14">
        <f>[7]W!A273</f>
        <v>0</v>
      </c>
      <c r="S26" s="12"/>
      <c r="T26" s="2"/>
      <c r="U26" s="2" t="s">
        <v>32</v>
      </c>
      <c r="V26" s="2"/>
      <c r="W26" s="2"/>
      <c r="X26" s="14">
        <f>[7]W!A232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-11764</v>
      </c>
      <c r="G27" s="12"/>
      <c r="H27" s="2"/>
      <c r="I27" s="7" t="s">
        <v>30</v>
      </c>
      <c r="J27" s="2"/>
      <c r="K27" s="2"/>
      <c r="L27" s="5">
        <f>L24+L25-L26</f>
        <v>-11764</v>
      </c>
      <c r="M27" s="12"/>
      <c r="N27" s="2"/>
      <c r="O27" s="15" t="s">
        <v>29</v>
      </c>
      <c r="P27" s="2"/>
      <c r="Q27" s="2"/>
      <c r="R27" s="4">
        <f>SUM(R24:R26)</f>
        <v>267880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[7]W!A240</f>
        <v>-295740</v>
      </c>
      <c r="G28" s="12"/>
      <c r="H28" s="2"/>
      <c r="I28" s="2" t="s">
        <v>26</v>
      </c>
      <c r="J28" s="2"/>
      <c r="K28" s="2"/>
      <c r="L28" s="14">
        <f>[7]W!A255</f>
        <v>0</v>
      </c>
      <c r="M28" s="12"/>
      <c r="N28" s="2"/>
      <c r="O28" s="2" t="s">
        <v>25</v>
      </c>
      <c r="P28" s="2"/>
      <c r="Q28" s="2"/>
      <c r="R28" s="4">
        <f>[7]W!A274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[7]W!A257</f>
        <v>-307504</v>
      </c>
      <c r="G29" s="12"/>
      <c r="H29" s="2"/>
      <c r="I29" s="2" t="s">
        <v>23</v>
      </c>
      <c r="J29" s="2"/>
      <c r="K29" s="2"/>
      <c r="L29" s="4">
        <f>[7]W!A256</f>
        <v>-11764</v>
      </c>
      <c r="M29" s="12"/>
      <c r="N29" s="2"/>
      <c r="S29" s="12"/>
      <c r="U29" s="2" t="s">
        <v>22</v>
      </c>
      <c r="V29" s="2"/>
      <c r="W29" s="2"/>
      <c r="X29" s="5">
        <f>[7]W!A233</f>
        <v>-17080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-0.29409999999999997</v>
      </c>
      <c r="M30" s="12"/>
      <c r="N30" s="2"/>
      <c r="O30" s="2" t="s">
        <v>20</v>
      </c>
      <c r="P30" s="2"/>
      <c r="Q30" s="2"/>
      <c r="R30" s="4">
        <f>R21-R27-R28</f>
        <v>3692496</v>
      </c>
      <c r="S30" s="12"/>
      <c r="U30" s="7" t="s">
        <v>19</v>
      </c>
      <c r="V30" s="2"/>
      <c r="W30" s="2"/>
      <c r="X30" s="18">
        <f>[7]W!A234</f>
        <v>1651545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1634465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[7]W!A230</f>
        <v>0</v>
      </c>
      <c r="M32" s="12"/>
      <c r="N32" s="2"/>
      <c r="O32" s="17" t="s">
        <v>16</v>
      </c>
      <c r="S32" s="12"/>
      <c r="U32" s="1" t="s">
        <v>15</v>
      </c>
      <c r="X32" s="5">
        <f>[7]W!A270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[7]W!A219</f>
        <v>22340</v>
      </c>
      <c r="G33" s="12"/>
      <c r="H33" s="2"/>
      <c r="I33" s="2" t="s">
        <v>12</v>
      </c>
      <c r="J33" s="2"/>
      <c r="K33" s="2"/>
      <c r="L33" s="4">
        <f>L29-L32</f>
        <v>-11764</v>
      </c>
      <c r="M33" s="12"/>
      <c r="O33" s="15" t="s">
        <v>11</v>
      </c>
      <c r="P33" s="2"/>
      <c r="Q33" s="2"/>
      <c r="R33" s="4">
        <f>[7]W!A275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[7]W!A220</f>
        <v>1576</v>
      </c>
      <c r="G34" s="12"/>
      <c r="H34" s="2"/>
      <c r="I34" s="1" t="s">
        <v>9</v>
      </c>
      <c r="J34" s="2"/>
      <c r="K34" s="2"/>
      <c r="L34" s="14">
        <f>[7]W!A260</f>
        <v>-295740</v>
      </c>
      <c r="M34" s="12"/>
      <c r="O34" s="1" t="s">
        <v>8</v>
      </c>
      <c r="R34" s="4">
        <f>[7]W!A276</f>
        <v>0</v>
      </c>
      <c r="S34" s="12"/>
      <c r="U34" s="2" t="s">
        <v>7</v>
      </c>
      <c r="V34" s="2"/>
      <c r="W34" s="2"/>
      <c r="X34" s="5">
        <f>[7]W!A238</f>
        <v>660000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-307504</v>
      </c>
      <c r="M35" s="12"/>
      <c r="O35" s="2" t="s">
        <v>5</v>
      </c>
      <c r="P35" s="2"/>
      <c r="Q35" s="2"/>
      <c r="R35" s="14">
        <f>R36-R33-R34</f>
        <v>-307504</v>
      </c>
      <c r="S35" s="12"/>
      <c r="U35" s="2" t="s">
        <v>4</v>
      </c>
      <c r="V35" s="2"/>
      <c r="W35" s="2"/>
      <c r="X35" s="5">
        <f>[7]W!A239</f>
        <v>1329000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[7]W!A277</f>
        <v>3692496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21" sqref="AA21"/>
    </sheetView>
  </sheetViews>
  <sheetFormatPr baseColWidth="10" defaultColWidth="9.3320312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256" width="9.33203125" style="1"/>
    <col min="257" max="258" width="1.44140625" style="1" customWidth="1"/>
    <col min="259" max="262" width="7.6640625" style="1" customWidth="1"/>
    <col min="263" max="264" width="1.6640625" style="1" customWidth="1"/>
    <col min="265" max="268" width="7.6640625" style="1" customWidth="1"/>
    <col min="269" max="270" width="1.44140625" style="1" customWidth="1"/>
    <col min="271" max="274" width="7.6640625" style="1" customWidth="1"/>
    <col min="275" max="276" width="1.44140625" style="1" customWidth="1"/>
    <col min="277" max="280" width="7.6640625" style="1" customWidth="1"/>
    <col min="281" max="281" width="1.44140625" style="1" customWidth="1"/>
    <col min="282" max="512" width="9.33203125" style="1"/>
    <col min="513" max="514" width="1.44140625" style="1" customWidth="1"/>
    <col min="515" max="518" width="7.6640625" style="1" customWidth="1"/>
    <col min="519" max="520" width="1.6640625" style="1" customWidth="1"/>
    <col min="521" max="524" width="7.6640625" style="1" customWidth="1"/>
    <col min="525" max="526" width="1.44140625" style="1" customWidth="1"/>
    <col min="527" max="530" width="7.6640625" style="1" customWidth="1"/>
    <col min="531" max="532" width="1.44140625" style="1" customWidth="1"/>
    <col min="533" max="536" width="7.6640625" style="1" customWidth="1"/>
    <col min="537" max="537" width="1.44140625" style="1" customWidth="1"/>
    <col min="538" max="768" width="9.33203125" style="1"/>
    <col min="769" max="770" width="1.44140625" style="1" customWidth="1"/>
    <col min="771" max="774" width="7.6640625" style="1" customWidth="1"/>
    <col min="775" max="776" width="1.6640625" style="1" customWidth="1"/>
    <col min="777" max="780" width="7.6640625" style="1" customWidth="1"/>
    <col min="781" max="782" width="1.44140625" style="1" customWidth="1"/>
    <col min="783" max="786" width="7.6640625" style="1" customWidth="1"/>
    <col min="787" max="788" width="1.44140625" style="1" customWidth="1"/>
    <col min="789" max="792" width="7.6640625" style="1" customWidth="1"/>
    <col min="793" max="793" width="1.44140625" style="1" customWidth="1"/>
    <col min="794" max="1024" width="9.33203125" style="1"/>
    <col min="1025" max="1026" width="1.44140625" style="1" customWidth="1"/>
    <col min="1027" max="1030" width="7.6640625" style="1" customWidth="1"/>
    <col min="1031" max="1032" width="1.6640625" style="1" customWidth="1"/>
    <col min="1033" max="1036" width="7.6640625" style="1" customWidth="1"/>
    <col min="1037" max="1038" width="1.44140625" style="1" customWidth="1"/>
    <col min="1039" max="1042" width="7.6640625" style="1" customWidth="1"/>
    <col min="1043" max="1044" width="1.44140625" style="1" customWidth="1"/>
    <col min="1045" max="1048" width="7.6640625" style="1" customWidth="1"/>
    <col min="1049" max="1049" width="1.44140625" style="1" customWidth="1"/>
    <col min="1050" max="1280" width="9.33203125" style="1"/>
    <col min="1281" max="1282" width="1.44140625" style="1" customWidth="1"/>
    <col min="1283" max="1286" width="7.6640625" style="1" customWidth="1"/>
    <col min="1287" max="1288" width="1.6640625" style="1" customWidth="1"/>
    <col min="1289" max="1292" width="7.6640625" style="1" customWidth="1"/>
    <col min="1293" max="1294" width="1.44140625" style="1" customWidth="1"/>
    <col min="1295" max="1298" width="7.6640625" style="1" customWidth="1"/>
    <col min="1299" max="1300" width="1.44140625" style="1" customWidth="1"/>
    <col min="1301" max="1304" width="7.6640625" style="1" customWidth="1"/>
    <col min="1305" max="1305" width="1.44140625" style="1" customWidth="1"/>
    <col min="1306" max="1536" width="9.33203125" style="1"/>
    <col min="1537" max="1538" width="1.44140625" style="1" customWidth="1"/>
    <col min="1539" max="1542" width="7.6640625" style="1" customWidth="1"/>
    <col min="1543" max="1544" width="1.6640625" style="1" customWidth="1"/>
    <col min="1545" max="1548" width="7.6640625" style="1" customWidth="1"/>
    <col min="1549" max="1550" width="1.44140625" style="1" customWidth="1"/>
    <col min="1551" max="1554" width="7.6640625" style="1" customWidth="1"/>
    <col min="1555" max="1556" width="1.44140625" style="1" customWidth="1"/>
    <col min="1557" max="1560" width="7.6640625" style="1" customWidth="1"/>
    <col min="1561" max="1561" width="1.44140625" style="1" customWidth="1"/>
    <col min="1562" max="1792" width="9.33203125" style="1"/>
    <col min="1793" max="1794" width="1.44140625" style="1" customWidth="1"/>
    <col min="1795" max="1798" width="7.6640625" style="1" customWidth="1"/>
    <col min="1799" max="1800" width="1.6640625" style="1" customWidth="1"/>
    <col min="1801" max="1804" width="7.6640625" style="1" customWidth="1"/>
    <col min="1805" max="1806" width="1.44140625" style="1" customWidth="1"/>
    <col min="1807" max="1810" width="7.6640625" style="1" customWidth="1"/>
    <col min="1811" max="1812" width="1.44140625" style="1" customWidth="1"/>
    <col min="1813" max="1816" width="7.6640625" style="1" customWidth="1"/>
    <col min="1817" max="1817" width="1.44140625" style="1" customWidth="1"/>
    <col min="1818" max="2048" width="9.33203125" style="1"/>
    <col min="2049" max="2050" width="1.44140625" style="1" customWidth="1"/>
    <col min="2051" max="2054" width="7.6640625" style="1" customWidth="1"/>
    <col min="2055" max="2056" width="1.6640625" style="1" customWidth="1"/>
    <col min="2057" max="2060" width="7.6640625" style="1" customWidth="1"/>
    <col min="2061" max="2062" width="1.44140625" style="1" customWidth="1"/>
    <col min="2063" max="2066" width="7.6640625" style="1" customWidth="1"/>
    <col min="2067" max="2068" width="1.44140625" style="1" customWidth="1"/>
    <col min="2069" max="2072" width="7.6640625" style="1" customWidth="1"/>
    <col min="2073" max="2073" width="1.44140625" style="1" customWidth="1"/>
    <col min="2074" max="2304" width="9.33203125" style="1"/>
    <col min="2305" max="2306" width="1.44140625" style="1" customWidth="1"/>
    <col min="2307" max="2310" width="7.6640625" style="1" customWidth="1"/>
    <col min="2311" max="2312" width="1.6640625" style="1" customWidth="1"/>
    <col min="2313" max="2316" width="7.6640625" style="1" customWidth="1"/>
    <col min="2317" max="2318" width="1.44140625" style="1" customWidth="1"/>
    <col min="2319" max="2322" width="7.6640625" style="1" customWidth="1"/>
    <col min="2323" max="2324" width="1.44140625" style="1" customWidth="1"/>
    <col min="2325" max="2328" width="7.6640625" style="1" customWidth="1"/>
    <col min="2329" max="2329" width="1.44140625" style="1" customWidth="1"/>
    <col min="2330" max="2560" width="9.33203125" style="1"/>
    <col min="2561" max="2562" width="1.44140625" style="1" customWidth="1"/>
    <col min="2563" max="2566" width="7.6640625" style="1" customWidth="1"/>
    <col min="2567" max="2568" width="1.6640625" style="1" customWidth="1"/>
    <col min="2569" max="2572" width="7.6640625" style="1" customWidth="1"/>
    <col min="2573" max="2574" width="1.44140625" style="1" customWidth="1"/>
    <col min="2575" max="2578" width="7.6640625" style="1" customWidth="1"/>
    <col min="2579" max="2580" width="1.44140625" style="1" customWidth="1"/>
    <col min="2581" max="2584" width="7.6640625" style="1" customWidth="1"/>
    <col min="2585" max="2585" width="1.44140625" style="1" customWidth="1"/>
    <col min="2586" max="2816" width="9.33203125" style="1"/>
    <col min="2817" max="2818" width="1.44140625" style="1" customWidth="1"/>
    <col min="2819" max="2822" width="7.6640625" style="1" customWidth="1"/>
    <col min="2823" max="2824" width="1.6640625" style="1" customWidth="1"/>
    <col min="2825" max="2828" width="7.6640625" style="1" customWidth="1"/>
    <col min="2829" max="2830" width="1.44140625" style="1" customWidth="1"/>
    <col min="2831" max="2834" width="7.6640625" style="1" customWidth="1"/>
    <col min="2835" max="2836" width="1.44140625" style="1" customWidth="1"/>
    <col min="2837" max="2840" width="7.6640625" style="1" customWidth="1"/>
    <col min="2841" max="2841" width="1.44140625" style="1" customWidth="1"/>
    <col min="2842" max="3072" width="9.33203125" style="1"/>
    <col min="3073" max="3074" width="1.44140625" style="1" customWidth="1"/>
    <col min="3075" max="3078" width="7.6640625" style="1" customWidth="1"/>
    <col min="3079" max="3080" width="1.6640625" style="1" customWidth="1"/>
    <col min="3081" max="3084" width="7.6640625" style="1" customWidth="1"/>
    <col min="3085" max="3086" width="1.44140625" style="1" customWidth="1"/>
    <col min="3087" max="3090" width="7.6640625" style="1" customWidth="1"/>
    <col min="3091" max="3092" width="1.44140625" style="1" customWidth="1"/>
    <col min="3093" max="3096" width="7.6640625" style="1" customWidth="1"/>
    <col min="3097" max="3097" width="1.44140625" style="1" customWidth="1"/>
    <col min="3098" max="3328" width="9.33203125" style="1"/>
    <col min="3329" max="3330" width="1.44140625" style="1" customWidth="1"/>
    <col min="3331" max="3334" width="7.6640625" style="1" customWidth="1"/>
    <col min="3335" max="3336" width="1.6640625" style="1" customWidth="1"/>
    <col min="3337" max="3340" width="7.6640625" style="1" customWidth="1"/>
    <col min="3341" max="3342" width="1.44140625" style="1" customWidth="1"/>
    <col min="3343" max="3346" width="7.6640625" style="1" customWidth="1"/>
    <col min="3347" max="3348" width="1.44140625" style="1" customWidth="1"/>
    <col min="3349" max="3352" width="7.6640625" style="1" customWidth="1"/>
    <col min="3353" max="3353" width="1.44140625" style="1" customWidth="1"/>
    <col min="3354" max="3584" width="9.33203125" style="1"/>
    <col min="3585" max="3586" width="1.44140625" style="1" customWidth="1"/>
    <col min="3587" max="3590" width="7.6640625" style="1" customWidth="1"/>
    <col min="3591" max="3592" width="1.6640625" style="1" customWidth="1"/>
    <col min="3593" max="3596" width="7.6640625" style="1" customWidth="1"/>
    <col min="3597" max="3598" width="1.44140625" style="1" customWidth="1"/>
    <col min="3599" max="3602" width="7.6640625" style="1" customWidth="1"/>
    <col min="3603" max="3604" width="1.44140625" style="1" customWidth="1"/>
    <col min="3605" max="3608" width="7.6640625" style="1" customWidth="1"/>
    <col min="3609" max="3609" width="1.44140625" style="1" customWidth="1"/>
    <col min="3610" max="3840" width="9.33203125" style="1"/>
    <col min="3841" max="3842" width="1.44140625" style="1" customWidth="1"/>
    <col min="3843" max="3846" width="7.6640625" style="1" customWidth="1"/>
    <col min="3847" max="3848" width="1.6640625" style="1" customWidth="1"/>
    <col min="3849" max="3852" width="7.6640625" style="1" customWidth="1"/>
    <col min="3853" max="3854" width="1.44140625" style="1" customWidth="1"/>
    <col min="3855" max="3858" width="7.6640625" style="1" customWidth="1"/>
    <col min="3859" max="3860" width="1.44140625" style="1" customWidth="1"/>
    <col min="3861" max="3864" width="7.6640625" style="1" customWidth="1"/>
    <col min="3865" max="3865" width="1.44140625" style="1" customWidth="1"/>
    <col min="3866" max="4096" width="9.33203125" style="1"/>
    <col min="4097" max="4098" width="1.44140625" style="1" customWidth="1"/>
    <col min="4099" max="4102" width="7.6640625" style="1" customWidth="1"/>
    <col min="4103" max="4104" width="1.6640625" style="1" customWidth="1"/>
    <col min="4105" max="4108" width="7.6640625" style="1" customWidth="1"/>
    <col min="4109" max="4110" width="1.44140625" style="1" customWidth="1"/>
    <col min="4111" max="4114" width="7.6640625" style="1" customWidth="1"/>
    <col min="4115" max="4116" width="1.44140625" style="1" customWidth="1"/>
    <col min="4117" max="4120" width="7.6640625" style="1" customWidth="1"/>
    <col min="4121" max="4121" width="1.44140625" style="1" customWidth="1"/>
    <col min="4122" max="4352" width="9.33203125" style="1"/>
    <col min="4353" max="4354" width="1.44140625" style="1" customWidth="1"/>
    <col min="4355" max="4358" width="7.6640625" style="1" customWidth="1"/>
    <col min="4359" max="4360" width="1.6640625" style="1" customWidth="1"/>
    <col min="4361" max="4364" width="7.6640625" style="1" customWidth="1"/>
    <col min="4365" max="4366" width="1.44140625" style="1" customWidth="1"/>
    <col min="4367" max="4370" width="7.6640625" style="1" customWidth="1"/>
    <col min="4371" max="4372" width="1.44140625" style="1" customWidth="1"/>
    <col min="4373" max="4376" width="7.6640625" style="1" customWidth="1"/>
    <col min="4377" max="4377" width="1.44140625" style="1" customWidth="1"/>
    <col min="4378" max="4608" width="9.33203125" style="1"/>
    <col min="4609" max="4610" width="1.44140625" style="1" customWidth="1"/>
    <col min="4611" max="4614" width="7.6640625" style="1" customWidth="1"/>
    <col min="4615" max="4616" width="1.6640625" style="1" customWidth="1"/>
    <col min="4617" max="4620" width="7.6640625" style="1" customWidth="1"/>
    <col min="4621" max="4622" width="1.44140625" style="1" customWidth="1"/>
    <col min="4623" max="4626" width="7.6640625" style="1" customWidth="1"/>
    <col min="4627" max="4628" width="1.44140625" style="1" customWidth="1"/>
    <col min="4629" max="4632" width="7.6640625" style="1" customWidth="1"/>
    <col min="4633" max="4633" width="1.44140625" style="1" customWidth="1"/>
    <col min="4634" max="4864" width="9.33203125" style="1"/>
    <col min="4865" max="4866" width="1.44140625" style="1" customWidth="1"/>
    <col min="4867" max="4870" width="7.6640625" style="1" customWidth="1"/>
    <col min="4871" max="4872" width="1.6640625" style="1" customWidth="1"/>
    <col min="4873" max="4876" width="7.6640625" style="1" customWidth="1"/>
    <col min="4877" max="4878" width="1.44140625" style="1" customWidth="1"/>
    <col min="4879" max="4882" width="7.6640625" style="1" customWidth="1"/>
    <col min="4883" max="4884" width="1.44140625" style="1" customWidth="1"/>
    <col min="4885" max="4888" width="7.6640625" style="1" customWidth="1"/>
    <col min="4889" max="4889" width="1.44140625" style="1" customWidth="1"/>
    <col min="4890" max="5120" width="9.33203125" style="1"/>
    <col min="5121" max="5122" width="1.44140625" style="1" customWidth="1"/>
    <col min="5123" max="5126" width="7.6640625" style="1" customWidth="1"/>
    <col min="5127" max="5128" width="1.6640625" style="1" customWidth="1"/>
    <col min="5129" max="5132" width="7.6640625" style="1" customWidth="1"/>
    <col min="5133" max="5134" width="1.44140625" style="1" customWidth="1"/>
    <col min="5135" max="5138" width="7.6640625" style="1" customWidth="1"/>
    <col min="5139" max="5140" width="1.44140625" style="1" customWidth="1"/>
    <col min="5141" max="5144" width="7.6640625" style="1" customWidth="1"/>
    <col min="5145" max="5145" width="1.44140625" style="1" customWidth="1"/>
    <col min="5146" max="5376" width="9.33203125" style="1"/>
    <col min="5377" max="5378" width="1.44140625" style="1" customWidth="1"/>
    <col min="5379" max="5382" width="7.6640625" style="1" customWidth="1"/>
    <col min="5383" max="5384" width="1.6640625" style="1" customWidth="1"/>
    <col min="5385" max="5388" width="7.6640625" style="1" customWidth="1"/>
    <col min="5389" max="5390" width="1.44140625" style="1" customWidth="1"/>
    <col min="5391" max="5394" width="7.6640625" style="1" customWidth="1"/>
    <col min="5395" max="5396" width="1.44140625" style="1" customWidth="1"/>
    <col min="5397" max="5400" width="7.6640625" style="1" customWidth="1"/>
    <col min="5401" max="5401" width="1.44140625" style="1" customWidth="1"/>
    <col min="5402" max="5632" width="9.33203125" style="1"/>
    <col min="5633" max="5634" width="1.44140625" style="1" customWidth="1"/>
    <col min="5635" max="5638" width="7.6640625" style="1" customWidth="1"/>
    <col min="5639" max="5640" width="1.6640625" style="1" customWidth="1"/>
    <col min="5641" max="5644" width="7.6640625" style="1" customWidth="1"/>
    <col min="5645" max="5646" width="1.44140625" style="1" customWidth="1"/>
    <col min="5647" max="5650" width="7.6640625" style="1" customWidth="1"/>
    <col min="5651" max="5652" width="1.44140625" style="1" customWidth="1"/>
    <col min="5653" max="5656" width="7.6640625" style="1" customWidth="1"/>
    <col min="5657" max="5657" width="1.44140625" style="1" customWidth="1"/>
    <col min="5658" max="5888" width="9.33203125" style="1"/>
    <col min="5889" max="5890" width="1.44140625" style="1" customWidth="1"/>
    <col min="5891" max="5894" width="7.6640625" style="1" customWidth="1"/>
    <col min="5895" max="5896" width="1.6640625" style="1" customWidth="1"/>
    <col min="5897" max="5900" width="7.6640625" style="1" customWidth="1"/>
    <col min="5901" max="5902" width="1.44140625" style="1" customWidth="1"/>
    <col min="5903" max="5906" width="7.6640625" style="1" customWidth="1"/>
    <col min="5907" max="5908" width="1.44140625" style="1" customWidth="1"/>
    <col min="5909" max="5912" width="7.6640625" style="1" customWidth="1"/>
    <col min="5913" max="5913" width="1.44140625" style="1" customWidth="1"/>
    <col min="5914" max="6144" width="9.33203125" style="1"/>
    <col min="6145" max="6146" width="1.44140625" style="1" customWidth="1"/>
    <col min="6147" max="6150" width="7.6640625" style="1" customWidth="1"/>
    <col min="6151" max="6152" width="1.6640625" style="1" customWidth="1"/>
    <col min="6153" max="6156" width="7.6640625" style="1" customWidth="1"/>
    <col min="6157" max="6158" width="1.44140625" style="1" customWidth="1"/>
    <col min="6159" max="6162" width="7.6640625" style="1" customWidth="1"/>
    <col min="6163" max="6164" width="1.44140625" style="1" customWidth="1"/>
    <col min="6165" max="6168" width="7.6640625" style="1" customWidth="1"/>
    <col min="6169" max="6169" width="1.44140625" style="1" customWidth="1"/>
    <col min="6170" max="6400" width="9.33203125" style="1"/>
    <col min="6401" max="6402" width="1.44140625" style="1" customWidth="1"/>
    <col min="6403" max="6406" width="7.6640625" style="1" customWidth="1"/>
    <col min="6407" max="6408" width="1.6640625" style="1" customWidth="1"/>
    <col min="6409" max="6412" width="7.6640625" style="1" customWidth="1"/>
    <col min="6413" max="6414" width="1.44140625" style="1" customWidth="1"/>
    <col min="6415" max="6418" width="7.6640625" style="1" customWidth="1"/>
    <col min="6419" max="6420" width="1.44140625" style="1" customWidth="1"/>
    <col min="6421" max="6424" width="7.6640625" style="1" customWidth="1"/>
    <col min="6425" max="6425" width="1.44140625" style="1" customWidth="1"/>
    <col min="6426" max="6656" width="9.33203125" style="1"/>
    <col min="6657" max="6658" width="1.44140625" style="1" customWidth="1"/>
    <col min="6659" max="6662" width="7.6640625" style="1" customWidth="1"/>
    <col min="6663" max="6664" width="1.6640625" style="1" customWidth="1"/>
    <col min="6665" max="6668" width="7.6640625" style="1" customWidth="1"/>
    <col min="6669" max="6670" width="1.44140625" style="1" customWidth="1"/>
    <col min="6671" max="6674" width="7.6640625" style="1" customWidth="1"/>
    <col min="6675" max="6676" width="1.44140625" style="1" customWidth="1"/>
    <col min="6677" max="6680" width="7.6640625" style="1" customWidth="1"/>
    <col min="6681" max="6681" width="1.44140625" style="1" customWidth="1"/>
    <col min="6682" max="6912" width="9.33203125" style="1"/>
    <col min="6913" max="6914" width="1.44140625" style="1" customWidth="1"/>
    <col min="6915" max="6918" width="7.6640625" style="1" customWidth="1"/>
    <col min="6919" max="6920" width="1.6640625" style="1" customWidth="1"/>
    <col min="6921" max="6924" width="7.6640625" style="1" customWidth="1"/>
    <col min="6925" max="6926" width="1.44140625" style="1" customWidth="1"/>
    <col min="6927" max="6930" width="7.6640625" style="1" customWidth="1"/>
    <col min="6931" max="6932" width="1.44140625" style="1" customWidth="1"/>
    <col min="6933" max="6936" width="7.6640625" style="1" customWidth="1"/>
    <col min="6937" max="6937" width="1.44140625" style="1" customWidth="1"/>
    <col min="6938" max="7168" width="9.33203125" style="1"/>
    <col min="7169" max="7170" width="1.44140625" style="1" customWidth="1"/>
    <col min="7171" max="7174" width="7.6640625" style="1" customWidth="1"/>
    <col min="7175" max="7176" width="1.6640625" style="1" customWidth="1"/>
    <col min="7177" max="7180" width="7.6640625" style="1" customWidth="1"/>
    <col min="7181" max="7182" width="1.44140625" style="1" customWidth="1"/>
    <col min="7183" max="7186" width="7.6640625" style="1" customWidth="1"/>
    <col min="7187" max="7188" width="1.44140625" style="1" customWidth="1"/>
    <col min="7189" max="7192" width="7.6640625" style="1" customWidth="1"/>
    <col min="7193" max="7193" width="1.44140625" style="1" customWidth="1"/>
    <col min="7194" max="7424" width="9.33203125" style="1"/>
    <col min="7425" max="7426" width="1.44140625" style="1" customWidth="1"/>
    <col min="7427" max="7430" width="7.6640625" style="1" customWidth="1"/>
    <col min="7431" max="7432" width="1.6640625" style="1" customWidth="1"/>
    <col min="7433" max="7436" width="7.6640625" style="1" customWidth="1"/>
    <col min="7437" max="7438" width="1.44140625" style="1" customWidth="1"/>
    <col min="7439" max="7442" width="7.6640625" style="1" customWidth="1"/>
    <col min="7443" max="7444" width="1.44140625" style="1" customWidth="1"/>
    <col min="7445" max="7448" width="7.6640625" style="1" customWidth="1"/>
    <col min="7449" max="7449" width="1.44140625" style="1" customWidth="1"/>
    <col min="7450" max="7680" width="9.33203125" style="1"/>
    <col min="7681" max="7682" width="1.44140625" style="1" customWidth="1"/>
    <col min="7683" max="7686" width="7.6640625" style="1" customWidth="1"/>
    <col min="7687" max="7688" width="1.6640625" style="1" customWidth="1"/>
    <col min="7689" max="7692" width="7.6640625" style="1" customWidth="1"/>
    <col min="7693" max="7694" width="1.44140625" style="1" customWidth="1"/>
    <col min="7695" max="7698" width="7.6640625" style="1" customWidth="1"/>
    <col min="7699" max="7700" width="1.44140625" style="1" customWidth="1"/>
    <col min="7701" max="7704" width="7.6640625" style="1" customWidth="1"/>
    <col min="7705" max="7705" width="1.44140625" style="1" customWidth="1"/>
    <col min="7706" max="7936" width="9.33203125" style="1"/>
    <col min="7937" max="7938" width="1.44140625" style="1" customWidth="1"/>
    <col min="7939" max="7942" width="7.6640625" style="1" customWidth="1"/>
    <col min="7943" max="7944" width="1.6640625" style="1" customWidth="1"/>
    <col min="7945" max="7948" width="7.6640625" style="1" customWidth="1"/>
    <col min="7949" max="7950" width="1.44140625" style="1" customWidth="1"/>
    <col min="7951" max="7954" width="7.6640625" style="1" customWidth="1"/>
    <col min="7955" max="7956" width="1.44140625" style="1" customWidth="1"/>
    <col min="7957" max="7960" width="7.6640625" style="1" customWidth="1"/>
    <col min="7961" max="7961" width="1.44140625" style="1" customWidth="1"/>
    <col min="7962" max="8192" width="9.33203125" style="1"/>
    <col min="8193" max="8194" width="1.44140625" style="1" customWidth="1"/>
    <col min="8195" max="8198" width="7.6640625" style="1" customWidth="1"/>
    <col min="8199" max="8200" width="1.6640625" style="1" customWidth="1"/>
    <col min="8201" max="8204" width="7.6640625" style="1" customWidth="1"/>
    <col min="8205" max="8206" width="1.44140625" style="1" customWidth="1"/>
    <col min="8207" max="8210" width="7.6640625" style="1" customWidth="1"/>
    <col min="8211" max="8212" width="1.44140625" style="1" customWidth="1"/>
    <col min="8213" max="8216" width="7.6640625" style="1" customWidth="1"/>
    <col min="8217" max="8217" width="1.44140625" style="1" customWidth="1"/>
    <col min="8218" max="8448" width="9.33203125" style="1"/>
    <col min="8449" max="8450" width="1.44140625" style="1" customWidth="1"/>
    <col min="8451" max="8454" width="7.6640625" style="1" customWidth="1"/>
    <col min="8455" max="8456" width="1.6640625" style="1" customWidth="1"/>
    <col min="8457" max="8460" width="7.6640625" style="1" customWidth="1"/>
    <col min="8461" max="8462" width="1.44140625" style="1" customWidth="1"/>
    <col min="8463" max="8466" width="7.6640625" style="1" customWidth="1"/>
    <col min="8467" max="8468" width="1.44140625" style="1" customWidth="1"/>
    <col min="8469" max="8472" width="7.6640625" style="1" customWidth="1"/>
    <col min="8473" max="8473" width="1.44140625" style="1" customWidth="1"/>
    <col min="8474" max="8704" width="9.33203125" style="1"/>
    <col min="8705" max="8706" width="1.44140625" style="1" customWidth="1"/>
    <col min="8707" max="8710" width="7.6640625" style="1" customWidth="1"/>
    <col min="8711" max="8712" width="1.6640625" style="1" customWidth="1"/>
    <col min="8713" max="8716" width="7.6640625" style="1" customWidth="1"/>
    <col min="8717" max="8718" width="1.44140625" style="1" customWidth="1"/>
    <col min="8719" max="8722" width="7.6640625" style="1" customWidth="1"/>
    <col min="8723" max="8724" width="1.44140625" style="1" customWidth="1"/>
    <col min="8725" max="8728" width="7.6640625" style="1" customWidth="1"/>
    <col min="8729" max="8729" width="1.44140625" style="1" customWidth="1"/>
    <col min="8730" max="8960" width="9.33203125" style="1"/>
    <col min="8961" max="8962" width="1.44140625" style="1" customWidth="1"/>
    <col min="8963" max="8966" width="7.6640625" style="1" customWidth="1"/>
    <col min="8967" max="8968" width="1.6640625" style="1" customWidth="1"/>
    <col min="8969" max="8972" width="7.6640625" style="1" customWidth="1"/>
    <col min="8973" max="8974" width="1.44140625" style="1" customWidth="1"/>
    <col min="8975" max="8978" width="7.6640625" style="1" customWidth="1"/>
    <col min="8979" max="8980" width="1.44140625" style="1" customWidth="1"/>
    <col min="8981" max="8984" width="7.6640625" style="1" customWidth="1"/>
    <col min="8985" max="8985" width="1.44140625" style="1" customWidth="1"/>
    <col min="8986" max="9216" width="9.33203125" style="1"/>
    <col min="9217" max="9218" width="1.44140625" style="1" customWidth="1"/>
    <col min="9219" max="9222" width="7.6640625" style="1" customWidth="1"/>
    <col min="9223" max="9224" width="1.6640625" style="1" customWidth="1"/>
    <col min="9225" max="9228" width="7.6640625" style="1" customWidth="1"/>
    <col min="9229" max="9230" width="1.44140625" style="1" customWidth="1"/>
    <col min="9231" max="9234" width="7.6640625" style="1" customWidth="1"/>
    <col min="9235" max="9236" width="1.44140625" style="1" customWidth="1"/>
    <col min="9237" max="9240" width="7.6640625" style="1" customWidth="1"/>
    <col min="9241" max="9241" width="1.44140625" style="1" customWidth="1"/>
    <col min="9242" max="9472" width="9.33203125" style="1"/>
    <col min="9473" max="9474" width="1.44140625" style="1" customWidth="1"/>
    <col min="9475" max="9478" width="7.6640625" style="1" customWidth="1"/>
    <col min="9479" max="9480" width="1.6640625" style="1" customWidth="1"/>
    <col min="9481" max="9484" width="7.6640625" style="1" customWidth="1"/>
    <col min="9485" max="9486" width="1.44140625" style="1" customWidth="1"/>
    <col min="9487" max="9490" width="7.6640625" style="1" customWidth="1"/>
    <col min="9491" max="9492" width="1.44140625" style="1" customWidth="1"/>
    <col min="9493" max="9496" width="7.6640625" style="1" customWidth="1"/>
    <col min="9497" max="9497" width="1.44140625" style="1" customWidth="1"/>
    <col min="9498" max="9728" width="9.33203125" style="1"/>
    <col min="9729" max="9730" width="1.44140625" style="1" customWidth="1"/>
    <col min="9731" max="9734" width="7.6640625" style="1" customWidth="1"/>
    <col min="9735" max="9736" width="1.6640625" style="1" customWidth="1"/>
    <col min="9737" max="9740" width="7.6640625" style="1" customWidth="1"/>
    <col min="9741" max="9742" width="1.44140625" style="1" customWidth="1"/>
    <col min="9743" max="9746" width="7.6640625" style="1" customWidth="1"/>
    <col min="9747" max="9748" width="1.44140625" style="1" customWidth="1"/>
    <col min="9749" max="9752" width="7.6640625" style="1" customWidth="1"/>
    <col min="9753" max="9753" width="1.44140625" style="1" customWidth="1"/>
    <col min="9754" max="9984" width="9.33203125" style="1"/>
    <col min="9985" max="9986" width="1.44140625" style="1" customWidth="1"/>
    <col min="9987" max="9990" width="7.6640625" style="1" customWidth="1"/>
    <col min="9991" max="9992" width="1.6640625" style="1" customWidth="1"/>
    <col min="9993" max="9996" width="7.6640625" style="1" customWidth="1"/>
    <col min="9997" max="9998" width="1.44140625" style="1" customWidth="1"/>
    <col min="9999" max="10002" width="7.6640625" style="1" customWidth="1"/>
    <col min="10003" max="10004" width="1.44140625" style="1" customWidth="1"/>
    <col min="10005" max="10008" width="7.6640625" style="1" customWidth="1"/>
    <col min="10009" max="10009" width="1.44140625" style="1" customWidth="1"/>
    <col min="10010" max="10240" width="9.33203125" style="1"/>
    <col min="10241" max="10242" width="1.44140625" style="1" customWidth="1"/>
    <col min="10243" max="10246" width="7.6640625" style="1" customWidth="1"/>
    <col min="10247" max="10248" width="1.6640625" style="1" customWidth="1"/>
    <col min="10249" max="10252" width="7.6640625" style="1" customWidth="1"/>
    <col min="10253" max="10254" width="1.44140625" style="1" customWidth="1"/>
    <col min="10255" max="10258" width="7.6640625" style="1" customWidth="1"/>
    <col min="10259" max="10260" width="1.44140625" style="1" customWidth="1"/>
    <col min="10261" max="10264" width="7.6640625" style="1" customWidth="1"/>
    <col min="10265" max="10265" width="1.44140625" style="1" customWidth="1"/>
    <col min="10266" max="10496" width="9.33203125" style="1"/>
    <col min="10497" max="10498" width="1.44140625" style="1" customWidth="1"/>
    <col min="10499" max="10502" width="7.6640625" style="1" customWidth="1"/>
    <col min="10503" max="10504" width="1.6640625" style="1" customWidth="1"/>
    <col min="10505" max="10508" width="7.6640625" style="1" customWidth="1"/>
    <col min="10509" max="10510" width="1.44140625" style="1" customWidth="1"/>
    <col min="10511" max="10514" width="7.6640625" style="1" customWidth="1"/>
    <col min="10515" max="10516" width="1.44140625" style="1" customWidth="1"/>
    <col min="10517" max="10520" width="7.6640625" style="1" customWidth="1"/>
    <col min="10521" max="10521" width="1.44140625" style="1" customWidth="1"/>
    <col min="10522" max="10752" width="9.33203125" style="1"/>
    <col min="10753" max="10754" width="1.44140625" style="1" customWidth="1"/>
    <col min="10755" max="10758" width="7.6640625" style="1" customWidth="1"/>
    <col min="10759" max="10760" width="1.6640625" style="1" customWidth="1"/>
    <col min="10761" max="10764" width="7.6640625" style="1" customWidth="1"/>
    <col min="10765" max="10766" width="1.44140625" style="1" customWidth="1"/>
    <col min="10767" max="10770" width="7.6640625" style="1" customWidth="1"/>
    <col min="10771" max="10772" width="1.44140625" style="1" customWidth="1"/>
    <col min="10773" max="10776" width="7.6640625" style="1" customWidth="1"/>
    <col min="10777" max="10777" width="1.44140625" style="1" customWidth="1"/>
    <col min="10778" max="11008" width="9.33203125" style="1"/>
    <col min="11009" max="11010" width="1.44140625" style="1" customWidth="1"/>
    <col min="11011" max="11014" width="7.6640625" style="1" customWidth="1"/>
    <col min="11015" max="11016" width="1.6640625" style="1" customWidth="1"/>
    <col min="11017" max="11020" width="7.6640625" style="1" customWidth="1"/>
    <col min="11021" max="11022" width="1.44140625" style="1" customWidth="1"/>
    <col min="11023" max="11026" width="7.6640625" style="1" customWidth="1"/>
    <col min="11027" max="11028" width="1.44140625" style="1" customWidth="1"/>
    <col min="11029" max="11032" width="7.6640625" style="1" customWidth="1"/>
    <col min="11033" max="11033" width="1.44140625" style="1" customWidth="1"/>
    <col min="11034" max="11264" width="9.33203125" style="1"/>
    <col min="11265" max="11266" width="1.44140625" style="1" customWidth="1"/>
    <col min="11267" max="11270" width="7.6640625" style="1" customWidth="1"/>
    <col min="11271" max="11272" width="1.6640625" style="1" customWidth="1"/>
    <col min="11273" max="11276" width="7.6640625" style="1" customWidth="1"/>
    <col min="11277" max="11278" width="1.44140625" style="1" customWidth="1"/>
    <col min="11279" max="11282" width="7.6640625" style="1" customWidth="1"/>
    <col min="11283" max="11284" width="1.44140625" style="1" customWidth="1"/>
    <col min="11285" max="11288" width="7.6640625" style="1" customWidth="1"/>
    <col min="11289" max="11289" width="1.44140625" style="1" customWidth="1"/>
    <col min="11290" max="11520" width="9.33203125" style="1"/>
    <col min="11521" max="11522" width="1.44140625" style="1" customWidth="1"/>
    <col min="11523" max="11526" width="7.6640625" style="1" customWidth="1"/>
    <col min="11527" max="11528" width="1.6640625" style="1" customWidth="1"/>
    <col min="11529" max="11532" width="7.6640625" style="1" customWidth="1"/>
    <col min="11533" max="11534" width="1.44140625" style="1" customWidth="1"/>
    <col min="11535" max="11538" width="7.6640625" style="1" customWidth="1"/>
    <col min="11539" max="11540" width="1.44140625" style="1" customWidth="1"/>
    <col min="11541" max="11544" width="7.6640625" style="1" customWidth="1"/>
    <col min="11545" max="11545" width="1.44140625" style="1" customWidth="1"/>
    <col min="11546" max="11776" width="9.33203125" style="1"/>
    <col min="11777" max="11778" width="1.44140625" style="1" customWidth="1"/>
    <col min="11779" max="11782" width="7.6640625" style="1" customWidth="1"/>
    <col min="11783" max="11784" width="1.6640625" style="1" customWidth="1"/>
    <col min="11785" max="11788" width="7.6640625" style="1" customWidth="1"/>
    <col min="11789" max="11790" width="1.44140625" style="1" customWidth="1"/>
    <col min="11791" max="11794" width="7.6640625" style="1" customWidth="1"/>
    <col min="11795" max="11796" width="1.44140625" style="1" customWidth="1"/>
    <col min="11797" max="11800" width="7.6640625" style="1" customWidth="1"/>
    <col min="11801" max="11801" width="1.44140625" style="1" customWidth="1"/>
    <col min="11802" max="12032" width="9.33203125" style="1"/>
    <col min="12033" max="12034" width="1.44140625" style="1" customWidth="1"/>
    <col min="12035" max="12038" width="7.6640625" style="1" customWidth="1"/>
    <col min="12039" max="12040" width="1.6640625" style="1" customWidth="1"/>
    <col min="12041" max="12044" width="7.6640625" style="1" customWidth="1"/>
    <col min="12045" max="12046" width="1.44140625" style="1" customWidth="1"/>
    <col min="12047" max="12050" width="7.6640625" style="1" customWidth="1"/>
    <col min="12051" max="12052" width="1.44140625" style="1" customWidth="1"/>
    <col min="12053" max="12056" width="7.6640625" style="1" customWidth="1"/>
    <col min="12057" max="12057" width="1.44140625" style="1" customWidth="1"/>
    <col min="12058" max="12288" width="9.33203125" style="1"/>
    <col min="12289" max="12290" width="1.44140625" style="1" customWidth="1"/>
    <col min="12291" max="12294" width="7.6640625" style="1" customWidth="1"/>
    <col min="12295" max="12296" width="1.6640625" style="1" customWidth="1"/>
    <col min="12297" max="12300" width="7.6640625" style="1" customWidth="1"/>
    <col min="12301" max="12302" width="1.44140625" style="1" customWidth="1"/>
    <col min="12303" max="12306" width="7.6640625" style="1" customWidth="1"/>
    <col min="12307" max="12308" width="1.44140625" style="1" customWidth="1"/>
    <col min="12309" max="12312" width="7.6640625" style="1" customWidth="1"/>
    <col min="12313" max="12313" width="1.44140625" style="1" customWidth="1"/>
    <col min="12314" max="12544" width="9.33203125" style="1"/>
    <col min="12545" max="12546" width="1.44140625" style="1" customWidth="1"/>
    <col min="12547" max="12550" width="7.6640625" style="1" customWidth="1"/>
    <col min="12551" max="12552" width="1.6640625" style="1" customWidth="1"/>
    <col min="12553" max="12556" width="7.6640625" style="1" customWidth="1"/>
    <col min="12557" max="12558" width="1.44140625" style="1" customWidth="1"/>
    <col min="12559" max="12562" width="7.6640625" style="1" customWidth="1"/>
    <col min="12563" max="12564" width="1.44140625" style="1" customWidth="1"/>
    <col min="12565" max="12568" width="7.6640625" style="1" customWidth="1"/>
    <col min="12569" max="12569" width="1.44140625" style="1" customWidth="1"/>
    <col min="12570" max="12800" width="9.33203125" style="1"/>
    <col min="12801" max="12802" width="1.44140625" style="1" customWidth="1"/>
    <col min="12803" max="12806" width="7.6640625" style="1" customWidth="1"/>
    <col min="12807" max="12808" width="1.6640625" style="1" customWidth="1"/>
    <col min="12809" max="12812" width="7.6640625" style="1" customWidth="1"/>
    <col min="12813" max="12814" width="1.44140625" style="1" customWidth="1"/>
    <col min="12815" max="12818" width="7.6640625" style="1" customWidth="1"/>
    <col min="12819" max="12820" width="1.44140625" style="1" customWidth="1"/>
    <col min="12821" max="12824" width="7.6640625" style="1" customWidth="1"/>
    <col min="12825" max="12825" width="1.44140625" style="1" customWidth="1"/>
    <col min="12826" max="13056" width="9.33203125" style="1"/>
    <col min="13057" max="13058" width="1.44140625" style="1" customWidth="1"/>
    <col min="13059" max="13062" width="7.6640625" style="1" customWidth="1"/>
    <col min="13063" max="13064" width="1.6640625" style="1" customWidth="1"/>
    <col min="13065" max="13068" width="7.6640625" style="1" customWidth="1"/>
    <col min="13069" max="13070" width="1.44140625" style="1" customWidth="1"/>
    <col min="13071" max="13074" width="7.6640625" style="1" customWidth="1"/>
    <col min="13075" max="13076" width="1.44140625" style="1" customWidth="1"/>
    <col min="13077" max="13080" width="7.6640625" style="1" customWidth="1"/>
    <col min="13081" max="13081" width="1.44140625" style="1" customWidth="1"/>
    <col min="13082" max="13312" width="9.33203125" style="1"/>
    <col min="13313" max="13314" width="1.44140625" style="1" customWidth="1"/>
    <col min="13315" max="13318" width="7.6640625" style="1" customWidth="1"/>
    <col min="13319" max="13320" width="1.6640625" style="1" customWidth="1"/>
    <col min="13321" max="13324" width="7.6640625" style="1" customWidth="1"/>
    <col min="13325" max="13326" width="1.44140625" style="1" customWidth="1"/>
    <col min="13327" max="13330" width="7.6640625" style="1" customWidth="1"/>
    <col min="13331" max="13332" width="1.44140625" style="1" customWidth="1"/>
    <col min="13333" max="13336" width="7.6640625" style="1" customWidth="1"/>
    <col min="13337" max="13337" width="1.44140625" style="1" customWidth="1"/>
    <col min="13338" max="13568" width="9.33203125" style="1"/>
    <col min="13569" max="13570" width="1.44140625" style="1" customWidth="1"/>
    <col min="13571" max="13574" width="7.6640625" style="1" customWidth="1"/>
    <col min="13575" max="13576" width="1.6640625" style="1" customWidth="1"/>
    <col min="13577" max="13580" width="7.6640625" style="1" customWidth="1"/>
    <col min="13581" max="13582" width="1.44140625" style="1" customWidth="1"/>
    <col min="13583" max="13586" width="7.6640625" style="1" customWidth="1"/>
    <col min="13587" max="13588" width="1.44140625" style="1" customWidth="1"/>
    <col min="13589" max="13592" width="7.6640625" style="1" customWidth="1"/>
    <col min="13593" max="13593" width="1.44140625" style="1" customWidth="1"/>
    <col min="13594" max="13824" width="9.33203125" style="1"/>
    <col min="13825" max="13826" width="1.44140625" style="1" customWidth="1"/>
    <col min="13827" max="13830" width="7.6640625" style="1" customWidth="1"/>
    <col min="13831" max="13832" width="1.6640625" style="1" customWidth="1"/>
    <col min="13833" max="13836" width="7.6640625" style="1" customWidth="1"/>
    <col min="13837" max="13838" width="1.44140625" style="1" customWidth="1"/>
    <col min="13839" max="13842" width="7.6640625" style="1" customWidth="1"/>
    <col min="13843" max="13844" width="1.44140625" style="1" customWidth="1"/>
    <col min="13845" max="13848" width="7.6640625" style="1" customWidth="1"/>
    <col min="13849" max="13849" width="1.44140625" style="1" customWidth="1"/>
    <col min="13850" max="14080" width="9.33203125" style="1"/>
    <col min="14081" max="14082" width="1.44140625" style="1" customWidth="1"/>
    <col min="14083" max="14086" width="7.6640625" style="1" customWidth="1"/>
    <col min="14087" max="14088" width="1.6640625" style="1" customWidth="1"/>
    <col min="14089" max="14092" width="7.6640625" style="1" customWidth="1"/>
    <col min="14093" max="14094" width="1.44140625" style="1" customWidth="1"/>
    <col min="14095" max="14098" width="7.6640625" style="1" customWidth="1"/>
    <col min="14099" max="14100" width="1.44140625" style="1" customWidth="1"/>
    <col min="14101" max="14104" width="7.6640625" style="1" customWidth="1"/>
    <col min="14105" max="14105" width="1.44140625" style="1" customWidth="1"/>
    <col min="14106" max="14336" width="9.33203125" style="1"/>
    <col min="14337" max="14338" width="1.44140625" style="1" customWidth="1"/>
    <col min="14339" max="14342" width="7.6640625" style="1" customWidth="1"/>
    <col min="14343" max="14344" width="1.6640625" style="1" customWidth="1"/>
    <col min="14345" max="14348" width="7.6640625" style="1" customWidth="1"/>
    <col min="14349" max="14350" width="1.44140625" style="1" customWidth="1"/>
    <col min="14351" max="14354" width="7.6640625" style="1" customWidth="1"/>
    <col min="14355" max="14356" width="1.44140625" style="1" customWidth="1"/>
    <col min="14357" max="14360" width="7.6640625" style="1" customWidth="1"/>
    <col min="14361" max="14361" width="1.44140625" style="1" customWidth="1"/>
    <col min="14362" max="14592" width="9.33203125" style="1"/>
    <col min="14593" max="14594" width="1.44140625" style="1" customWidth="1"/>
    <col min="14595" max="14598" width="7.6640625" style="1" customWidth="1"/>
    <col min="14599" max="14600" width="1.6640625" style="1" customWidth="1"/>
    <col min="14601" max="14604" width="7.6640625" style="1" customWidth="1"/>
    <col min="14605" max="14606" width="1.44140625" style="1" customWidth="1"/>
    <col min="14607" max="14610" width="7.6640625" style="1" customWidth="1"/>
    <col min="14611" max="14612" width="1.44140625" style="1" customWidth="1"/>
    <col min="14613" max="14616" width="7.6640625" style="1" customWidth="1"/>
    <col min="14617" max="14617" width="1.44140625" style="1" customWidth="1"/>
    <col min="14618" max="14848" width="9.33203125" style="1"/>
    <col min="14849" max="14850" width="1.44140625" style="1" customWidth="1"/>
    <col min="14851" max="14854" width="7.6640625" style="1" customWidth="1"/>
    <col min="14855" max="14856" width="1.6640625" style="1" customWidth="1"/>
    <col min="14857" max="14860" width="7.6640625" style="1" customWidth="1"/>
    <col min="14861" max="14862" width="1.44140625" style="1" customWidth="1"/>
    <col min="14863" max="14866" width="7.6640625" style="1" customWidth="1"/>
    <col min="14867" max="14868" width="1.44140625" style="1" customWidth="1"/>
    <col min="14869" max="14872" width="7.6640625" style="1" customWidth="1"/>
    <col min="14873" max="14873" width="1.44140625" style="1" customWidth="1"/>
    <col min="14874" max="15104" width="9.33203125" style="1"/>
    <col min="15105" max="15106" width="1.44140625" style="1" customWidth="1"/>
    <col min="15107" max="15110" width="7.6640625" style="1" customWidth="1"/>
    <col min="15111" max="15112" width="1.6640625" style="1" customWidth="1"/>
    <col min="15113" max="15116" width="7.6640625" style="1" customWidth="1"/>
    <col min="15117" max="15118" width="1.44140625" style="1" customWidth="1"/>
    <col min="15119" max="15122" width="7.6640625" style="1" customWidth="1"/>
    <col min="15123" max="15124" width="1.44140625" style="1" customWidth="1"/>
    <col min="15125" max="15128" width="7.6640625" style="1" customWidth="1"/>
    <col min="15129" max="15129" width="1.44140625" style="1" customWidth="1"/>
    <col min="15130" max="15360" width="9.33203125" style="1"/>
    <col min="15361" max="15362" width="1.44140625" style="1" customWidth="1"/>
    <col min="15363" max="15366" width="7.6640625" style="1" customWidth="1"/>
    <col min="15367" max="15368" width="1.6640625" style="1" customWidth="1"/>
    <col min="15369" max="15372" width="7.6640625" style="1" customWidth="1"/>
    <col min="15373" max="15374" width="1.44140625" style="1" customWidth="1"/>
    <col min="15375" max="15378" width="7.6640625" style="1" customWidth="1"/>
    <col min="15379" max="15380" width="1.44140625" style="1" customWidth="1"/>
    <col min="15381" max="15384" width="7.6640625" style="1" customWidth="1"/>
    <col min="15385" max="15385" width="1.44140625" style="1" customWidth="1"/>
    <col min="15386" max="15616" width="9.33203125" style="1"/>
    <col min="15617" max="15618" width="1.44140625" style="1" customWidth="1"/>
    <col min="15619" max="15622" width="7.6640625" style="1" customWidth="1"/>
    <col min="15623" max="15624" width="1.6640625" style="1" customWidth="1"/>
    <col min="15625" max="15628" width="7.6640625" style="1" customWidth="1"/>
    <col min="15629" max="15630" width="1.44140625" style="1" customWidth="1"/>
    <col min="15631" max="15634" width="7.6640625" style="1" customWidth="1"/>
    <col min="15635" max="15636" width="1.44140625" style="1" customWidth="1"/>
    <col min="15637" max="15640" width="7.6640625" style="1" customWidth="1"/>
    <col min="15641" max="15641" width="1.44140625" style="1" customWidth="1"/>
    <col min="15642" max="15872" width="9.33203125" style="1"/>
    <col min="15873" max="15874" width="1.44140625" style="1" customWidth="1"/>
    <col min="15875" max="15878" width="7.6640625" style="1" customWidth="1"/>
    <col min="15879" max="15880" width="1.6640625" style="1" customWidth="1"/>
    <col min="15881" max="15884" width="7.6640625" style="1" customWidth="1"/>
    <col min="15885" max="15886" width="1.44140625" style="1" customWidth="1"/>
    <col min="15887" max="15890" width="7.6640625" style="1" customWidth="1"/>
    <col min="15891" max="15892" width="1.44140625" style="1" customWidth="1"/>
    <col min="15893" max="15896" width="7.6640625" style="1" customWidth="1"/>
    <col min="15897" max="15897" width="1.44140625" style="1" customWidth="1"/>
    <col min="15898" max="16128" width="9.33203125" style="1"/>
    <col min="16129" max="16130" width="1.44140625" style="1" customWidth="1"/>
    <col min="16131" max="16134" width="7.6640625" style="1" customWidth="1"/>
    <col min="16135" max="16136" width="1.6640625" style="1" customWidth="1"/>
    <col min="16137" max="16140" width="7.6640625" style="1" customWidth="1"/>
    <col min="16141" max="16142" width="1.44140625" style="1" customWidth="1"/>
    <col min="16143" max="16146" width="7.6640625" style="1" customWidth="1"/>
    <col min="16147" max="16148" width="1.44140625" style="1" customWidth="1"/>
    <col min="16149" max="16152" width="7.6640625" style="1" customWidth="1"/>
    <col min="16153" max="16153" width="1.44140625" style="1" customWidth="1"/>
    <col min="16154" max="16384" width="9.33203125" style="1"/>
  </cols>
  <sheetData>
    <row r="1" spans="2:26" ht="15.6" x14ac:dyDescent="0.3">
      <c r="D1" s="39" t="s">
        <v>111</v>
      </c>
      <c r="E1" s="37">
        <f>[8]W!A1</f>
        <v>1</v>
      </c>
      <c r="F1" s="41" t="s">
        <v>110</v>
      </c>
      <c r="G1" s="6"/>
      <c r="I1" s="37">
        <f>[8]W!A2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[8]W!A4</f>
        <v>2017</v>
      </c>
      <c r="W1" s="38" t="s">
        <v>107</v>
      </c>
      <c r="X1" s="37">
        <f>[8]W!A5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[8]W!A201</f>
        <v>75000</v>
      </c>
      <c r="G8" s="12"/>
      <c r="H8" s="2"/>
      <c r="I8" s="2" t="s">
        <v>99</v>
      </c>
      <c r="J8" s="2"/>
      <c r="K8" s="2"/>
      <c r="L8" s="4">
        <f>[8]W!A241</f>
        <v>1329434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[8]W!A202</f>
        <v>22018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[8]W!A261</f>
        <v>50000</v>
      </c>
      <c r="S9" s="12"/>
      <c r="T9" s="2"/>
      <c r="U9" s="2" t="s">
        <v>94</v>
      </c>
      <c r="V9" s="2"/>
      <c r="W9" s="2"/>
      <c r="X9" s="4">
        <f>[8]W!A221</f>
        <v>1307307</v>
      </c>
      <c r="Y9" s="12"/>
    </row>
    <row r="10" spans="2:26" x14ac:dyDescent="0.2">
      <c r="B10" s="13"/>
      <c r="C10" s="2" t="s">
        <v>93</v>
      </c>
      <c r="D10" s="2"/>
      <c r="E10" s="2"/>
      <c r="F10" s="4">
        <f>[8]W!A203</f>
        <v>12810</v>
      </c>
      <c r="G10" s="12"/>
      <c r="H10" s="2"/>
      <c r="I10" s="2" t="s">
        <v>92</v>
      </c>
      <c r="J10" s="2"/>
      <c r="K10" s="2"/>
      <c r="L10" s="4">
        <f>[8]W!A242</f>
        <v>143405</v>
      </c>
      <c r="M10" s="12"/>
      <c r="N10" s="2"/>
      <c r="O10" s="2" t="s">
        <v>91</v>
      </c>
      <c r="P10" s="2"/>
      <c r="Q10" s="5"/>
      <c r="R10" s="5">
        <f>[8]W!A262</f>
        <v>250000</v>
      </c>
      <c r="S10" s="12"/>
      <c r="T10" s="2"/>
      <c r="U10" s="2" t="s">
        <v>48</v>
      </c>
      <c r="V10" s="2"/>
      <c r="W10" s="2"/>
      <c r="X10" s="4">
        <f>[8]W!A222</f>
        <v>2119</v>
      </c>
      <c r="Y10" s="12"/>
    </row>
    <row r="11" spans="2:26" x14ac:dyDescent="0.2">
      <c r="B11" s="13"/>
      <c r="C11" s="2" t="s">
        <v>90</v>
      </c>
      <c r="D11" s="2"/>
      <c r="E11" s="2"/>
      <c r="F11" s="4">
        <f>[8]W!A204</f>
        <v>112219</v>
      </c>
      <c r="G11" s="12"/>
      <c r="H11" s="2"/>
      <c r="I11" s="7" t="s">
        <v>89</v>
      </c>
      <c r="L11" s="4">
        <f>[8]W!A243</f>
        <v>0</v>
      </c>
      <c r="M11" s="12"/>
      <c r="N11" s="2"/>
      <c r="O11" s="2" t="s">
        <v>88</v>
      </c>
      <c r="P11" s="2"/>
      <c r="Q11" s="2"/>
      <c r="R11" s="18">
        <f>[8]W!A263</f>
        <v>1070870</v>
      </c>
      <c r="S11" s="12"/>
      <c r="T11" s="2"/>
      <c r="U11" s="2" t="s">
        <v>87</v>
      </c>
      <c r="V11" s="2"/>
      <c r="W11" s="2"/>
      <c r="X11" s="4">
        <f>[8]W!A223</f>
        <v>1116323</v>
      </c>
      <c r="Y11" s="12"/>
    </row>
    <row r="12" spans="2:26" x14ac:dyDescent="0.2">
      <c r="B12" s="13"/>
      <c r="C12" s="2" t="s">
        <v>86</v>
      </c>
      <c r="D12" s="2"/>
      <c r="E12" s="2"/>
      <c r="F12" s="4">
        <f>[8]W!A205</f>
        <v>13514</v>
      </c>
      <c r="G12" s="12"/>
      <c r="H12" s="2"/>
      <c r="I12" s="2" t="s">
        <v>85</v>
      </c>
      <c r="J12" s="2"/>
      <c r="K12" s="2"/>
      <c r="L12" s="4">
        <f>[8]W!A244</f>
        <v>329690</v>
      </c>
      <c r="M12" s="12"/>
      <c r="N12" s="2"/>
      <c r="O12" s="2" t="s">
        <v>84</v>
      </c>
      <c r="P12" s="2"/>
      <c r="Q12" s="2"/>
      <c r="R12" s="4">
        <f>SUM(R9:R11)</f>
        <v>1370870</v>
      </c>
      <c r="S12" s="12"/>
      <c r="T12" s="2"/>
      <c r="U12" s="2" t="s">
        <v>83</v>
      </c>
      <c r="V12" s="2"/>
      <c r="W12" s="2"/>
      <c r="X12" s="14">
        <f>[8]W!A224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[8]W!A206</f>
        <v>10890</v>
      </c>
      <c r="G13" s="12"/>
      <c r="H13" s="2"/>
      <c r="I13" s="2" t="s">
        <v>81</v>
      </c>
      <c r="J13" s="2"/>
      <c r="K13" s="2"/>
      <c r="L13" s="4">
        <f>[8]W!A245</f>
        <v>72665</v>
      </c>
      <c r="M13" s="12"/>
      <c r="N13" s="2"/>
      <c r="S13" s="12"/>
      <c r="T13" s="2"/>
      <c r="U13" s="7" t="s">
        <v>80</v>
      </c>
      <c r="X13" s="5">
        <f>X9+X10-X11-X12</f>
        <v>193103</v>
      </c>
      <c r="Y13" s="12"/>
    </row>
    <row r="14" spans="2:26" x14ac:dyDescent="0.2">
      <c r="B14" s="13"/>
      <c r="C14" s="2" t="s">
        <v>79</v>
      </c>
      <c r="D14" s="2"/>
      <c r="E14" s="2"/>
      <c r="F14" s="4">
        <f>[8]W!A207</f>
        <v>55000</v>
      </c>
      <c r="G14" s="12"/>
      <c r="H14" s="2"/>
      <c r="I14" s="2" t="s">
        <v>78</v>
      </c>
      <c r="J14" s="2"/>
      <c r="K14" s="2"/>
      <c r="L14" s="4">
        <f>[8]W!A246</f>
        <v>178634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[8]W!A208</f>
        <v>15000</v>
      </c>
      <c r="G15" s="12"/>
      <c r="H15" s="2"/>
      <c r="I15" s="2" t="s">
        <v>75</v>
      </c>
      <c r="J15" s="2"/>
      <c r="K15" s="2"/>
      <c r="L15" s="4">
        <f>[8]W!A247</f>
        <v>104417</v>
      </c>
      <c r="M15" s="12"/>
      <c r="N15" s="2"/>
      <c r="O15" s="2" t="s">
        <v>74</v>
      </c>
      <c r="P15" s="2"/>
      <c r="Q15" s="2"/>
      <c r="R15" s="4">
        <f>[8]W!A265</f>
        <v>37575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[8]W!A209</f>
        <v>9000</v>
      </c>
      <c r="G16" s="12"/>
      <c r="H16" s="2"/>
      <c r="I16" s="2" t="s">
        <v>71</v>
      </c>
      <c r="J16" s="2"/>
      <c r="K16" s="2"/>
      <c r="L16" s="4">
        <f>[8]W!A248</f>
        <v>2912</v>
      </c>
      <c r="M16" s="12"/>
      <c r="N16" s="2"/>
      <c r="O16" s="7" t="s">
        <v>70</v>
      </c>
      <c r="R16" s="4">
        <f>[8]W!A266</f>
        <v>0</v>
      </c>
      <c r="S16" s="12"/>
      <c r="T16" s="2"/>
      <c r="U16" s="2" t="s">
        <v>69</v>
      </c>
      <c r="V16" s="2"/>
      <c r="W16" s="2"/>
      <c r="X16" s="4">
        <f>[8]W!A225</f>
        <v>1437</v>
      </c>
      <c r="Y16" s="12"/>
    </row>
    <row r="17" spans="2:25" x14ac:dyDescent="0.2">
      <c r="B17" s="13"/>
      <c r="C17" s="2" t="s">
        <v>68</v>
      </c>
      <c r="D17" s="2"/>
      <c r="E17" s="2"/>
      <c r="F17" s="4">
        <f>[8]W!A210</f>
        <v>6800</v>
      </c>
      <c r="G17" s="12"/>
      <c r="H17" s="2"/>
      <c r="I17" s="2" t="s">
        <v>67</v>
      </c>
      <c r="L17" s="4">
        <f>[8]W!A249</f>
        <v>40700</v>
      </c>
      <c r="M17" s="12"/>
      <c r="N17" s="2"/>
      <c r="O17" s="2" t="s">
        <v>66</v>
      </c>
      <c r="P17" s="2"/>
      <c r="Q17" s="2"/>
      <c r="R17" s="4">
        <f>[8]W!A267</f>
        <v>91761</v>
      </c>
      <c r="S17" s="12"/>
      <c r="T17" s="2"/>
      <c r="U17" s="2" t="s">
        <v>65</v>
      </c>
      <c r="X17" s="4">
        <f>[8]W!A226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[8]W!A211</f>
        <v>8366</v>
      </c>
      <c r="G18" s="12"/>
      <c r="H18" s="2"/>
      <c r="I18" s="15" t="s">
        <v>63</v>
      </c>
      <c r="J18" s="2"/>
      <c r="K18" s="2"/>
      <c r="L18" s="14">
        <f>[8]W!A250</f>
        <v>129336</v>
      </c>
      <c r="M18" s="12"/>
      <c r="N18" s="2"/>
      <c r="O18" s="2" t="s">
        <v>62</v>
      </c>
      <c r="P18" s="2"/>
      <c r="Q18" s="2"/>
      <c r="R18" s="4">
        <f>[8]W!A268</f>
        <v>806305</v>
      </c>
      <c r="S18" s="12"/>
      <c r="T18" s="2"/>
      <c r="U18" s="2" t="s">
        <v>61</v>
      </c>
      <c r="V18" s="2"/>
      <c r="W18" s="2"/>
      <c r="X18" s="14">
        <f>[8]W!A227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[8]W!A212</f>
        <v>7500</v>
      </c>
      <c r="G19" s="12"/>
      <c r="H19" s="2"/>
      <c r="I19" s="2" t="s">
        <v>59</v>
      </c>
      <c r="J19" s="2"/>
      <c r="K19" s="2"/>
      <c r="L19" s="26">
        <f>[8]W!A251</f>
        <v>743087</v>
      </c>
      <c r="M19" s="12"/>
      <c r="N19" s="2"/>
      <c r="O19" s="2" t="s">
        <v>58</v>
      </c>
      <c r="P19" s="2"/>
      <c r="Q19" s="2"/>
      <c r="R19" s="14">
        <f>[8]W!A269</f>
        <v>1829005</v>
      </c>
      <c r="S19" s="12"/>
      <c r="T19" s="2"/>
      <c r="U19" s="7" t="s">
        <v>57</v>
      </c>
      <c r="X19" s="5">
        <f>X16+X17-X18</f>
        <v>1437</v>
      </c>
      <c r="Y19" s="12"/>
    </row>
    <row r="20" spans="2:25" x14ac:dyDescent="0.2">
      <c r="B20" s="13"/>
      <c r="C20" s="2" t="s">
        <v>56</v>
      </c>
      <c r="D20" s="2"/>
      <c r="E20" s="2"/>
      <c r="F20" s="4">
        <f>[8]W!A213</f>
        <v>2818</v>
      </c>
      <c r="G20" s="12"/>
      <c r="H20" s="2"/>
      <c r="I20" s="2" t="s">
        <v>55</v>
      </c>
      <c r="J20" s="2"/>
      <c r="K20" s="2"/>
      <c r="L20" s="4">
        <f>[8]W!A252</f>
        <v>586347</v>
      </c>
      <c r="M20" s="12"/>
      <c r="N20" s="2"/>
      <c r="O20" s="7" t="s">
        <v>54</v>
      </c>
      <c r="R20" s="25">
        <f>SUM(R15:R19)</f>
        <v>2764646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[8]W!A214</f>
        <v>9250</v>
      </c>
      <c r="G21" s="12"/>
      <c r="H21" s="2"/>
      <c r="I21" s="2" t="s">
        <v>52</v>
      </c>
      <c r="J21" s="2"/>
      <c r="K21" s="2"/>
      <c r="L21" s="4">
        <f>[8]W!A217</f>
        <v>441026</v>
      </c>
      <c r="M21" s="12"/>
      <c r="N21" s="2"/>
      <c r="O21" s="2" t="s">
        <v>51</v>
      </c>
      <c r="P21" s="2"/>
      <c r="Q21" s="2"/>
      <c r="R21" s="4">
        <f>R12+R20</f>
        <v>4135516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[8]W!A215</f>
        <v>70000</v>
      </c>
      <c r="G22" s="12"/>
      <c r="H22" s="2"/>
      <c r="I22" s="2" t="s">
        <v>48</v>
      </c>
      <c r="J22" s="2"/>
      <c r="K22" s="2"/>
      <c r="L22" s="4">
        <f>[8]W!A222</f>
        <v>2119</v>
      </c>
      <c r="M22" s="12"/>
      <c r="N22" s="2"/>
      <c r="S22" s="12"/>
      <c r="T22" s="2"/>
      <c r="U22" s="1" t="s">
        <v>47</v>
      </c>
      <c r="X22" s="4">
        <f>[8]W!A228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[8]W!A216</f>
        <v>10841</v>
      </c>
      <c r="G23" s="12"/>
      <c r="H23" s="2"/>
      <c r="I23" s="2" t="s">
        <v>45</v>
      </c>
      <c r="J23" s="2"/>
      <c r="K23" s="2"/>
      <c r="L23" s="18">
        <f>[8]W!A254</f>
        <v>27458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[8]W!A229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[8]W!A217</f>
        <v>441026</v>
      </c>
      <c r="G24" s="12"/>
      <c r="H24" s="2"/>
      <c r="I24" s="7" t="s">
        <v>41</v>
      </c>
      <c r="L24" s="4">
        <f>L20-L21+L22-L23</f>
        <v>119982</v>
      </c>
      <c r="M24" s="12"/>
      <c r="N24" s="2"/>
      <c r="O24" s="2" t="s">
        <v>40</v>
      </c>
      <c r="P24" s="2"/>
      <c r="Q24" s="2"/>
      <c r="R24" s="4">
        <f>[8]W!A271</f>
        <v>0</v>
      </c>
      <c r="S24" s="12"/>
      <c r="T24" s="2"/>
      <c r="U24" s="2" t="s">
        <v>39</v>
      </c>
      <c r="V24" s="2"/>
      <c r="W24" s="2"/>
      <c r="X24" s="4">
        <f>[8]W!A230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[8]W!A225</f>
        <v>1437</v>
      </c>
      <c r="M25" s="12"/>
      <c r="N25" s="2"/>
      <c r="O25" s="22" t="s">
        <v>37</v>
      </c>
      <c r="P25" s="2"/>
      <c r="Q25" s="2"/>
      <c r="R25" s="4">
        <f>[8]W!A272</f>
        <v>321601</v>
      </c>
      <c r="S25" s="12"/>
      <c r="T25" s="2"/>
      <c r="U25" s="2" t="s">
        <v>36</v>
      </c>
      <c r="V25" s="2"/>
      <c r="W25" s="2"/>
      <c r="X25" s="4">
        <f>[8]W!A231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[8]W!A232</f>
        <v>0</v>
      </c>
      <c r="M26" s="12"/>
      <c r="N26" s="2"/>
      <c r="O26" s="2" t="s">
        <v>33</v>
      </c>
      <c r="P26" s="2"/>
      <c r="Q26" s="2"/>
      <c r="R26" s="14">
        <f>[8]W!A273</f>
        <v>0</v>
      </c>
      <c r="S26" s="12"/>
      <c r="T26" s="2"/>
      <c r="U26" s="2" t="s">
        <v>32</v>
      </c>
      <c r="V26" s="2"/>
      <c r="W26" s="2"/>
      <c r="X26" s="14">
        <f>[8]W!A232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121419</v>
      </c>
      <c r="G27" s="12"/>
      <c r="H27" s="2"/>
      <c r="I27" s="7" t="s">
        <v>30</v>
      </c>
      <c r="J27" s="2"/>
      <c r="K27" s="2"/>
      <c r="L27" s="5">
        <f>L24+L25-L26</f>
        <v>121419</v>
      </c>
      <c r="M27" s="12"/>
      <c r="N27" s="2"/>
      <c r="O27" s="15" t="s">
        <v>29</v>
      </c>
      <c r="P27" s="2"/>
      <c r="Q27" s="2"/>
      <c r="R27" s="4">
        <f>SUM(R24:R26)</f>
        <v>321601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[8]W!A240</f>
        <v>-307504</v>
      </c>
      <c r="G28" s="12"/>
      <c r="H28" s="2"/>
      <c r="I28" s="2" t="s">
        <v>26</v>
      </c>
      <c r="J28" s="2"/>
      <c r="K28" s="2"/>
      <c r="L28" s="14">
        <f>[8]W!A255</f>
        <v>0</v>
      </c>
      <c r="M28" s="12"/>
      <c r="N28" s="2"/>
      <c r="O28" s="2" t="s">
        <v>25</v>
      </c>
      <c r="P28" s="2"/>
      <c r="Q28" s="2"/>
      <c r="R28" s="4">
        <f>[8]W!A274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[8]W!A257</f>
        <v>-186085</v>
      </c>
      <c r="G29" s="12"/>
      <c r="H29" s="2"/>
      <c r="I29" s="2" t="s">
        <v>23</v>
      </c>
      <c r="J29" s="2"/>
      <c r="K29" s="2"/>
      <c r="L29" s="4">
        <f>[8]W!A256</f>
        <v>121419</v>
      </c>
      <c r="M29" s="12"/>
      <c r="N29" s="2"/>
      <c r="S29" s="12"/>
      <c r="U29" s="2" t="s">
        <v>22</v>
      </c>
      <c r="V29" s="2"/>
      <c r="W29" s="2"/>
      <c r="X29" s="5">
        <f>[8]W!A233</f>
        <v>194540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3.0354749999999999</v>
      </c>
      <c r="M30" s="12"/>
      <c r="N30" s="2"/>
      <c r="O30" s="2" t="s">
        <v>20</v>
      </c>
      <c r="P30" s="2"/>
      <c r="Q30" s="2"/>
      <c r="R30" s="4">
        <f>R21-R27-R28</f>
        <v>3813915</v>
      </c>
      <c r="S30" s="12"/>
      <c r="U30" s="7" t="s">
        <v>19</v>
      </c>
      <c r="V30" s="2"/>
      <c r="W30" s="2"/>
      <c r="X30" s="18">
        <f>[8]W!A234</f>
        <v>1634465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1829005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[8]W!A230</f>
        <v>0</v>
      </c>
      <c r="M32" s="12"/>
      <c r="N32" s="2"/>
      <c r="O32" s="17" t="s">
        <v>16</v>
      </c>
      <c r="S32" s="12"/>
      <c r="U32" s="1" t="s">
        <v>15</v>
      </c>
      <c r="X32" s="5">
        <f>[8]W!A270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[8]W!A219</f>
        <v>3660</v>
      </c>
      <c r="G33" s="12"/>
      <c r="H33" s="2"/>
      <c r="I33" s="2" t="s">
        <v>12</v>
      </c>
      <c r="J33" s="2"/>
      <c r="K33" s="2"/>
      <c r="L33" s="4">
        <f>L29-L32</f>
        <v>121419</v>
      </c>
      <c r="M33" s="12"/>
      <c r="O33" s="15" t="s">
        <v>11</v>
      </c>
      <c r="P33" s="2"/>
      <c r="Q33" s="2"/>
      <c r="R33" s="4">
        <f>[8]W!A275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[8]W!A220</f>
        <v>1541</v>
      </c>
      <c r="G34" s="12"/>
      <c r="H34" s="2"/>
      <c r="I34" s="1" t="s">
        <v>9</v>
      </c>
      <c r="J34" s="2"/>
      <c r="K34" s="2"/>
      <c r="L34" s="14">
        <f>[8]W!A260</f>
        <v>-307504</v>
      </c>
      <c r="M34" s="12"/>
      <c r="O34" s="1" t="s">
        <v>8</v>
      </c>
      <c r="R34" s="4">
        <f>[8]W!A276</f>
        <v>0</v>
      </c>
      <c r="S34" s="12"/>
      <c r="U34" s="2" t="s">
        <v>7</v>
      </c>
      <c r="V34" s="2"/>
      <c r="W34" s="2"/>
      <c r="X34" s="5">
        <f>[8]W!A238</f>
        <v>619000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-186085</v>
      </c>
      <c r="M35" s="12"/>
      <c r="O35" s="2" t="s">
        <v>5</v>
      </c>
      <c r="P35" s="2"/>
      <c r="Q35" s="2"/>
      <c r="R35" s="14">
        <f>R36-R33-R34</f>
        <v>-186085</v>
      </c>
      <c r="S35" s="12"/>
      <c r="U35" s="2" t="s">
        <v>4</v>
      </c>
      <c r="V35" s="2"/>
      <c r="W35" s="2"/>
      <c r="X35" s="5">
        <f>[8]W!A239</f>
        <v>1468000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[8]W!A277</f>
        <v>3813915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G9" workbookViewId="0"/>
  </sheetViews>
  <sheetFormatPr baseColWidth="10" defaultColWidth="9.109375" defaultRowHeight="13.2" x14ac:dyDescent="0.25"/>
  <cols>
    <col min="1" max="1" width="3" style="352" customWidth="1"/>
    <col min="2" max="2" width="1.44140625" style="352" customWidth="1"/>
    <col min="3" max="3" width="11.109375" style="352" customWidth="1"/>
    <col min="4" max="4" width="8.33203125" style="352" customWidth="1"/>
    <col min="5" max="5" width="8.6640625" style="352" customWidth="1"/>
    <col min="6" max="6" width="7.33203125" style="352" customWidth="1"/>
    <col min="7" max="7" width="1.88671875" style="352" customWidth="1"/>
    <col min="8" max="8" width="7.33203125" style="352" customWidth="1"/>
    <col min="9" max="9" width="1.6640625" style="352" customWidth="1"/>
    <col min="10" max="10" width="7.33203125" style="352" customWidth="1"/>
    <col min="11" max="11" width="1.88671875" style="352" customWidth="1"/>
    <col min="12" max="12" width="2.6640625" style="352" customWidth="1"/>
    <col min="13" max="13" width="8.6640625" style="352" customWidth="1"/>
    <col min="14" max="14" width="10.5546875" style="352" customWidth="1"/>
    <col min="15" max="15" width="6.109375" style="352" customWidth="1"/>
    <col min="16" max="16" width="5.6640625" style="352" customWidth="1"/>
    <col min="17" max="17" width="1.88671875" style="352" customWidth="1"/>
    <col min="18" max="18" width="2.44140625" style="352" customWidth="1"/>
    <col min="19" max="19" width="5.44140625" style="352" customWidth="1"/>
    <col min="20" max="20" width="5.6640625" style="352" customWidth="1"/>
    <col min="21" max="21" width="1.88671875" style="352" customWidth="1"/>
    <col min="22" max="22" width="6.109375" style="352" customWidth="1"/>
    <col min="23" max="23" width="6" style="352" customWidth="1"/>
    <col min="24" max="24" width="1.88671875" style="352" customWidth="1"/>
    <col min="25" max="25" width="1.6640625" style="352" customWidth="1"/>
    <col min="26" max="256" width="9.109375" style="352"/>
    <col min="257" max="257" width="3" style="352" customWidth="1"/>
    <col min="258" max="258" width="1.44140625" style="352" customWidth="1"/>
    <col min="259" max="259" width="11.109375" style="352" customWidth="1"/>
    <col min="260" max="260" width="8.33203125" style="352" customWidth="1"/>
    <col min="261" max="261" width="8.6640625" style="352" customWidth="1"/>
    <col min="262" max="262" width="7.33203125" style="352" customWidth="1"/>
    <col min="263" max="263" width="1.88671875" style="352" customWidth="1"/>
    <col min="264" max="264" width="7.33203125" style="352" customWidth="1"/>
    <col min="265" max="265" width="1.6640625" style="352" customWidth="1"/>
    <col min="266" max="266" width="7.33203125" style="352" customWidth="1"/>
    <col min="267" max="267" width="1.88671875" style="352" customWidth="1"/>
    <col min="268" max="268" width="2.6640625" style="352" customWidth="1"/>
    <col min="269" max="269" width="8.6640625" style="352" customWidth="1"/>
    <col min="270" max="270" width="10.5546875" style="352" customWidth="1"/>
    <col min="271" max="271" width="6.109375" style="352" customWidth="1"/>
    <col min="272" max="272" width="5.6640625" style="352" customWidth="1"/>
    <col min="273" max="273" width="1.88671875" style="352" customWidth="1"/>
    <col min="274" max="274" width="2.44140625" style="352" customWidth="1"/>
    <col min="275" max="275" width="5.44140625" style="352" customWidth="1"/>
    <col min="276" max="276" width="5.6640625" style="352" customWidth="1"/>
    <col min="277" max="277" width="1.88671875" style="352" customWidth="1"/>
    <col min="278" max="278" width="6.109375" style="352" customWidth="1"/>
    <col min="279" max="279" width="6" style="352" customWidth="1"/>
    <col min="280" max="280" width="1.88671875" style="352" customWidth="1"/>
    <col min="281" max="281" width="1.6640625" style="352" customWidth="1"/>
    <col min="282" max="512" width="9.109375" style="352"/>
    <col min="513" max="513" width="3" style="352" customWidth="1"/>
    <col min="514" max="514" width="1.44140625" style="352" customWidth="1"/>
    <col min="515" max="515" width="11.109375" style="352" customWidth="1"/>
    <col min="516" max="516" width="8.33203125" style="352" customWidth="1"/>
    <col min="517" max="517" width="8.6640625" style="352" customWidth="1"/>
    <col min="518" max="518" width="7.33203125" style="352" customWidth="1"/>
    <col min="519" max="519" width="1.88671875" style="352" customWidth="1"/>
    <col min="520" max="520" width="7.33203125" style="352" customWidth="1"/>
    <col min="521" max="521" width="1.6640625" style="352" customWidth="1"/>
    <col min="522" max="522" width="7.33203125" style="352" customWidth="1"/>
    <col min="523" max="523" width="1.88671875" style="352" customWidth="1"/>
    <col min="524" max="524" width="2.6640625" style="352" customWidth="1"/>
    <col min="525" max="525" width="8.6640625" style="352" customWidth="1"/>
    <col min="526" max="526" width="10.5546875" style="352" customWidth="1"/>
    <col min="527" max="527" width="6.109375" style="352" customWidth="1"/>
    <col min="528" max="528" width="5.6640625" style="352" customWidth="1"/>
    <col min="529" max="529" width="1.88671875" style="352" customWidth="1"/>
    <col min="530" max="530" width="2.44140625" style="352" customWidth="1"/>
    <col min="531" max="531" width="5.44140625" style="352" customWidth="1"/>
    <col min="532" max="532" width="5.6640625" style="352" customWidth="1"/>
    <col min="533" max="533" width="1.88671875" style="352" customWidth="1"/>
    <col min="534" max="534" width="6.109375" style="352" customWidth="1"/>
    <col min="535" max="535" width="6" style="352" customWidth="1"/>
    <col min="536" max="536" width="1.88671875" style="352" customWidth="1"/>
    <col min="537" max="537" width="1.6640625" style="352" customWidth="1"/>
    <col min="538" max="768" width="9.109375" style="352"/>
    <col min="769" max="769" width="3" style="352" customWidth="1"/>
    <col min="770" max="770" width="1.44140625" style="352" customWidth="1"/>
    <col min="771" max="771" width="11.109375" style="352" customWidth="1"/>
    <col min="772" max="772" width="8.33203125" style="352" customWidth="1"/>
    <col min="773" max="773" width="8.6640625" style="352" customWidth="1"/>
    <col min="774" max="774" width="7.33203125" style="352" customWidth="1"/>
    <col min="775" max="775" width="1.88671875" style="352" customWidth="1"/>
    <col min="776" max="776" width="7.33203125" style="352" customWidth="1"/>
    <col min="777" max="777" width="1.6640625" style="352" customWidth="1"/>
    <col min="778" max="778" width="7.33203125" style="352" customWidth="1"/>
    <col min="779" max="779" width="1.88671875" style="352" customWidth="1"/>
    <col min="780" max="780" width="2.6640625" style="352" customWidth="1"/>
    <col min="781" max="781" width="8.6640625" style="352" customWidth="1"/>
    <col min="782" max="782" width="10.5546875" style="352" customWidth="1"/>
    <col min="783" max="783" width="6.109375" style="352" customWidth="1"/>
    <col min="784" max="784" width="5.6640625" style="352" customWidth="1"/>
    <col min="785" max="785" width="1.88671875" style="352" customWidth="1"/>
    <col min="786" max="786" width="2.44140625" style="352" customWidth="1"/>
    <col min="787" max="787" width="5.44140625" style="352" customWidth="1"/>
    <col min="788" max="788" width="5.6640625" style="352" customWidth="1"/>
    <col min="789" max="789" width="1.88671875" style="352" customWidth="1"/>
    <col min="790" max="790" width="6.109375" style="352" customWidth="1"/>
    <col min="791" max="791" width="6" style="352" customWidth="1"/>
    <col min="792" max="792" width="1.88671875" style="352" customWidth="1"/>
    <col min="793" max="793" width="1.6640625" style="352" customWidth="1"/>
    <col min="794" max="1024" width="9.109375" style="352"/>
    <col min="1025" max="1025" width="3" style="352" customWidth="1"/>
    <col min="1026" max="1026" width="1.44140625" style="352" customWidth="1"/>
    <col min="1027" max="1027" width="11.109375" style="352" customWidth="1"/>
    <col min="1028" max="1028" width="8.33203125" style="352" customWidth="1"/>
    <col min="1029" max="1029" width="8.6640625" style="352" customWidth="1"/>
    <col min="1030" max="1030" width="7.33203125" style="352" customWidth="1"/>
    <col min="1031" max="1031" width="1.88671875" style="352" customWidth="1"/>
    <col min="1032" max="1032" width="7.33203125" style="352" customWidth="1"/>
    <col min="1033" max="1033" width="1.6640625" style="352" customWidth="1"/>
    <col min="1034" max="1034" width="7.33203125" style="352" customWidth="1"/>
    <col min="1035" max="1035" width="1.88671875" style="352" customWidth="1"/>
    <col min="1036" max="1036" width="2.6640625" style="352" customWidth="1"/>
    <col min="1037" max="1037" width="8.6640625" style="352" customWidth="1"/>
    <col min="1038" max="1038" width="10.5546875" style="352" customWidth="1"/>
    <col min="1039" max="1039" width="6.109375" style="352" customWidth="1"/>
    <col min="1040" max="1040" width="5.6640625" style="352" customWidth="1"/>
    <col min="1041" max="1041" width="1.88671875" style="352" customWidth="1"/>
    <col min="1042" max="1042" width="2.44140625" style="352" customWidth="1"/>
    <col min="1043" max="1043" width="5.44140625" style="352" customWidth="1"/>
    <col min="1044" max="1044" width="5.6640625" style="352" customWidth="1"/>
    <col min="1045" max="1045" width="1.88671875" style="352" customWidth="1"/>
    <col min="1046" max="1046" width="6.109375" style="352" customWidth="1"/>
    <col min="1047" max="1047" width="6" style="352" customWidth="1"/>
    <col min="1048" max="1048" width="1.88671875" style="352" customWidth="1"/>
    <col min="1049" max="1049" width="1.6640625" style="352" customWidth="1"/>
    <col min="1050" max="1280" width="9.109375" style="352"/>
    <col min="1281" max="1281" width="3" style="352" customWidth="1"/>
    <col min="1282" max="1282" width="1.44140625" style="352" customWidth="1"/>
    <col min="1283" max="1283" width="11.109375" style="352" customWidth="1"/>
    <col min="1284" max="1284" width="8.33203125" style="352" customWidth="1"/>
    <col min="1285" max="1285" width="8.6640625" style="352" customWidth="1"/>
    <col min="1286" max="1286" width="7.33203125" style="352" customWidth="1"/>
    <col min="1287" max="1287" width="1.88671875" style="352" customWidth="1"/>
    <col min="1288" max="1288" width="7.33203125" style="352" customWidth="1"/>
    <col min="1289" max="1289" width="1.6640625" style="352" customWidth="1"/>
    <col min="1290" max="1290" width="7.33203125" style="352" customWidth="1"/>
    <col min="1291" max="1291" width="1.88671875" style="352" customWidth="1"/>
    <col min="1292" max="1292" width="2.6640625" style="352" customWidth="1"/>
    <col min="1293" max="1293" width="8.6640625" style="352" customWidth="1"/>
    <col min="1294" max="1294" width="10.5546875" style="352" customWidth="1"/>
    <col min="1295" max="1295" width="6.109375" style="352" customWidth="1"/>
    <col min="1296" max="1296" width="5.6640625" style="352" customWidth="1"/>
    <col min="1297" max="1297" width="1.88671875" style="352" customWidth="1"/>
    <col min="1298" max="1298" width="2.44140625" style="352" customWidth="1"/>
    <col min="1299" max="1299" width="5.44140625" style="352" customWidth="1"/>
    <col min="1300" max="1300" width="5.6640625" style="352" customWidth="1"/>
    <col min="1301" max="1301" width="1.88671875" style="352" customWidth="1"/>
    <col min="1302" max="1302" width="6.109375" style="352" customWidth="1"/>
    <col min="1303" max="1303" width="6" style="352" customWidth="1"/>
    <col min="1304" max="1304" width="1.88671875" style="352" customWidth="1"/>
    <col min="1305" max="1305" width="1.6640625" style="352" customWidth="1"/>
    <col min="1306" max="1536" width="9.109375" style="352"/>
    <col min="1537" max="1537" width="3" style="352" customWidth="1"/>
    <col min="1538" max="1538" width="1.44140625" style="352" customWidth="1"/>
    <col min="1539" max="1539" width="11.109375" style="352" customWidth="1"/>
    <col min="1540" max="1540" width="8.33203125" style="352" customWidth="1"/>
    <col min="1541" max="1541" width="8.6640625" style="352" customWidth="1"/>
    <col min="1542" max="1542" width="7.33203125" style="352" customWidth="1"/>
    <col min="1543" max="1543" width="1.88671875" style="352" customWidth="1"/>
    <col min="1544" max="1544" width="7.33203125" style="352" customWidth="1"/>
    <col min="1545" max="1545" width="1.6640625" style="352" customWidth="1"/>
    <col min="1546" max="1546" width="7.33203125" style="352" customWidth="1"/>
    <col min="1547" max="1547" width="1.88671875" style="352" customWidth="1"/>
    <col min="1548" max="1548" width="2.6640625" style="352" customWidth="1"/>
    <col min="1549" max="1549" width="8.6640625" style="352" customWidth="1"/>
    <col min="1550" max="1550" width="10.5546875" style="352" customWidth="1"/>
    <col min="1551" max="1551" width="6.109375" style="352" customWidth="1"/>
    <col min="1552" max="1552" width="5.6640625" style="352" customWidth="1"/>
    <col min="1553" max="1553" width="1.88671875" style="352" customWidth="1"/>
    <col min="1554" max="1554" width="2.44140625" style="352" customWidth="1"/>
    <col min="1555" max="1555" width="5.44140625" style="352" customWidth="1"/>
    <col min="1556" max="1556" width="5.6640625" style="352" customWidth="1"/>
    <col min="1557" max="1557" width="1.88671875" style="352" customWidth="1"/>
    <col min="1558" max="1558" width="6.109375" style="352" customWidth="1"/>
    <col min="1559" max="1559" width="6" style="352" customWidth="1"/>
    <col min="1560" max="1560" width="1.88671875" style="352" customWidth="1"/>
    <col min="1561" max="1561" width="1.6640625" style="352" customWidth="1"/>
    <col min="1562" max="1792" width="9.109375" style="352"/>
    <col min="1793" max="1793" width="3" style="352" customWidth="1"/>
    <col min="1794" max="1794" width="1.44140625" style="352" customWidth="1"/>
    <col min="1795" max="1795" width="11.109375" style="352" customWidth="1"/>
    <col min="1796" max="1796" width="8.33203125" style="352" customWidth="1"/>
    <col min="1797" max="1797" width="8.6640625" style="352" customWidth="1"/>
    <col min="1798" max="1798" width="7.33203125" style="352" customWidth="1"/>
    <col min="1799" max="1799" width="1.88671875" style="352" customWidth="1"/>
    <col min="1800" max="1800" width="7.33203125" style="352" customWidth="1"/>
    <col min="1801" max="1801" width="1.6640625" style="352" customWidth="1"/>
    <col min="1802" max="1802" width="7.33203125" style="352" customWidth="1"/>
    <col min="1803" max="1803" width="1.88671875" style="352" customWidth="1"/>
    <col min="1804" max="1804" width="2.6640625" style="352" customWidth="1"/>
    <col min="1805" max="1805" width="8.6640625" style="352" customWidth="1"/>
    <col min="1806" max="1806" width="10.5546875" style="352" customWidth="1"/>
    <col min="1807" max="1807" width="6.109375" style="352" customWidth="1"/>
    <col min="1808" max="1808" width="5.6640625" style="352" customWidth="1"/>
    <col min="1809" max="1809" width="1.88671875" style="352" customWidth="1"/>
    <col min="1810" max="1810" width="2.44140625" style="352" customWidth="1"/>
    <col min="1811" max="1811" width="5.44140625" style="352" customWidth="1"/>
    <col min="1812" max="1812" width="5.6640625" style="352" customWidth="1"/>
    <col min="1813" max="1813" width="1.88671875" style="352" customWidth="1"/>
    <col min="1814" max="1814" width="6.109375" style="352" customWidth="1"/>
    <col min="1815" max="1815" width="6" style="352" customWidth="1"/>
    <col min="1816" max="1816" width="1.88671875" style="352" customWidth="1"/>
    <col min="1817" max="1817" width="1.6640625" style="352" customWidth="1"/>
    <col min="1818" max="2048" width="9.109375" style="352"/>
    <col min="2049" max="2049" width="3" style="352" customWidth="1"/>
    <col min="2050" max="2050" width="1.44140625" style="352" customWidth="1"/>
    <col min="2051" max="2051" width="11.109375" style="352" customWidth="1"/>
    <col min="2052" max="2052" width="8.33203125" style="352" customWidth="1"/>
    <col min="2053" max="2053" width="8.6640625" style="352" customWidth="1"/>
    <col min="2054" max="2054" width="7.33203125" style="352" customWidth="1"/>
    <col min="2055" max="2055" width="1.88671875" style="352" customWidth="1"/>
    <col min="2056" max="2056" width="7.33203125" style="352" customWidth="1"/>
    <col min="2057" max="2057" width="1.6640625" style="352" customWidth="1"/>
    <col min="2058" max="2058" width="7.33203125" style="352" customWidth="1"/>
    <col min="2059" max="2059" width="1.88671875" style="352" customWidth="1"/>
    <col min="2060" max="2060" width="2.6640625" style="352" customWidth="1"/>
    <col min="2061" max="2061" width="8.6640625" style="352" customWidth="1"/>
    <col min="2062" max="2062" width="10.5546875" style="352" customWidth="1"/>
    <col min="2063" max="2063" width="6.109375" style="352" customWidth="1"/>
    <col min="2064" max="2064" width="5.6640625" style="352" customWidth="1"/>
    <col min="2065" max="2065" width="1.88671875" style="352" customWidth="1"/>
    <col min="2066" max="2066" width="2.44140625" style="352" customWidth="1"/>
    <col min="2067" max="2067" width="5.44140625" style="352" customWidth="1"/>
    <col min="2068" max="2068" width="5.6640625" style="352" customWidth="1"/>
    <col min="2069" max="2069" width="1.88671875" style="352" customWidth="1"/>
    <col min="2070" max="2070" width="6.109375" style="352" customWidth="1"/>
    <col min="2071" max="2071" width="6" style="352" customWidth="1"/>
    <col min="2072" max="2072" width="1.88671875" style="352" customWidth="1"/>
    <col min="2073" max="2073" width="1.6640625" style="352" customWidth="1"/>
    <col min="2074" max="2304" width="9.109375" style="352"/>
    <col min="2305" max="2305" width="3" style="352" customWidth="1"/>
    <col min="2306" max="2306" width="1.44140625" style="352" customWidth="1"/>
    <col min="2307" max="2307" width="11.109375" style="352" customWidth="1"/>
    <col min="2308" max="2308" width="8.33203125" style="352" customWidth="1"/>
    <col min="2309" max="2309" width="8.6640625" style="352" customWidth="1"/>
    <col min="2310" max="2310" width="7.33203125" style="352" customWidth="1"/>
    <col min="2311" max="2311" width="1.88671875" style="352" customWidth="1"/>
    <col min="2312" max="2312" width="7.33203125" style="352" customWidth="1"/>
    <col min="2313" max="2313" width="1.6640625" style="352" customWidth="1"/>
    <col min="2314" max="2314" width="7.33203125" style="352" customWidth="1"/>
    <col min="2315" max="2315" width="1.88671875" style="352" customWidth="1"/>
    <col min="2316" max="2316" width="2.6640625" style="352" customWidth="1"/>
    <col min="2317" max="2317" width="8.6640625" style="352" customWidth="1"/>
    <col min="2318" max="2318" width="10.5546875" style="352" customWidth="1"/>
    <col min="2319" max="2319" width="6.109375" style="352" customWidth="1"/>
    <col min="2320" max="2320" width="5.6640625" style="352" customWidth="1"/>
    <col min="2321" max="2321" width="1.88671875" style="352" customWidth="1"/>
    <col min="2322" max="2322" width="2.44140625" style="352" customWidth="1"/>
    <col min="2323" max="2323" width="5.44140625" style="352" customWidth="1"/>
    <col min="2324" max="2324" width="5.6640625" style="352" customWidth="1"/>
    <col min="2325" max="2325" width="1.88671875" style="352" customWidth="1"/>
    <col min="2326" max="2326" width="6.109375" style="352" customWidth="1"/>
    <col min="2327" max="2327" width="6" style="352" customWidth="1"/>
    <col min="2328" max="2328" width="1.88671875" style="352" customWidth="1"/>
    <col min="2329" max="2329" width="1.6640625" style="352" customWidth="1"/>
    <col min="2330" max="2560" width="9.109375" style="352"/>
    <col min="2561" max="2561" width="3" style="352" customWidth="1"/>
    <col min="2562" max="2562" width="1.44140625" style="352" customWidth="1"/>
    <col min="2563" max="2563" width="11.109375" style="352" customWidth="1"/>
    <col min="2564" max="2564" width="8.33203125" style="352" customWidth="1"/>
    <col min="2565" max="2565" width="8.6640625" style="352" customWidth="1"/>
    <col min="2566" max="2566" width="7.33203125" style="352" customWidth="1"/>
    <col min="2567" max="2567" width="1.88671875" style="352" customWidth="1"/>
    <col min="2568" max="2568" width="7.33203125" style="352" customWidth="1"/>
    <col min="2569" max="2569" width="1.6640625" style="352" customWidth="1"/>
    <col min="2570" max="2570" width="7.33203125" style="352" customWidth="1"/>
    <col min="2571" max="2571" width="1.88671875" style="352" customWidth="1"/>
    <col min="2572" max="2572" width="2.6640625" style="352" customWidth="1"/>
    <col min="2573" max="2573" width="8.6640625" style="352" customWidth="1"/>
    <col min="2574" max="2574" width="10.5546875" style="352" customWidth="1"/>
    <col min="2575" max="2575" width="6.109375" style="352" customWidth="1"/>
    <col min="2576" max="2576" width="5.6640625" style="352" customWidth="1"/>
    <col min="2577" max="2577" width="1.88671875" style="352" customWidth="1"/>
    <col min="2578" max="2578" width="2.44140625" style="352" customWidth="1"/>
    <col min="2579" max="2579" width="5.44140625" style="352" customWidth="1"/>
    <col min="2580" max="2580" width="5.6640625" style="352" customWidth="1"/>
    <col min="2581" max="2581" width="1.88671875" style="352" customWidth="1"/>
    <col min="2582" max="2582" width="6.109375" style="352" customWidth="1"/>
    <col min="2583" max="2583" width="6" style="352" customWidth="1"/>
    <col min="2584" max="2584" width="1.88671875" style="352" customWidth="1"/>
    <col min="2585" max="2585" width="1.6640625" style="352" customWidth="1"/>
    <col min="2586" max="2816" width="9.109375" style="352"/>
    <col min="2817" max="2817" width="3" style="352" customWidth="1"/>
    <col min="2818" max="2818" width="1.44140625" style="352" customWidth="1"/>
    <col min="2819" max="2819" width="11.109375" style="352" customWidth="1"/>
    <col min="2820" max="2820" width="8.33203125" style="352" customWidth="1"/>
    <col min="2821" max="2821" width="8.6640625" style="352" customWidth="1"/>
    <col min="2822" max="2822" width="7.33203125" style="352" customWidth="1"/>
    <col min="2823" max="2823" width="1.88671875" style="352" customWidth="1"/>
    <col min="2824" max="2824" width="7.33203125" style="352" customWidth="1"/>
    <col min="2825" max="2825" width="1.6640625" style="352" customWidth="1"/>
    <col min="2826" max="2826" width="7.33203125" style="352" customWidth="1"/>
    <col min="2827" max="2827" width="1.88671875" style="352" customWidth="1"/>
    <col min="2828" max="2828" width="2.6640625" style="352" customWidth="1"/>
    <col min="2829" max="2829" width="8.6640625" style="352" customWidth="1"/>
    <col min="2830" max="2830" width="10.5546875" style="352" customWidth="1"/>
    <col min="2831" max="2831" width="6.109375" style="352" customWidth="1"/>
    <col min="2832" max="2832" width="5.6640625" style="352" customWidth="1"/>
    <col min="2833" max="2833" width="1.88671875" style="352" customWidth="1"/>
    <col min="2834" max="2834" width="2.44140625" style="352" customWidth="1"/>
    <col min="2835" max="2835" width="5.44140625" style="352" customWidth="1"/>
    <col min="2836" max="2836" width="5.6640625" style="352" customWidth="1"/>
    <col min="2837" max="2837" width="1.88671875" style="352" customWidth="1"/>
    <col min="2838" max="2838" width="6.109375" style="352" customWidth="1"/>
    <col min="2839" max="2839" width="6" style="352" customWidth="1"/>
    <col min="2840" max="2840" width="1.88671875" style="352" customWidth="1"/>
    <col min="2841" max="2841" width="1.6640625" style="352" customWidth="1"/>
    <col min="2842" max="3072" width="9.109375" style="352"/>
    <col min="3073" max="3073" width="3" style="352" customWidth="1"/>
    <col min="3074" max="3074" width="1.44140625" style="352" customWidth="1"/>
    <col min="3075" max="3075" width="11.109375" style="352" customWidth="1"/>
    <col min="3076" max="3076" width="8.33203125" style="352" customWidth="1"/>
    <col min="3077" max="3077" width="8.6640625" style="352" customWidth="1"/>
    <col min="3078" max="3078" width="7.33203125" style="352" customWidth="1"/>
    <col min="3079" max="3079" width="1.88671875" style="352" customWidth="1"/>
    <col min="3080" max="3080" width="7.33203125" style="352" customWidth="1"/>
    <col min="3081" max="3081" width="1.6640625" style="352" customWidth="1"/>
    <col min="3082" max="3082" width="7.33203125" style="352" customWidth="1"/>
    <col min="3083" max="3083" width="1.88671875" style="352" customWidth="1"/>
    <col min="3084" max="3084" width="2.6640625" style="352" customWidth="1"/>
    <col min="3085" max="3085" width="8.6640625" style="352" customWidth="1"/>
    <col min="3086" max="3086" width="10.5546875" style="352" customWidth="1"/>
    <col min="3087" max="3087" width="6.109375" style="352" customWidth="1"/>
    <col min="3088" max="3088" width="5.6640625" style="352" customWidth="1"/>
    <col min="3089" max="3089" width="1.88671875" style="352" customWidth="1"/>
    <col min="3090" max="3090" width="2.44140625" style="352" customWidth="1"/>
    <col min="3091" max="3091" width="5.44140625" style="352" customWidth="1"/>
    <col min="3092" max="3092" width="5.6640625" style="352" customWidth="1"/>
    <col min="3093" max="3093" width="1.88671875" style="352" customWidth="1"/>
    <col min="3094" max="3094" width="6.109375" style="352" customWidth="1"/>
    <col min="3095" max="3095" width="6" style="352" customWidth="1"/>
    <col min="3096" max="3096" width="1.88671875" style="352" customWidth="1"/>
    <col min="3097" max="3097" width="1.6640625" style="352" customWidth="1"/>
    <col min="3098" max="3328" width="9.109375" style="352"/>
    <col min="3329" max="3329" width="3" style="352" customWidth="1"/>
    <col min="3330" max="3330" width="1.44140625" style="352" customWidth="1"/>
    <col min="3331" max="3331" width="11.109375" style="352" customWidth="1"/>
    <col min="3332" max="3332" width="8.33203125" style="352" customWidth="1"/>
    <col min="3333" max="3333" width="8.6640625" style="352" customWidth="1"/>
    <col min="3334" max="3334" width="7.33203125" style="352" customWidth="1"/>
    <col min="3335" max="3335" width="1.88671875" style="352" customWidth="1"/>
    <col min="3336" max="3336" width="7.33203125" style="352" customWidth="1"/>
    <col min="3337" max="3337" width="1.6640625" style="352" customWidth="1"/>
    <col min="3338" max="3338" width="7.33203125" style="352" customWidth="1"/>
    <col min="3339" max="3339" width="1.88671875" style="352" customWidth="1"/>
    <col min="3340" max="3340" width="2.6640625" style="352" customWidth="1"/>
    <col min="3341" max="3341" width="8.6640625" style="352" customWidth="1"/>
    <col min="3342" max="3342" width="10.5546875" style="352" customWidth="1"/>
    <col min="3343" max="3343" width="6.109375" style="352" customWidth="1"/>
    <col min="3344" max="3344" width="5.6640625" style="352" customWidth="1"/>
    <col min="3345" max="3345" width="1.88671875" style="352" customWidth="1"/>
    <col min="3346" max="3346" width="2.44140625" style="352" customWidth="1"/>
    <col min="3347" max="3347" width="5.44140625" style="352" customWidth="1"/>
    <col min="3348" max="3348" width="5.6640625" style="352" customWidth="1"/>
    <col min="3349" max="3349" width="1.88671875" style="352" customWidth="1"/>
    <col min="3350" max="3350" width="6.109375" style="352" customWidth="1"/>
    <col min="3351" max="3351" width="6" style="352" customWidth="1"/>
    <col min="3352" max="3352" width="1.88671875" style="352" customWidth="1"/>
    <col min="3353" max="3353" width="1.6640625" style="352" customWidth="1"/>
    <col min="3354" max="3584" width="9.109375" style="352"/>
    <col min="3585" max="3585" width="3" style="352" customWidth="1"/>
    <col min="3586" max="3586" width="1.44140625" style="352" customWidth="1"/>
    <col min="3587" max="3587" width="11.109375" style="352" customWidth="1"/>
    <col min="3588" max="3588" width="8.33203125" style="352" customWidth="1"/>
    <col min="3589" max="3589" width="8.6640625" style="352" customWidth="1"/>
    <col min="3590" max="3590" width="7.33203125" style="352" customWidth="1"/>
    <col min="3591" max="3591" width="1.88671875" style="352" customWidth="1"/>
    <col min="3592" max="3592" width="7.33203125" style="352" customWidth="1"/>
    <col min="3593" max="3593" width="1.6640625" style="352" customWidth="1"/>
    <col min="3594" max="3594" width="7.33203125" style="352" customWidth="1"/>
    <col min="3595" max="3595" width="1.88671875" style="352" customWidth="1"/>
    <col min="3596" max="3596" width="2.6640625" style="352" customWidth="1"/>
    <col min="3597" max="3597" width="8.6640625" style="352" customWidth="1"/>
    <col min="3598" max="3598" width="10.5546875" style="352" customWidth="1"/>
    <col min="3599" max="3599" width="6.109375" style="352" customWidth="1"/>
    <col min="3600" max="3600" width="5.6640625" style="352" customWidth="1"/>
    <col min="3601" max="3601" width="1.88671875" style="352" customWidth="1"/>
    <col min="3602" max="3602" width="2.44140625" style="352" customWidth="1"/>
    <col min="3603" max="3603" width="5.44140625" style="352" customWidth="1"/>
    <col min="3604" max="3604" width="5.6640625" style="352" customWidth="1"/>
    <col min="3605" max="3605" width="1.88671875" style="352" customWidth="1"/>
    <col min="3606" max="3606" width="6.109375" style="352" customWidth="1"/>
    <col min="3607" max="3607" width="6" style="352" customWidth="1"/>
    <col min="3608" max="3608" width="1.88671875" style="352" customWidth="1"/>
    <col min="3609" max="3609" width="1.6640625" style="352" customWidth="1"/>
    <col min="3610" max="3840" width="9.109375" style="352"/>
    <col min="3841" max="3841" width="3" style="352" customWidth="1"/>
    <col min="3842" max="3842" width="1.44140625" style="352" customWidth="1"/>
    <col min="3843" max="3843" width="11.109375" style="352" customWidth="1"/>
    <col min="3844" max="3844" width="8.33203125" style="352" customWidth="1"/>
    <col min="3845" max="3845" width="8.6640625" style="352" customWidth="1"/>
    <col min="3846" max="3846" width="7.33203125" style="352" customWidth="1"/>
    <col min="3847" max="3847" width="1.88671875" style="352" customWidth="1"/>
    <col min="3848" max="3848" width="7.33203125" style="352" customWidth="1"/>
    <col min="3849" max="3849" width="1.6640625" style="352" customWidth="1"/>
    <col min="3850" max="3850" width="7.33203125" style="352" customWidth="1"/>
    <col min="3851" max="3851" width="1.88671875" style="352" customWidth="1"/>
    <col min="3852" max="3852" width="2.6640625" style="352" customWidth="1"/>
    <col min="3853" max="3853" width="8.6640625" style="352" customWidth="1"/>
    <col min="3854" max="3854" width="10.5546875" style="352" customWidth="1"/>
    <col min="3855" max="3855" width="6.109375" style="352" customWidth="1"/>
    <col min="3856" max="3856" width="5.6640625" style="352" customWidth="1"/>
    <col min="3857" max="3857" width="1.88671875" style="352" customWidth="1"/>
    <col min="3858" max="3858" width="2.44140625" style="352" customWidth="1"/>
    <col min="3859" max="3859" width="5.44140625" style="352" customWidth="1"/>
    <col min="3860" max="3860" width="5.6640625" style="352" customWidth="1"/>
    <col min="3861" max="3861" width="1.88671875" style="352" customWidth="1"/>
    <col min="3862" max="3862" width="6.109375" style="352" customWidth="1"/>
    <col min="3863" max="3863" width="6" style="352" customWidth="1"/>
    <col min="3864" max="3864" width="1.88671875" style="352" customWidth="1"/>
    <col min="3865" max="3865" width="1.6640625" style="352" customWidth="1"/>
    <col min="3866" max="4096" width="9.109375" style="352"/>
    <col min="4097" max="4097" width="3" style="352" customWidth="1"/>
    <col min="4098" max="4098" width="1.44140625" style="352" customWidth="1"/>
    <col min="4099" max="4099" width="11.109375" style="352" customWidth="1"/>
    <col min="4100" max="4100" width="8.33203125" style="352" customWidth="1"/>
    <col min="4101" max="4101" width="8.6640625" style="352" customWidth="1"/>
    <col min="4102" max="4102" width="7.33203125" style="352" customWidth="1"/>
    <col min="4103" max="4103" width="1.88671875" style="352" customWidth="1"/>
    <col min="4104" max="4104" width="7.33203125" style="352" customWidth="1"/>
    <col min="4105" max="4105" width="1.6640625" style="352" customWidth="1"/>
    <col min="4106" max="4106" width="7.33203125" style="352" customWidth="1"/>
    <col min="4107" max="4107" width="1.88671875" style="352" customWidth="1"/>
    <col min="4108" max="4108" width="2.6640625" style="352" customWidth="1"/>
    <col min="4109" max="4109" width="8.6640625" style="352" customWidth="1"/>
    <col min="4110" max="4110" width="10.5546875" style="352" customWidth="1"/>
    <col min="4111" max="4111" width="6.109375" style="352" customWidth="1"/>
    <col min="4112" max="4112" width="5.6640625" style="352" customWidth="1"/>
    <col min="4113" max="4113" width="1.88671875" style="352" customWidth="1"/>
    <col min="4114" max="4114" width="2.44140625" style="352" customWidth="1"/>
    <col min="4115" max="4115" width="5.44140625" style="352" customWidth="1"/>
    <col min="4116" max="4116" width="5.6640625" style="352" customWidth="1"/>
    <col min="4117" max="4117" width="1.88671875" style="352" customWidth="1"/>
    <col min="4118" max="4118" width="6.109375" style="352" customWidth="1"/>
    <col min="4119" max="4119" width="6" style="352" customWidth="1"/>
    <col min="4120" max="4120" width="1.88671875" style="352" customWidth="1"/>
    <col min="4121" max="4121" width="1.6640625" style="352" customWidth="1"/>
    <col min="4122" max="4352" width="9.109375" style="352"/>
    <col min="4353" max="4353" width="3" style="352" customWidth="1"/>
    <col min="4354" max="4354" width="1.44140625" style="352" customWidth="1"/>
    <col min="4355" max="4355" width="11.109375" style="352" customWidth="1"/>
    <col min="4356" max="4356" width="8.33203125" style="352" customWidth="1"/>
    <col min="4357" max="4357" width="8.6640625" style="352" customWidth="1"/>
    <col min="4358" max="4358" width="7.33203125" style="352" customWidth="1"/>
    <col min="4359" max="4359" width="1.88671875" style="352" customWidth="1"/>
    <col min="4360" max="4360" width="7.33203125" style="352" customWidth="1"/>
    <col min="4361" max="4361" width="1.6640625" style="352" customWidth="1"/>
    <col min="4362" max="4362" width="7.33203125" style="352" customWidth="1"/>
    <col min="4363" max="4363" width="1.88671875" style="352" customWidth="1"/>
    <col min="4364" max="4364" width="2.6640625" style="352" customWidth="1"/>
    <col min="4365" max="4365" width="8.6640625" style="352" customWidth="1"/>
    <col min="4366" max="4366" width="10.5546875" style="352" customWidth="1"/>
    <col min="4367" max="4367" width="6.109375" style="352" customWidth="1"/>
    <col min="4368" max="4368" width="5.6640625" style="352" customWidth="1"/>
    <col min="4369" max="4369" width="1.88671875" style="352" customWidth="1"/>
    <col min="4370" max="4370" width="2.44140625" style="352" customWidth="1"/>
    <col min="4371" max="4371" width="5.44140625" style="352" customWidth="1"/>
    <col min="4372" max="4372" width="5.6640625" style="352" customWidth="1"/>
    <col min="4373" max="4373" width="1.88671875" style="352" customWidth="1"/>
    <col min="4374" max="4374" width="6.109375" style="352" customWidth="1"/>
    <col min="4375" max="4375" width="6" style="352" customWidth="1"/>
    <col min="4376" max="4376" width="1.88671875" style="352" customWidth="1"/>
    <col min="4377" max="4377" width="1.6640625" style="352" customWidth="1"/>
    <col min="4378" max="4608" width="9.109375" style="352"/>
    <col min="4609" max="4609" width="3" style="352" customWidth="1"/>
    <col min="4610" max="4610" width="1.44140625" style="352" customWidth="1"/>
    <col min="4611" max="4611" width="11.109375" style="352" customWidth="1"/>
    <col min="4612" max="4612" width="8.33203125" style="352" customWidth="1"/>
    <col min="4613" max="4613" width="8.6640625" style="352" customWidth="1"/>
    <col min="4614" max="4614" width="7.33203125" style="352" customWidth="1"/>
    <col min="4615" max="4615" width="1.88671875" style="352" customWidth="1"/>
    <col min="4616" max="4616" width="7.33203125" style="352" customWidth="1"/>
    <col min="4617" max="4617" width="1.6640625" style="352" customWidth="1"/>
    <col min="4618" max="4618" width="7.33203125" style="352" customWidth="1"/>
    <col min="4619" max="4619" width="1.88671875" style="352" customWidth="1"/>
    <col min="4620" max="4620" width="2.6640625" style="352" customWidth="1"/>
    <col min="4621" max="4621" width="8.6640625" style="352" customWidth="1"/>
    <col min="4622" max="4622" width="10.5546875" style="352" customWidth="1"/>
    <col min="4623" max="4623" width="6.109375" style="352" customWidth="1"/>
    <col min="4624" max="4624" width="5.6640625" style="352" customWidth="1"/>
    <col min="4625" max="4625" width="1.88671875" style="352" customWidth="1"/>
    <col min="4626" max="4626" width="2.44140625" style="352" customWidth="1"/>
    <col min="4627" max="4627" width="5.44140625" style="352" customWidth="1"/>
    <col min="4628" max="4628" width="5.6640625" style="352" customWidth="1"/>
    <col min="4629" max="4629" width="1.88671875" style="352" customWidth="1"/>
    <col min="4630" max="4630" width="6.109375" style="352" customWidth="1"/>
    <col min="4631" max="4631" width="6" style="352" customWidth="1"/>
    <col min="4632" max="4632" width="1.88671875" style="352" customWidth="1"/>
    <col min="4633" max="4633" width="1.6640625" style="352" customWidth="1"/>
    <col min="4634" max="4864" width="9.109375" style="352"/>
    <col min="4865" max="4865" width="3" style="352" customWidth="1"/>
    <col min="4866" max="4866" width="1.44140625" style="352" customWidth="1"/>
    <col min="4867" max="4867" width="11.109375" style="352" customWidth="1"/>
    <col min="4868" max="4868" width="8.33203125" style="352" customWidth="1"/>
    <col min="4869" max="4869" width="8.6640625" style="352" customWidth="1"/>
    <col min="4870" max="4870" width="7.33203125" style="352" customWidth="1"/>
    <col min="4871" max="4871" width="1.88671875" style="352" customWidth="1"/>
    <col min="4872" max="4872" width="7.33203125" style="352" customWidth="1"/>
    <col min="4873" max="4873" width="1.6640625" style="352" customWidth="1"/>
    <col min="4874" max="4874" width="7.33203125" style="352" customWidth="1"/>
    <col min="4875" max="4875" width="1.88671875" style="352" customWidth="1"/>
    <col min="4876" max="4876" width="2.6640625" style="352" customWidth="1"/>
    <col min="4877" max="4877" width="8.6640625" style="352" customWidth="1"/>
    <col min="4878" max="4878" width="10.5546875" style="352" customWidth="1"/>
    <col min="4879" max="4879" width="6.109375" style="352" customWidth="1"/>
    <col min="4880" max="4880" width="5.6640625" style="352" customWidth="1"/>
    <col min="4881" max="4881" width="1.88671875" style="352" customWidth="1"/>
    <col min="4882" max="4882" width="2.44140625" style="352" customWidth="1"/>
    <col min="4883" max="4883" width="5.44140625" style="352" customWidth="1"/>
    <col min="4884" max="4884" width="5.6640625" style="352" customWidth="1"/>
    <col min="4885" max="4885" width="1.88671875" style="352" customWidth="1"/>
    <col min="4886" max="4886" width="6.109375" style="352" customWidth="1"/>
    <col min="4887" max="4887" width="6" style="352" customWidth="1"/>
    <col min="4888" max="4888" width="1.88671875" style="352" customWidth="1"/>
    <col min="4889" max="4889" width="1.6640625" style="352" customWidth="1"/>
    <col min="4890" max="5120" width="9.109375" style="352"/>
    <col min="5121" max="5121" width="3" style="352" customWidth="1"/>
    <col min="5122" max="5122" width="1.44140625" style="352" customWidth="1"/>
    <col min="5123" max="5123" width="11.109375" style="352" customWidth="1"/>
    <col min="5124" max="5124" width="8.33203125" style="352" customWidth="1"/>
    <col min="5125" max="5125" width="8.6640625" style="352" customWidth="1"/>
    <col min="5126" max="5126" width="7.33203125" style="352" customWidth="1"/>
    <col min="5127" max="5127" width="1.88671875" style="352" customWidth="1"/>
    <col min="5128" max="5128" width="7.33203125" style="352" customWidth="1"/>
    <col min="5129" max="5129" width="1.6640625" style="352" customWidth="1"/>
    <col min="5130" max="5130" width="7.33203125" style="352" customWidth="1"/>
    <col min="5131" max="5131" width="1.88671875" style="352" customWidth="1"/>
    <col min="5132" max="5132" width="2.6640625" style="352" customWidth="1"/>
    <col min="5133" max="5133" width="8.6640625" style="352" customWidth="1"/>
    <col min="5134" max="5134" width="10.5546875" style="352" customWidth="1"/>
    <col min="5135" max="5135" width="6.109375" style="352" customWidth="1"/>
    <col min="5136" max="5136" width="5.6640625" style="352" customWidth="1"/>
    <col min="5137" max="5137" width="1.88671875" style="352" customWidth="1"/>
    <col min="5138" max="5138" width="2.44140625" style="352" customWidth="1"/>
    <col min="5139" max="5139" width="5.44140625" style="352" customWidth="1"/>
    <col min="5140" max="5140" width="5.6640625" style="352" customWidth="1"/>
    <col min="5141" max="5141" width="1.88671875" style="352" customWidth="1"/>
    <col min="5142" max="5142" width="6.109375" style="352" customWidth="1"/>
    <col min="5143" max="5143" width="6" style="352" customWidth="1"/>
    <col min="5144" max="5144" width="1.88671875" style="352" customWidth="1"/>
    <col min="5145" max="5145" width="1.6640625" style="352" customWidth="1"/>
    <col min="5146" max="5376" width="9.109375" style="352"/>
    <col min="5377" max="5377" width="3" style="352" customWidth="1"/>
    <col min="5378" max="5378" width="1.44140625" style="352" customWidth="1"/>
    <col min="5379" max="5379" width="11.109375" style="352" customWidth="1"/>
    <col min="5380" max="5380" width="8.33203125" style="352" customWidth="1"/>
    <col min="5381" max="5381" width="8.6640625" style="352" customWidth="1"/>
    <col min="5382" max="5382" width="7.33203125" style="352" customWidth="1"/>
    <col min="5383" max="5383" width="1.88671875" style="352" customWidth="1"/>
    <col min="5384" max="5384" width="7.33203125" style="352" customWidth="1"/>
    <col min="5385" max="5385" width="1.6640625" style="352" customWidth="1"/>
    <col min="5386" max="5386" width="7.33203125" style="352" customWidth="1"/>
    <col min="5387" max="5387" width="1.88671875" style="352" customWidth="1"/>
    <col min="5388" max="5388" width="2.6640625" style="352" customWidth="1"/>
    <col min="5389" max="5389" width="8.6640625" style="352" customWidth="1"/>
    <col min="5390" max="5390" width="10.5546875" style="352" customWidth="1"/>
    <col min="5391" max="5391" width="6.109375" style="352" customWidth="1"/>
    <col min="5392" max="5392" width="5.6640625" style="352" customWidth="1"/>
    <col min="5393" max="5393" width="1.88671875" style="352" customWidth="1"/>
    <col min="5394" max="5394" width="2.44140625" style="352" customWidth="1"/>
    <col min="5395" max="5395" width="5.44140625" style="352" customWidth="1"/>
    <col min="5396" max="5396" width="5.6640625" style="352" customWidth="1"/>
    <col min="5397" max="5397" width="1.88671875" style="352" customWidth="1"/>
    <col min="5398" max="5398" width="6.109375" style="352" customWidth="1"/>
    <col min="5399" max="5399" width="6" style="352" customWidth="1"/>
    <col min="5400" max="5400" width="1.88671875" style="352" customWidth="1"/>
    <col min="5401" max="5401" width="1.6640625" style="352" customWidth="1"/>
    <col min="5402" max="5632" width="9.109375" style="352"/>
    <col min="5633" max="5633" width="3" style="352" customWidth="1"/>
    <col min="5634" max="5634" width="1.44140625" style="352" customWidth="1"/>
    <col min="5635" max="5635" width="11.109375" style="352" customWidth="1"/>
    <col min="5636" max="5636" width="8.33203125" style="352" customWidth="1"/>
    <col min="5637" max="5637" width="8.6640625" style="352" customWidth="1"/>
    <col min="5638" max="5638" width="7.33203125" style="352" customWidth="1"/>
    <col min="5639" max="5639" width="1.88671875" style="352" customWidth="1"/>
    <col min="5640" max="5640" width="7.33203125" style="352" customWidth="1"/>
    <col min="5641" max="5641" width="1.6640625" style="352" customWidth="1"/>
    <col min="5642" max="5642" width="7.33203125" style="352" customWidth="1"/>
    <col min="5643" max="5643" width="1.88671875" style="352" customWidth="1"/>
    <col min="5644" max="5644" width="2.6640625" style="352" customWidth="1"/>
    <col min="5645" max="5645" width="8.6640625" style="352" customWidth="1"/>
    <col min="5646" max="5646" width="10.5546875" style="352" customWidth="1"/>
    <col min="5647" max="5647" width="6.109375" style="352" customWidth="1"/>
    <col min="5648" max="5648" width="5.6640625" style="352" customWidth="1"/>
    <col min="5649" max="5649" width="1.88671875" style="352" customWidth="1"/>
    <col min="5650" max="5650" width="2.44140625" style="352" customWidth="1"/>
    <col min="5651" max="5651" width="5.44140625" style="352" customWidth="1"/>
    <col min="5652" max="5652" width="5.6640625" style="352" customWidth="1"/>
    <col min="5653" max="5653" width="1.88671875" style="352" customWidth="1"/>
    <col min="5654" max="5654" width="6.109375" style="352" customWidth="1"/>
    <col min="5655" max="5655" width="6" style="352" customWidth="1"/>
    <col min="5656" max="5656" width="1.88671875" style="352" customWidth="1"/>
    <col min="5657" max="5657" width="1.6640625" style="352" customWidth="1"/>
    <col min="5658" max="5888" width="9.109375" style="352"/>
    <col min="5889" max="5889" width="3" style="352" customWidth="1"/>
    <col min="5890" max="5890" width="1.44140625" style="352" customWidth="1"/>
    <col min="5891" max="5891" width="11.109375" style="352" customWidth="1"/>
    <col min="5892" max="5892" width="8.33203125" style="352" customWidth="1"/>
    <col min="5893" max="5893" width="8.6640625" style="352" customWidth="1"/>
    <col min="5894" max="5894" width="7.33203125" style="352" customWidth="1"/>
    <col min="5895" max="5895" width="1.88671875" style="352" customWidth="1"/>
    <col min="5896" max="5896" width="7.33203125" style="352" customWidth="1"/>
    <col min="5897" max="5897" width="1.6640625" style="352" customWidth="1"/>
    <col min="5898" max="5898" width="7.33203125" style="352" customWidth="1"/>
    <col min="5899" max="5899" width="1.88671875" style="352" customWidth="1"/>
    <col min="5900" max="5900" width="2.6640625" style="352" customWidth="1"/>
    <col min="5901" max="5901" width="8.6640625" style="352" customWidth="1"/>
    <col min="5902" max="5902" width="10.5546875" style="352" customWidth="1"/>
    <col min="5903" max="5903" width="6.109375" style="352" customWidth="1"/>
    <col min="5904" max="5904" width="5.6640625" style="352" customWidth="1"/>
    <col min="5905" max="5905" width="1.88671875" style="352" customWidth="1"/>
    <col min="5906" max="5906" width="2.44140625" style="352" customWidth="1"/>
    <col min="5907" max="5907" width="5.44140625" style="352" customWidth="1"/>
    <col min="5908" max="5908" width="5.6640625" style="352" customWidth="1"/>
    <col min="5909" max="5909" width="1.88671875" style="352" customWidth="1"/>
    <col min="5910" max="5910" width="6.109375" style="352" customWidth="1"/>
    <col min="5911" max="5911" width="6" style="352" customWidth="1"/>
    <col min="5912" max="5912" width="1.88671875" style="352" customWidth="1"/>
    <col min="5913" max="5913" width="1.6640625" style="352" customWidth="1"/>
    <col min="5914" max="6144" width="9.109375" style="352"/>
    <col min="6145" max="6145" width="3" style="352" customWidth="1"/>
    <col min="6146" max="6146" width="1.44140625" style="352" customWidth="1"/>
    <col min="6147" max="6147" width="11.109375" style="352" customWidth="1"/>
    <col min="6148" max="6148" width="8.33203125" style="352" customWidth="1"/>
    <col min="6149" max="6149" width="8.6640625" style="352" customWidth="1"/>
    <col min="6150" max="6150" width="7.33203125" style="352" customWidth="1"/>
    <col min="6151" max="6151" width="1.88671875" style="352" customWidth="1"/>
    <col min="6152" max="6152" width="7.33203125" style="352" customWidth="1"/>
    <col min="6153" max="6153" width="1.6640625" style="352" customWidth="1"/>
    <col min="6154" max="6154" width="7.33203125" style="352" customWidth="1"/>
    <col min="6155" max="6155" width="1.88671875" style="352" customWidth="1"/>
    <col min="6156" max="6156" width="2.6640625" style="352" customWidth="1"/>
    <col min="6157" max="6157" width="8.6640625" style="352" customWidth="1"/>
    <col min="6158" max="6158" width="10.5546875" style="352" customWidth="1"/>
    <col min="6159" max="6159" width="6.109375" style="352" customWidth="1"/>
    <col min="6160" max="6160" width="5.6640625" style="352" customWidth="1"/>
    <col min="6161" max="6161" width="1.88671875" style="352" customWidth="1"/>
    <col min="6162" max="6162" width="2.44140625" style="352" customWidth="1"/>
    <col min="6163" max="6163" width="5.44140625" style="352" customWidth="1"/>
    <col min="6164" max="6164" width="5.6640625" style="352" customWidth="1"/>
    <col min="6165" max="6165" width="1.88671875" style="352" customWidth="1"/>
    <col min="6166" max="6166" width="6.109375" style="352" customWidth="1"/>
    <col min="6167" max="6167" width="6" style="352" customWidth="1"/>
    <col min="6168" max="6168" width="1.88671875" style="352" customWidth="1"/>
    <col min="6169" max="6169" width="1.6640625" style="352" customWidth="1"/>
    <col min="6170" max="6400" width="9.109375" style="352"/>
    <col min="6401" max="6401" width="3" style="352" customWidth="1"/>
    <col min="6402" max="6402" width="1.44140625" style="352" customWidth="1"/>
    <col min="6403" max="6403" width="11.109375" style="352" customWidth="1"/>
    <col min="6404" max="6404" width="8.33203125" style="352" customWidth="1"/>
    <col min="6405" max="6405" width="8.6640625" style="352" customWidth="1"/>
    <col min="6406" max="6406" width="7.33203125" style="352" customWidth="1"/>
    <col min="6407" max="6407" width="1.88671875" style="352" customWidth="1"/>
    <col min="6408" max="6408" width="7.33203125" style="352" customWidth="1"/>
    <col min="6409" max="6409" width="1.6640625" style="352" customWidth="1"/>
    <col min="6410" max="6410" width="7.33203125" style="352" customWidth="1"/>
    <col min="6411" max="6411" width="1.88671875" style="352" customWidth="1"/>
    <col min="6412" max="6412" width="2.6640625" style="352" customWidth="1"/>
    <col min="6413" max="6413" width="8.6640625" style="352" customWidth="1"/>
    <col min="6414" max="6414" width="10.5546875" style="352" customWidth="1"/>
    <col min="6415" max="6415" width="6.109375" style="352" customWidth="1"/>
    <col min="6416" max="6416" width="5.6640625" style="352" customWidth="1"/>
    <col min="6417" max="6417" width="1.88671875" style="352" customWidth="1"/>
    <col min="6418" max="6418" width="2.44140625" style="352" customWidth="1"/>
    <col min="6419" max="6419" width="5.44140625" style="352" customWidth="1"/>
    <col min="6420" max="6420" width="5.6640625" style="352" customWidth="1"/>
    <col min="6421" max="6421" width="1.88671875" style="352" customWidth="1"/>
    <col min="6422" max="6422" width="6.109375" style="352" customWidth="1"/>
    <col min="6423" max="6423" width="6" style="352" customWidth="1"/>
    <col min="6424" max="6424" width="1.88671875" style="352" customWidth="1"/>
    <col min="6425" max="6425" width="1.6640625" style="352" customWidth="1"/>
    <col min="6426" max="6656" width="9.109375" style="352"/>
    <col min="6657" max="6657" width="3" style="352" customWidth="1"/>
    <col min="6658" max="6658" width="1.44140625" style="352" customWidth="1"/>
    <col min="6659" max="6659" width="11.109375" style="352" customWidth="1"/>
    <col min="6660" max="6660" width="8.33203125" style="352" customWidth="1"/>
    <col min="6661" max="6661" width="8.6640625" style="352" customWidth="1"/>
    <col min="6662" max="6662" width="7.33203125" style="352" customWidth="1"/>
    <col min="6663" max="6663" width="1.88671875" style="352" customWidth="1"/>
    <col min="6664" max="6664" width="7.33203125" style="352" customWidth="1"/>
    <col min="6665" max="6665" width="1.6640625" style="352" customWidth="1"/>
    <col min="6666" max="6666" width="7.33203125" style="352" customWidth="1"/>
    <col min="6667" max="6667" width="1.88671875" style="352" customWidth="1"/>
    <col min="6668" max="6668" width="2.6640625" style="352" customWidth="1"/>
    <col min="6669" max="6669" width="8.6640625" style="352" customWidth="1"/>
    <col min="6670" max="6670" width="10.5546875" style="352" customWidth="1"/>
    <col min="6671" max="6671" width="6.109375" style="352" customWidth="1"/>
    <col min="6672" max="6672" width="5.6640625" style="352" customWidth="1"/>
    <col min="6673" max="6673" width="1.88671875" style="352" customWidth="1"/>
    <col min="6674" max="6674" width="2.44140625" style="352" customWidth="1"/>
    <col min="6675" max="6675" width="5.44140625" style="352" customWidth="1"/>
    <col min="6676" max="6676" width="5.6640625" style="352" customWidth="1"/>
    <col min="6677" max="6677" width="1.88671875" style="352" customWidth="1"/>
    <col min="6678" max="6678" width="6.109375" style="352" customWidth="1"/>
    <col min="6679" max="6679" width="6" style="352" customWidth="1"/>
    <col min="6680" max="6680" width="1.88671875" style="352" customWidth="1"/>
    <col min="6681" max="6681" width="1.6640625" style="352" customWidth="1"/>
    <col min="6682" max="6912" width="9.109375" style="352"/>
    <col min="6913" max="6913" width="3" style="352" customWidth="1"/>
    <col min="6914" max="6914" width="1.44140625" style="352" customWidth="1"/>
    <col min="6915" max="6915" width="11.109375" style="352" customWidth="1"/>
    <col min="6916" max="6916" width="8.33203125" style="352" customWidth="1"/>
    <col min="6917" max="6917" width="8.6640625" style="352" customWidth="1"/>
    <col min="6918" max="6918" width="7.33203125" style="352" customWidth="1"/>
    <col min="6919" max="6919" width="1.88671875" style="352" customWidth="1"/>
    <col min="6920" max="6920" width="7.33203125" style="352" customWidth="1"/>
    <col min="6921" max="6921" width="1.6640625" style="352" customWidth="1"/>
    <col min="6922" max="6922" width="7.33203125" style="352" customWidth="1"/>
    <col min="6923" max="6923" width="1.88671875" style="352" customWidth="1"/>
    <col min="6924" max="6924" width="2.6640625" style="352" customWidth="1"/>
    <col min="6925" max="6925" width="8.6640625" style="352" customWidth="1"/>
    <col min="6926" max="6926" width="10.5546875" style="352" customWidth="1"/>
    <col min="6927" max="6927" width="6.109375" style="352" customWidth="1"/>
    <col min="6928" max="6928" width="5.6640625" style="352" customWidth="1"/>
    <col min="6929" max="6929" width="1.88671875" style="352" customWidth="1"/>
    <col min="6930" max="6930" width="2.44140625" style="352" customWidth="1"/>
    <col min="6931" max="6931" width="5.44140625" style="352" customWidth="1"/>
    <col min="6932" max="6932" width="5.6640625" style="352" customWidth="1"/>
    <col min="6933" max="6933" width="1.88671875" style="352" customWidth="1"/>
    <col min="6934" max="6934" width="6.109375" style="352" customWidth="1"/>
    <col min="6935" max="6935" width="6" style="352" customWidth="1"/>
    <col min="6936" max="6936" width="1.88671875" style="352" customWidth="1"/>
    <col min="6937" max="6937" width="1.6640625" style="352" customWidth="1"/>
    <col min="6938" max="7168" width="9.109375" style="352"/>
    <col min="7169" max="7169" width="3" style="352" customWidth="1"/>
    <col min="7170" max="7170" width="1.44140625" style="352" customWidth="1"/>
    <col min="7171" max="7171" width="11.109375" style="352" customWidth="1"/>
    <col min="7172" max="7172" width="8.33203125" style="352" customWidth="1"/>
    <col min="7173" max="7173" width="8.6640625" style="352" customWidth="1"/>
    <col min="7174" max="7174" width="7.33203125" style="352" customWidth="1"/>
    <col min="7175" max="7175" width="1.88671875" style="352" customWidth="1"/>
    <col min="7176" max="7176" width="7.33203125" style="352" customWidth="1"/>
    <col min="7177" max="7177" width="1.6640625" style="352" customWidth="1"/>
    <col min="7178" max="7178" width="7.33203125" style="352" customWidth="1"/>
    <col min="7179" max="7179" width="1.88671875" style="352" customWidth="1"/>
    <col min="7180" max="7180" width="2.6640625" style="352" customWidth="1"/>
    <col min="7181" max="7181" width="8.6640625" style="352" customWidth="1"/>
    <col min="7182" max="7182" width="10.5546875" style="352" customWidth="1"/>
    <col min="7183" max="7183" width="6.109375" style="352" customWidth="1"/>
    <col min="7184" max="7184" width="5.6640625" style="352" customWidth="1"/>
    <col min="7185" max="7185" width="1.88671875" style="352" customWidth="1"/>
    <col min="7186" max="7186" width="2.44140625" style="352" customWidth="1"/>
    <col min="7187" max="7187" width="5.44140625" style="352" customWidth="1"/>
    <col min="7188" max="7188" width="5.6640625" style="352" customWidth="1"/>
    <col min="7189" max="7189" width="1.88671875" style="352" customWidth="1"/>
    <col min="7190" max="7190" width="6.109375" style="352" customWidth="1"/>
    <col min="7191" max="7191" width="6" style="352" customWidth="1"/>
    <col min="7192" max="7192" width="1.88671875" style="352" customWidth="1"/>
    <col min="7193" max="7193" width="1.6640625" style="352" customWidth="1"/>
    <col min="7194" max="7424" width="9.109375" style="352"/>
    <col min="7425" max="7425" width="3" style="352" customWidth="1"/>
    <col min="7426" max="7426" width="1.44140625" style="352" customWidth="1"/>
    <col min="7427" max="7427" width="11.109375" style="352" customWidth="1"/>
    <col min="7428" max="7428" width="8.33203125" style="352" customWidth="1"/>
    <col min="7429" max="7429" width="8.6640625" style="352" customWidth="1"/>
    <col min="7430" max="7430" width="7.33203125" style="352" customWidth="1"/>
    <col min="7431" max="7431" width="1.88671875" style="352" customWidth="1"/>
    <col min="7432" max="7432" width="7.33203125" style="352" customWidth="1"/>
    <col min="7433" max="7433" width="1.6640625" style="352" customWidth="1"/>
    <col min="7434" max="7434" width="7.33203125" style="352" customWidth="1"/>
    <col min="7435" max="7435" width="1.88671875" style="352" customWidth="1"/>
    <col min="7436" max="7436" width="2.6640625" style="352" customWidth="1"/>
    <col min="7437" max="7437" width="8.6640625" style="352" customWidth="1"/>
    <col min="7438" max="7438" width="10.5546875" style="352" customWidth="1"/>
    <col min="7439" max="7439" width="6.109375" style="352" customWidth="1"/>
    <col min="7440" max="7440" width="5.6640625" style="352" customWidth="1"/>
    <col min="7441" max="7441" width="1.88671875" style="352" customWidth="1"/>
    <col min="7442" max="7442" width="2.44140625" style="352" customWidth="1"/>
    <col min="7443" max="7443" width="5.44140625" style="352" customWidth="1"/>
    <col min="7444" max="7444" width="5.6640625" style="352" customWidth="1"/>
    <col min="7445" max="7445" width="1.88671875" style="352" customWidth="1"/>
    <col min="7446" max="7446" width="6.109375" style="352" customWidth="1"/>
    <col min="7447" max="7447" width="6" style="352" customWidth="1"/>
    <col min="7448" max="7448" width="1.88671875" style="352" customWidth="1"/>
    <col min="7449" max="7449" width="1.6640625" style="352" customWidth="1"/>
    <col min="7450" max="7680" width="9.109375" style="352"/>
    <col min="7681" max="7681" width="3" style="352" customWidth="1"/>
    <col min="7682" max="7682" width="1.44140625" style="352" customWidth="1"/>
    <col min="7683" max="7683" width="11.109375" style="352" customWidth="1"/>
    <col min="7684" max="7684" width="8.33203125" style="352" customWidth="1"/>
    <col min="7685" max="7685" width="8.6640625" style="352" customWidth="1"/>
    <col min="7686" max="7686" width="7.33203125" style="352" customWidth="1"/>
    <col min="7687" max="7687" width="1.88671875" style="352" customWidth="1"/>
    <col min="7688" max="7688" width="7.33203125" style="352" customWidth="1"/>
    <col min="7689" max="7689" width="1.6640625" style="352" customWidth="1"/>
    <col min="7690" max="7690" width="7.33203125" style="352" customWidth="1"/>
    <col min="7691" max="7691" width="1.88671875" style="352" customWidth="1"/>
    <col min="7692" max="7692" width="2.6640625" style="352" customWidth="1"/>
    <col min="7693" max="7693" width="8.6640625" style="352" customWidth="1"/>
    <col min="7694" max="7694" width="10.5546875" style="352" customWidth="1"/>
    <col min="7695" max="7695" width="6.109375" style="352" customWidth="1"/>
    <col min="7696" max="7696" width="5.6640625" style="352" customWidth="1"/>
    <col min="7697" max="7697" width="1.88671875" style="352" customWidth="1"/>
    <col min="7698" max="7698" width="2.44140625" style="352" customWidth="1"/>
    <col min="7699" max="7699" width="5.44140625" style="352" customWidth="1"/>
    <col min="7700" max="7700" width="5.6640625" style="352" customWidth="1"/>
    <col min="7701" max="7701" width="1.88671875" style="352" customWidth="1"/>
    <col min="7702" max="7702" width="6.109375" style="352" customWidth="1"/>
    <col min="7703" max="7703" width="6" style="352" customWidth="1"/>
    <col min="7704" max="7704" width="1.88671875" style="352" customWidth="1"/>
    <col min="7705" max="7705" width="1.6640625" style="352" customWidth="1"/>
    <col min="7706" max="7936" width="9.109375" style="352"/>
    <col min="7937" max="7937" width="3" style="352" customWidth="1"/>
    <col min="7938" max="7938" width="1.44140625" style="352" customWidth="1"/>
    <col min="7939" max="7939" width="11.109375" style="352" customWidth="1"/>
    <col min="7940" max="7940" width="8.33203125" style="352" customWidth="1"/>
    <col min="7941" max="7941" width="8.6640625" style="352" customWidth="1"/>
    <col min="7942" max="7942" width="7.33203125" style="352" customWidth="1"/>
    <col min="7943" max="7943" width="1.88671875" style="352" customWidth="1"/>
    <col min="7944" max="7944" width="7.33203125" style="352" customWidth="1"/>
    <col min="7945" max="7945" width="1.6640625" style="352" customWidth="1"/>
    <col min="7946" max="7946" width="7.33203125" style="352" customWidth="1"/>
    <col min="7947" max="7947" width="1.88671875" style="352" customWidth="1"/>
    <col min="7948" max="7948" width="2.6640625" style="352" customWidth="1"/>
    <col min="7949" max="7949" width="8.6640625" style="352" customWidth="1"/>
    <col min="7950" max="7950" width="10.5546875" style="352" customWidth="1"/>
    <col min="7951" max="7951" width="6.109375" style="352" customWidth="1"/>
    <col min="7952" max="7952" width="5.6640625" style="352" customWidth="1"/>
    <col min="7953" max="7953" width="1.88671875" style="352" customWidth="1"/>
    <col min="7954" max="7954" width="2.44140625" style="352" customWidth="1"/>
    <col min="7955" max="7955" width="5.44140625" style="352" customWidth="1"/>
    <col min="7956" max="7956" width="5.6640625" style="352" customWidth="1"/>
    <col min="7957" max="7957" width="1.88671875" style="352" customWidth="1"/>
    <col min="7958" max="7958" width="6.109375" style="352" customWidth="1"/>
    <col min="7959" max="7959" width="6" style="352" customWidth="1"/>
    <col min="7960" max="7960" width="1.88671875" style="352" customWidth="1"/>
    <col min="7961" max="7961" width="1.6640625" style="352" customWidth="1"/>
    <col min="7962" max="8192" width="9.109375" style="352"/>
    <col min="8193" max="8193" width="3" style="352" customWidth="1"/>
    <col min="8194" max="8194" width="1.44140625" style="352" customWidth="1"/>
    <col min="8195" max="8195" width="11.109375" style="352" customWidth="1"/>
    <col min="8196" max="8196" width="8.33203125" style="352" customWidth="1"/>
    <col min="8197" max="8197" width="8.6640625" style="352" customWidth="1"/>
    <col min="8198" max="8198" width="7.33203125" style="352" customWidth="1"/>
    <col min="8199" max="8199" width="1.88671875" style="352" customWidth="1"/>
    <col min="8200" max="8200" width="7.33203125" style="352" customWidth="1"/>
    <col min="8201" max="8201" width="1.6640625" style="352" customWidth="1"/>
    <col min="8202" max="8202" width="7.33203125" style="352" customWidth="1"/>
    <col min="8203" max="8203" width="1.88671875" style="352" customWidth="1"/>
    <col min="8204" max="8204" width="2.6640625" style="352" customWidth="1"/>
    <col min="8205" max="8205" width="8.6640625" style="352" customWidth="1"/>
    <col min="8206" max="8206" width="10.5546875" style="352" customWidth="1"/>
    <col min="8207" max="8207" width="6.109375" style="352" customWidth="1"/>
    <col min="8208" max="8208" width="5.6640625" style="352" customWidth="1"/>
    <col min="8209" max="8209" width="1.88671875" style="352" customWidth="1"/>
    <col min="8210" max="8210" width="2.44140625" style="352" customWidth="1"/>
    <col min="8211" max="8211" width="5.44140625" style="352" customWidth="1"/>
    <col min="8212" max="8212" width="5.6640625" style="352" customWidth="1"/>
    <col min="8213" max="8213" width="1.88671875" style="352" customWidth="1"/>
    <col min="8214" max="8214" width="6.109375" style="352" customWidth="1"/>
    <col min="8215" max="8215" width="6" style="352" customWidth="1"/>
    <col min="8216" max="8216" width="1.88671875" style="352" customWidth="1"/>
    <col min="8217" max="8217" width="1.6640625" style="352" customWidth="1"/>
    <col min="8218" max="8448" width="9.109375" style="352"/>
    <col min="8449" max="8449" width="3" style="352" customWidth="1"/>
    <col min="8450" max="8450" width="1.44140625" style="352" customWidth="1"/>
    <col min="8451" max="8451" width="11.109375" style="352" customWidth="1"/>
    <col min="8452" max="8452" width="8.33203125" style="352" customWidth="1"/>
    <col min="8453" max="8453" width="8.6640625" style="352" customWidth="1"/>
    <col min="8454" max="8454" width="7.33203125" style="352" customWidth="1"/>
    <col min="8455" max="8455" width="1.88671875" style="352" customWidth="1"/>
    <col min="8456" max="8456" width="7.33203125" style="352" customWidth="1"/>
    <col min="8457" max="8457" width="1.6640625" style="352" customWidth="1"/>
    <col min="8458" max="8458" width="7.33203125" style="352" customWidth="1"/>
    <col min="8459" max="8459" width="1.88671875" style="352" customWidth="1"/>
    <col min="8460" max="8460" width="2.6640625" style="352" customWidth="1"/>
    <col min="8461" max="8461" width="8.6640625" style="352" customWidth="1"/>
    <col min="8462" max="8462" width="10.5546875" style="352" customWidth="1"/>
    <col min="8463" max="8463" width="6.109375" style="352" customWidth="1"/>
    <col min="8464" max="8464" width="5.6640625" style="352" customWidth="1"/>
    <col min="8465" max="8465" width="1.88671875" style="352" customWidth="1"/>
    <col min="8466" max="8466" width="2.44140625" style="352" customWidth="1"/>
    <col min="8467" max="8467" width="5.44140625" style="352" customWidth="1"/>
    <col min="8468" max="8468" width="5.6640625" style="352" customWidth="1"/>
    <col min="8469" max="8469" width="1.88671875" style="352" customWidth="1"/>
    <col min="8470" max="8470" width="6.109375" style="352" customWidth="1"/>
    <col min="8471" max="8471" width="6" style="352" customWidth="1"/>
    <col min="8472" max="8472" width="1.88671875" style="352" customWidth="1"/>
    <col min="8473" max="8473" width="1.6640625" style="352" customWidth="1"/>
    <col min="8474" max="8704" width="9.109375" style="352"/>
    <col min="8705" max="8705" width="3" style="352" customWidth="1"/>
    <col min="8706" max="8706" width="1.44140625" style="352" customWidth="1"/>
    <col min="8707" max="8707" width="11.109375" style="352" customWidth="1"/>
    <col min="8708" max="8708" width="8.33203125" style="352" customWidth="1"/>
    <col min="8709" max="8709" width="8.6640625" style="352" customWidth="1"/>
    <col min="8710" max="8710" width="7.33203125" style="352" customWidth="1"/>
    <col min="8711" max="8711" width="1.88671875" style="352" customWidth="1"/>
    <col min="8712" max="8712" width="7.33203125" style="352" customWidth="1"/>
    <col min="8713" max="8713" width="1.6640625" style="352" customWidth="1"/>
    <col min="8714" max="8714" width="7.33203125" style="352" customWidth="1"/>
    <col min="8715" max="8715" width="1.88671875" style="352" customWidth="1"/>
    <col min="8716" max="8716" width="2.6640625" style="352" customWidth="1"/>
    <col min="8717" max="8717" width="8.6640625" style="352" customWidth="1"/>
    <col min="8718" max="8718" width="10.5546875" style="352" customWidth="1"/>
    <col min="8719" max="8719" width="6.109375" style="352" customWidth="1"/>
    <col min="8720" max="8720" width="5.6640625" style="352" customWidth="1"/>
    <col min="8721" max="8721" width="1.88671875" style="352" customWidth="1"/>
    <col min="8722" max="8722" width="2.44140625" style="352" customWidth="1"/>
    <col min="8723" max="8723" width="5.44140625" style="352" customWidth="1"/>
    <col min="8724" max="8724" width="5.6640625" style="352" customWidth="1"/>
    <col min="8725" max="8725" width="1.88671875" style="352" customWidth="1"/>
    <col min="8726" max="8726" width="6.109375" style="352" customWidth="1"/>
    <col min="8727" max="8727" width="6" style="352" customWidth="1"/>
    <col min="8728" max="8728" width="1.88671875" style="352" customWidth="1"/>
    <col min="8729" max="8729" width="1.6640625" style="352" customWidth="1"/>
    <col min="8730" max="8960" width="9.109375" style="352"/>
    <col min="8961" max="8961" width="3" style="352" customWidth="1"/>
    <col min="8962" max="8962" width="1.44140625" style="352" customWidth="1"/>
    <col min="8963" max="8963" width="11.109375" style="352" customWidth="1"/>
    <col min="8964" max="8964" width="8.33203125" style="352" customWidth="1"/>
    <col min="8965" max="8965" width="8.6640625" style="352" customWidth="1"/>
    <col min="8966" max="8966" width="7.33203125" style="352" customWidth="1"/>
    <col min="8967" max="8967" width="1.88671875" style="352" customWidth="1"/>
    <col min="8968" max="8968" width="7.33203125" style="352" customWidth="1"/>
    <col min="8969" max="8969" width="1.6640625" style="352" customWidth="1"/>
    <col min="8970" max="8970" width="7.33203125" style="352" customWidth="1"/>
    <col min="8971" max="8971" width="1.88671875" style="352" customWidth="1"/>
    <col min="8972" max="8972" width="2.6640625" style="352" customWidth="1"/>
    <col min="8973" max="8973" width="8.6640625" style="352" customWidth="1"/>
    <col min="8974" max="8974" width="10.5546875" style="352" customWidth="1"/>
    <col min="8975" max="8975" width="6.109375" style="352" customWidth="1"/>
    <col min="8976" max="8976" width="5.6640625" style="352" customWidth="1"/>
    <col min="8977" max="8977" width="1.88671875" style="352" customWidth="1"/>
    <col min="8978" max="8978" width="2.44140625" style="352" customWidth="1"/>
    <col min="8979" max="8979" width="5.44140625" style="352" customWidth="1"/>
    <col min="8980" max="8980" width="5.6640625" style="352" customWidth="1"/>
    <col min="8981" max="8981" width="1.88671875" style="352" customWidth="1"/>
    <col min="8982" max="8982" width="6.109375" style="352" customWidth="1"/>
    <col min="8983" max="8983" width="6" style="352" customWidth="1"/>
    <col min="8984" max="8984" width="1.88671875" style="352" customWidth="1"/>
    <col min="8985" max="8985" width="1.6640625" style="352" customWidth="1"/>
    <col min="8986" max="9216" width="9.109375" style="352"/>
    <col min="9217" max="9217" width="3" style="352" customWidth="1"/>
    <col min="9218" max="9218" width="1.44140625" style="352" customWidth="1"/>
    <col min="9219" max="9219" width="11.109375" style="352" customWidth="1"/>
    <col min="9220" max="9220" width="8.33203125" style="352" customWidth="1"/>
    <col min="9221" max="9221" width="8.6640625" style="352" customWidth="1"/>
    <col min="9222" max="9222" width="7.33203125" style="352" customWidth="1"/>
    <col min="9223" max="9223" width="1.88671875" style="352" customWidth="1"/>
    <col min="9224" max="9224" width="7.33203125" style="352" customWidth="1"/>
    <col min="9225" max="9225" width="1.6640625" style="352" customWidth="1"/>
    <col min="9226" max="9226" width="7.33203125" style="352" customWidth="1"/>
    <col min="9227" max="9227" width="1.88671875" style="352" customWidth="1"/>
    <col min="9228" max="9228" width="2.6640625" style="352" customWidth="1"/>
    <col min="9229" max="9229" width="8.6640625" style="352" customWidth="1"/>
    <col min="9230" max="9230" width="10.5546875" style="352" customWidth="1"/>
    <col min="9231" max="9231" width="6.109375" style="352" customWidth="1"/>
    <col min="9232" max="9232" width="5.6640625" style="352" customWidth="1"/>
    <col min="9233" max="9233" width="1.88671875" style="352" customWidth="1"/>
    <col min="9234" max="9234" width="2.44140625" style="352" customWidth="1"/>
    <col min="9235" max="9235" width="5.44140625" style="352" customWidth="1"/>
    <col min="9236" max="9236" width="5.6640625" style="352" customWidth="1"/>
    <col min="9237" max="9237" width="1.88671875" style="352" customWidth="1"/>
    <col min="9238" max="9238" width="6.109375" style="352" customWidth="1"/>
    <col min="9239" max="9239" width="6" style="352" customWidth="1"/>
    <col min="9240" max="9240" width="1.88671875" style="352" customWidth="1"/>
    <col min="9241" max="9241" width="1.6640625" style="352" customWidth="1"/>
    <col min="9242" max="9472" width="9.109375" style="352"/>
    <col min="9473" max="9473" width="3" style="352" customWidth="1"/>
    <col min="9474" max="9474" width="1.44140625" style="352" customWidth="1"/>
    <col min="9475" max="9475" width="11.109375" style="352" customWidth="1"/>
    <col min="9476" max="9476" width="8.33203125" style="352" customWidth="1"/>
    <col min="9477" max="9477" width="8.6640625" style="352" customWidth="1"/>
    <col min="9478" max="9478" width="7.33203125" style="352" customWidth="1"/>
    <col min="9479" max="9479" width="1.88671875" style="352" customWidth="1"/>
    <col min="9480" max="9480" width="7.33203125" style="352" customWidth="1"/>
    <col min="9481" max="9481" width="1.6640625" style="352" customWidth="1"/>
    <col min="9482" max="9482" width="7.33203125" style="352" customWidth="1"/>
    <col min="9483" max="9483" width="1.88671875" style="352" customWidth="1"/>
    <col min="9484" max="9484" width="2.6640625" style="352" customWidth="1"/>
    <col min="9485" max="9485" width="8.6640625" style="352" customWidth="1"/>
    <col min="9486" max="9486" width="10.5546875" style="352" customWidth="1"/>
    <col min="9487" max="9487" width="6.109375" style="352" customWidth="1"/>
    <col min="9488" max="9488" width="5.6640625" style="352" customWidth="1"/>
    <col min="9489" max="9489" width="1.88671875" style="352" customWidth="1"/>
    <col min="9490" max="9490" width="2.44140625" style="352" customWidth="1"/>
    <col min="9491" max="9491" width="5.44140625" style="352" customWidth="1"/>
    <col min="9492" max="9492" width="5.6640625" style="352" customWidth="1"/>
    <col min="9493" max="9493" width="1.88671875" style="352" customWidth="1"/>
    <col min="9494" max="9494" width="6.109375" style="352" customWidth="1"/>
    <col min="9495" max="9495" width="6" style="352" customWidth="1"/>
    <col min="9496" max="9496" width="1.88671875" style="352" customWidth="1"/>
    <col min="9497" max="9497" width="1.6640625" style="352" customWidth="1"/>
    <col min="9498" max="9728" width="9.109375" style="352"/>
    <col min="9729" max="9729" width="3" style="352" customWidth="1"/>
    <col min="9730" max="9730" width="1.44140625" style="352" customWidth="1"/>
    <col min="9731" max="9731" width="11.109375" style="352" customWidth="1"/>
    <col min="9732" max="9732" width="8.33203125" style="352" customWidth="1"/>
    <col min="9733" max="9733" width="8.6640625" style="352" customWidth="1"/>
    <col min="9734" max="9734" width="7.33203125" style="352" customWidth="1"/>
    <col min="9735" max="9735" width="1.88671875" style="352" customWidth="1"/>
    <col min="9736" max="9736" width="7.33203125" style="352" customWidth="1"/>
    <col min="9737" max="9737" width="1.6640625" style="352" customWidth="1"/>
    <col min="9738" max="9738" width="7.33203125" style="352" customWidth="1"/>
    <col min="9739" max="9739" width="1.88671875" style="352" customWidth="1"/>
    <col min="9740" max="9740" width="2.6640625" style="352" customWidth="1"/>
    <col min="9741" max="9741" width="8.6640625" style="352" customWidth="1"/>
    <col min="9742" max="9742" width="10.5546875" style="352" customWidth="1"/>
    <col min="9743" max="9743" width="6.109375" style="352" customWidth="1"/>
    <col min="9744" max="9744" width="5.6640625" style="352" customWidth="1"/>
    <col min="9745" max="9745" width="1.88671875" style="352" customWidth="1"/>
    <col min="9746" max="9746" width="2.44140625" style="352" customWidth="1"/>
    <col min="9747" max="9747" width="5.44140625" style="352" customWidth="1"/>
    <col min="9748" max="9748" width="5.6640625" style="352" customWidth="1"/>
    <col min="9749" max="9749" width="1.88671875" style="352" customWidth="1"/>
    <col min="9750" max="9750" width="6.109375" style="352" customWidth="1"/>
    <col min="9751" max="9751" width="6" style="352" customWidth="1"/>
    <col min="9752" max="9752" width="1.88671875" style="352" customWidth="1"/>
    <col min="9753" max="9753" width="1.6640625" style="352" customWidth="1"/>
    <col min="9754" max="9984" width="9.109375" style="352"/>
    <col min="9985" max="9985" width="3" style="352" customWidth="1"/>
    <col min="9986" max="9986" width="1.44140625" style="352" customWidth="1"/>
    <col min="9987" max="9987" width="11.109375" style="352" customWidth="1"/>
    <col min="9988" max="9988" width="8.33203125" style="352" customWidth="1"/>
    <col min="9989" max="9989" width="8.6640625" style="352" customWidth="1"/>
    <col min="9990" max="9990" width="7.33203125" style="352" customWidth="1"/>
    <col min="9991" max="9991" width="1.88671875" style="352" customWidth="1"/>
    <col min="9992" max="9992" width="7.33203125" style="352" customWidth="1"/>
    <col min="9993" max="9993" width="1.6640625" style="352" customWidth="1"/>
    <col min="9994" max="9994" width="7.33203125" style="352" customWidth="1"/>
    <col min="9995" max="9995" width="1.88671875" style="352" customWidth="1"/>
    <col min="9996" max="9996" width="2.6640625" style="352" customWidth="1"/>
    <col min="9997" max="9997" width="8.6640625" style="352" customWidth="1"/>
    <col min="9998" max="9998" width="10.5546875" style="352" customWidth="1"/>
    <col min="9999" max="9999" width="6.109375" style="352" customWidth="1"/>
    <col min="10000" max="10000" width="5.6640625" style="352" customWidth="1"/>
    <col min="10001" max="10001" width="1.88671875" style="352" customWidth="1"/>
    <col min="10002" max="10002" width="2.44140625" style="352" customWidth="1"/>
    <col min="10003" max="10003" width="5.44140625" style="352" customWidth="1"/>
    <col min="10004" max="10004" width="5.6640625" style="352" customWidth="1"/>
    <col min="10005" max="10005" width="1.88671875" style="352" customWidth="1"/>
    <col min="10006" max="10006" width="6.109375" style="352" customWidth="1"/>
    <col min="10007" max="10007" width="6" style="352" customWidth="1"/>
    <col min="10008" max="10008" width="1.88671875" style="352" customWidth="1"/>
    <col min="10009" max="10009" width="1.6640625" style="352" customWidth="1"/>
    <col min="10010" max="10240" width="9.109375" style="352"/>
    <col min="10241" max="10241" width="3" style="352" customWidth="1"/>
    <col min="10242" max="10242" width="1.44140625" style="352" customWidth="1"/>
    <col min="10243" max="10243" width="11.109375" style="352" customWidth="1"/>
    <col min="10244" max="10244" width="8.33203125" style="352" customWidth="1"/>
    <col min="10245" max="10245" width="8.6640625" style="352" customWidth="1"/>
    <col min="10246" max="10246" width="7.33203125" style="352" customWidth="1"/>
    <col min="10247" max="10247" width="1.88671875" style="352" customWidth="1"/>
    <col min="10248" max="10248" width="7.33203125" style="352" customWidth="1"/>
    <col min="10249" max="10249" width="1.6640625" style="352" customWidth="1"/>
    <col min="10250" max="10250" width="7.33203125" style="352" customWidth="1"/>
    <col min="10251" max="10251" width="1.88671875" style="352" customWidth="1"/>
    <col min="10252" max="10252" width="2.6640625" style="352" customWidth="1"/>
    <col min="10253" max="10253" width="8.6640625" style="352" customWidth="1"/>
    <col min="10254" max="10254" width="10.5546875" style="352" customWidth="1"/>
    <col min="10255" max="10255" width="6.109375" style="352" customWidth="1"/>
    <col min="10256" max="10256" width="5.6640625" style="352" customWidth="1"/>
    <col min="10257" max="10257" width="1.88671875" style="352" customWidth="1"/>
    <col min="10258" max="10258" width="2.44140625" style="352" customWidth="1"/>
    <col min="10259" max="10259" width="5.44140625" style="352" customWidth="1"/>
    <col min="10260" max="10260" width="5.6640625" style="352" customWidth="1"/>
    <col min="10261" max="10261" width="1.88671875" style="352" customWidth="1"/>
    <col min="10262" max="10262" width="6.109375" style="352" customWidth="1"/>
    <col min="10263" max="10263" width="6" style="352" customWidth="1"/>
    <col min="10264" max="10264" width="1.88671875" style="352" customWidth="1"/>
    <col min="10265" max="10265" width="1.6640625" style="352" customWidth="1"/>
    <col min="10266" max="10496" width="9.109375" style="352"/>
    <col min="10497" max="10497" width="3" style="352" customWidth="1"/>
    <col min="10498" max="10498" width="1.44140625" style="352" customWidth="1"/>
    <col min="10499" max="10499" width="11.109375" style="352" customWidth="1"/>
    <col min="10500" max="10500" width="8.33203125" style="352" customWidth="1"/>
    <col min="10501" max="10501" width="8.6640625" style="352" customWidth="1"/>
    <col min="10502" max="10502" width="7.33203125" style="352" customWidth="1"/>
    <col min="10503" max="10503" width="1.88671875" style="352" customWidth="1"/>
    <col min="10504" max="10504" width="7.33203125" style="352" customWidth="1"/>
    <col min="10505" max="10505" width="1.6640625" style="352" customWidth="1"/>
    <col min="10506" max="10506" width="7.33203125" style="352" customWidth="1"/>
    <col min="10507" max="10507" width="1.88671875" style="352" customWidth="1"/>
    <col min="10508" max="10508" width="2.6640625" style="352" customWidth="1"/>
    <col min="10509" max="10509" width="8.6640625" style="352" customWidth="1"/>
    <col min="10510" max="10510" width="10.5546875" style="352" customWidth="1"/>
    <col min="10511" max="10511" width="6.109375" style="352" customWidth="1"/>
    <col min="10512" max="10512" width="5.6640625" style="352" customWidth="1"/>
    <col min="10513" max="10513" width="1.88671875" style="352" customWidth="1"/>
    <col min="10514" max="10514" width="2.44140625" style="352" customWidth="1"/>
    <col min="10515" max="10515" width="5.44140625" style="352" customWidth="1"/>
    <col min="10516" max="10516" width="5.6640625" style="352" customWidth="1"/>
    <col min="10517" max="10517" width="1.88671875" style="352" customWidth="1"/>
    <col min="10518" max="10518" width="6.109375" style="352" customWidth="1"/>
    <col min="10519" max="10519" width="6" style="352" customWidth="1"/>
    <col min="10520" max="10520" width="1.88671875" style="352" customWidth="1"/>
    <col min="10521" max="10521" width="1.6640625" style="352" customWidth="1"/>
    <col min="10522" max="10752" width="9.109375" style="352"/>
    <col min="10753" max="10753" width="3" style="352" customWidth="1"/>
    <col min="10754" max="10754" width="1.44140625" style="352" customWidth="1"/>
    <col min="10755" max="10755" width="11.109375" style="352" customWidth="1"/>
    <col min="10756" max="10756" width="8.33203125" style="352" customWidth="1"/>
    <col min="10757" max="10757" width="8.6640625" style="352" customWidth="1"/>
    <col min="10758" max="10758" width="7.33203125" style="352" customWidth="1"/>
    <col min="10759" max="10759" width="1.88671875" style="352" customWidth="1"/>
    <col min="10760" max="10760" width="7.33203125" style="352" customWidth="1"/>
    <col min="10761" max="10761" width="1.6640625" style="352" customWidth="1"/>
    <col min="10762" max="10762" width="7.33203125" style="352" customWidth="1"/>
    <col min="10763" max="10763" width="1.88671875" style="352" customWidth="1"/>
    <col min="10764" max="10764" width="2.6640625" style="352" customWidth="1"/>
    <col min="10765" max="10765" width="8.6640625" style="352" customWidth="1"/>
    <col min="10766" max="10766" width="10.5546875" style="352" customWidth="1"/>
    <col min="10767" max="10767" width="6.109375" style="352" customWidth="1"/>
    <col min="10768" max="10768" width="5.6640625" style="352" customWidth="1"/>
    <col min="10769" max="10769" width="1.88671875" style="352" customWidth="1"/>
    <col min="10770" max="10770" width="2.44140625" style="352" customWidth="1"/>
    <col min="10771" max="10771" width="5.44140625" style="352" customWidth="1"/>
    <col min="10772" max="10772" width="5.6640625" style="352" customWidth="1"/>
    <col min="10773" max="10773" width="1.88671875" style="352" customWidth="1"/>
    <col min="10774" max="10774" width="6.109375" style="352" customWidth="1"/>
    <col min="10775" max="10775" width="6" style="352" customWidth="1"/>
    <col min="10776" max="10776" width="1.88671875" style="352" customWidth="1"/>
    <col min="10777" max="10777" width="1.6640625" style="352" customWidth="1"/>
    <col min="10778" max="11008" width="9.109375" style="352"/>
    <col min="11009" max="11009" width="3" style="352" customWidth="1"/>
    <col min="11010" max="11010" width="1.44140625" style="352" customWidth="1"/>
    <col min="11011" max="11011" width="11.109375" style="352" customWidth="1"/>
    <col min="11012" max="11012" width="8.33203125" style="352" customWidth="1"/>
    <col min="11013" max="11013" width="8.6640625" style="352" customWidth="1"/>
    <col min="11014" max="11014" width="7.33203125" style="352" customWidth="1"/>
    <col min="11015" max="11015" width="1.88671875" style="352" customWidth="1"/>
    <col min="11016" max="11016" width="7.33203125" style="352" customWidth="1"/>
    <col min="11017" max="11017" width="1.6640625" style="352" customWidth="1"/>
    <col min="11018" max="11018" width="7.33203125" style="352" customWidth="1"/>
    <col min="11019" max="11019" width="1.88671875" style="352" customWidth="1"/>
    <col min="11020" max="11020" width="2.6640625" style="352" customWidth="1"/>
    <col min="11021" max="11021" width="8.6640625" style="352" customWidth="1"/>
    <col min="11022" max="11022" width="10.5546875" style="352" customWidth="1"/>
    <col min="11023" max="11023" width="6.109375" style="352" customWidth="1"/>
    <col min="11024" max="11024" width="5.6640625" style="352" customWidth="1"/>
    <col min="11025" max="11025" width="1.88671875" style="352" customWidth="1"/>
    <col min="11026" max="11026" width="2.44140625" style="352" customWidth="1"/>
    <col min="11027" max="11027" width="5.44140625" style="352" customWidth="1"/>
    <col min="11028" max="11028" width="5.6640625" style="352" customWidth="1"/>
    <col min="11029" max="11029" width="1.88671875" style="352" customWidth="1"/>
    <col min="11030" max="11030" width="6.109375" style="352" customWidth="1"/>
    <col min="11031" max="11031" width="6" style="352" customWidth="1"/>
    <col min="11032" max="11032" width="1.88671875" style="352" customWidth="1"/>
    <col min="11033" max="11033" width="1.6640625" style="352" customWidth="1"/>
    <col min="11034" max="11264" width="9.109375" style="352"/>
    <col min="11265" max="11265" width="3" style="352" customWidth="1"/>
    <col min="11266" max="11266" width="1.44140625" style="352" customWidth="1"/>
    <col min="11267" max="11267" width="11.109375" style="352" customWidth="1"/>
    <col min="11268" max="11268" width="8.33203125" style="352" customWidth="1"/>
    <col min="11269" max="11269" width="8.6640625" style="352" customWidth="1"/>
    <col min="11270" max="11270" width="7.33203125" style="352" customWidth="1"/>
    <col min="11271" max="11271" width="1.88671875" style="352" customWidth="1"/>
    <col min="11272" max="11272" width="7.33203125" style="352" customWidth="1"/>
    <col min="11273" max="11273" width="1.6640625" style="352" customWidth="1"/>
    <col min="11274" max="11274" width="7.33203125" style="352" customWidth="1"/>
    <col min="11275" max="11275" width="1.88671875" style="352" customWidth="1"/>
    <col min="11276" max="11276" width="2.6640625" style="352" customWidth="1"/>
    <col min="11277" max="11277" width="8.6640625" style="352" customWidth="1"/>
    <col min="11278" max="11278" width="10.5546875" style="352" customWidth="1"/>
    <col min="11279" max="11279" width="6.109375" style="352" customWidth="1"/>
    <col min="11280" max="11280" width="5.6640625" style="352" customWidth="1"/>
    <col min="11281" max="11281" width="1.88671875" style="352" customWidth="1"/>
    <col min="11282" max="11282" width="2.44140625" style="352" customWidth="1"/>
    <col min="11283" max="11283" width="5.44140625" style="352" customWidth="1"/>
    <col min="11284" max="11284" width="5.6640625" style="352" customWidth="1"/>
    <col min="11285" max="11285" width="1.88671875" style="352" customWidth="1"/>
    <col min="11286" max="11286" width="6.109375" style="352" customWidth="1"/>
    <col min="11287" max="11287" width="6" style="352" customWidth="1"/>
    <col min="11288" max="11288" width="1.88671875" style="352" customWidth="1"/>
    <col min="11289" max="11289" width="1.6640625" style="352" customWidth="1"/>
    <col min="11290" max="11520" width="9.109375" style="352"/>
    <col min="11521" max="11521" width="3" style="352" customWidth="1"/>
    <col min="11522" max="11522" width="1.44140625" style="352" customWidth="1"/>
    <col min="11523" max="11523" width="11.109375" style="352" customWidth="1"/>
    <col min="11524" max="11524" width="8.33203125" style="352" customWidth="1"/>
    <col min="11525" max="11525" width="8.6640625" style="352" customWidth="1"/>
    <col min="11526" max="11526" width="7.33203125" style="352" customWidth="1"/>
    <col min="11527" max="11527" width="1.88671875" style="352" customWidth="1"/>
    <col min="11528" max="11528" width="7.33203125" style="352" customWidth="1"/>
    <col min="11529" max="11529" width="1.6640625" style="352" customWidth="1"/>
    <col min="11530" max="11530" width="7.33203125" style="352" customWidth="1"/>
    <col min="11531" max="11531" width="1.88671875" style="352" customWidth="1"/>
    <col min="11532" max="11532" width="2.6640625" style="352" customWidth="1"/>
    <col min="11533" max="11533" width="8.6640625" style="352" customWidth="1"/>
    <col min="11534" max="11534" width="10.5546875" style="352" customWidth="1"/>
    <col min="11535" max="11535" width="6.109375" style="352" customWidth="1"/>
    <col min="11536" max="11536" width="5.6640625" style="352" customWidth="1"/>
    <col min="11537" max="11537" width="1.88671875" style="352" customWidth="1"/>
    <col min="11538" max="11538" width="2.44140625" style="352" customWidth="1"/>
    <col min="11539" max="11539" width="5.44140625" style="352" customWidth="1"/>
    <col min="11540" max="11540" width="5.6640625" style="352" customWidth="1"/>
    <col min="11541" max="11541" width="1.88671875" style="352" customWidth="1"/>
    <col min="11542" max="11542" width="6.109375" style="352" customWidth="1"/>
    <col min="11543" max="11543" width="6" style="352" customWidth="1"/>
    <col min="11544" max="11544" width="1.88671875" style="352" customWidth="1"/>
    <col min="11545" max="11545" width="1.6640625" style="352" customWidth="1"/>
    <col min="11546" max="11776" width="9.109375" style="352"/>
    <col min="11777" max="11777" width="3" style="352" customWidth="1"/>
    <col min="11778" max="11778" width="1.44140625" style="352" customWidth="1"/>
    <col min="11779" max="11779" width="11.109375" style="352" customWidth="1"/>
    <col min="11780" max="11780" width="8.33203125" style="352" customWidth="1"/>
    <col min="11781" max="11781" width="8.6640625" style="352" customWidth="1"/>
    <col min="11782" max="11782" width="7.33203125" style="352" customWidth="1"/>
    <col min="11783" max="11783" width="1.88671875" style="352" customWidth="1"/>
    <col min="11784" max="11784" width="7.33203125" style="352" customWidth="1"/>
    <col min="11785" max="11785" width="1.6640625" style="352" customWidth="1"/>
    <col min="11786" max="11786" width="7.33203125" style="352" customWidth="1"/>
    <col min="11787" max="11787" width="1.88671875" style="352" customWidth="1"/>
    <col min="11788" max="11788" width="2.6640625" style="352" customWidth="1"/>
    <col min="11789" max="11789" width="8.6640625" style="352" customWidth="1"/>
    <col min="11790" max="11790" width="10.5546875" style="352" customWidth="1"/>
    <col min="11791" max="11791" width="6.109375" style="352" customWidth="1"/>
    <col min="11792" max="11792" width="5.6640625" style="352" customWidth="1"/>
    <col min="11793" max="11793" width="1.88671875" style="352" customWidth="1"/>
    <col min="11794" max="11794" width="2.44140625" style="352" customWidth="1"/>
    <col min="11795" max="11795" width="5.44140625" style="352" customWidth="1"/>
    <col min="11796" max="11796" width="5.6640625" style="352" customWidth="1"/>
    <col min="11797" max="11797" width="1.88671875" style="352" customWidth="1"/>
    <col min="11798" max="11798" width="6.109375" style="352" customWidth="1"/>
    <col min="11799" max="11799" width="6" style="352" customWidth="1"/>
    <col min="11800" max="11800" width="1.88671875" style="352" customWidth="1"/>
    <col min="11801" max="11801" width="1.6640625" style="352" customWidth="1"/>
    <col min="11802" max="12032" width="9.109375" style="352"/>
    <col min="12033" max="12033" width="3" style="352" customWidth="1"/>
    <col min="12034" max="12034" width="1.44140625" style="352" customWidth="1"/>
    <col min="12035" max="12035" width="11.109375" style="352" customWidth="1"/>
    <col min="12036" max="12036" width="8.33203125" style="352" customWidth="1"/>
    <col min="12037" max="12037" width="8.6640625" style="352" customWidth="1"/>
    <col min="12038" max="12038" width="7.33203125" style="352" customWidth="1"/>
    <col min="12039" max="12039" width="1.88671875" style="352" customWidth="1"/>
    <col min="12040" max="12040" width="7.33203125" style="352" customWidth="1"/>
    <col min="12041" max="12041" width="1.6640625" style="352" customWidth="1"/>
    <col min="12042" max="12042" width="7.33203125" style="352" customWidth="1"/>
    <col min="12043" max="12043" width="1.88671875" style="352" customWidth="1"/>
    <col min="12044" max="12044" width="2.6640625" style="352" customWidth="1"/>
    <col min="12045" max="12045" width="8.6640625" style="352" customWidth="1"/>
    <col min="12046" max="12046" width="10.5546875" style="352" customWidth="1"/>
    <col min="12047" max="12047" width="6.109375" style="352" customWidth="1"/>
    <col min="12048" max="12048" width="5.6640625" style="352" customWidth="1"/>
    <col min="12049" max="12049" width="1.88671875" style="352" customWidth="1"/>
    <col min="12050" max="12050" width="2.44140625" style="352" customWidth="1"/>
    <col min="12051" max="12051" width="5.44140625" style="352" customWidth="1"/>
    <col min="12052" max="12052" width="5.6640625" style="352" customWidth="1"/>
    <col min="12053" max="12053" width="1.88671875" style="352" customWidth="1"/>
    <col min="12054" max="12054" width="6.109375" style="352" customWidth="1"/>
    <col min="12055" max="12055" width="6" style="352" customWidth="1"/>
    <col min="12056" max="12056" width="1.88671875" style="352" customWidth="1"/>
    <col min="12057" max="12057" width="1.6640625" style="352" customWidth="1"/>
    <col min="12058" max="12288" width="9.109375" style="352"/>
    <col min="12289" max="12289" width="3" style="352" customWidth="1"/>
    <col min="12290" max="12290" width="1.44140625" style="352" customWidth="1"/>
    <col min="12291" max="12291" width="11.109375" style="352" customWidth="1"/>
    <col min="12292" max="12292" width="8.33203125" style="352" customWidth="1"/>
    <col min="12293" max="12293" width="8.6640625" style="352" customWidth="1"/>
    <col min="12294" max="12294" width="7.33203125" style="352" customWidth="1"/>
    <col min="12295" max="12295" width="1.88671875" style="352" customWidth="1"/>
    <col min="12296" max="12296" width="7.33203125" style="352" customWidth="1"/>
    <col min="12297" max="12297" width="1.6640625" style="352" customWidth="1"/>
    <col min="12298" max="12298" width="7.33203125" style="352" customWidth="1"/>
    <col min="12299" max="12299" width="1.88671875" style="352" customWidth="1"/>
    <col min="12300" max="12300" width="2.6640625" style="352" customWidth="1"/>
    <col min="12301" max="12301" width="8.6640625" style="352" customWidth="1"/>
    <col min="12302" max="12302" width="10.5546875" style="352" customWidth="1"/>
    <col min="12303" max="12303" width="6.109375" style="352" customWidth="1"/>
    <col min="12304" max="12304" width="5.6640625" style="352" customWidth="1"/>
    <col min="12305" max="12305" width="1.88671875" style="352" customWidth="1"/>
    <col min="12306" max="12306" width="2.44140625" style="352" customWidth="1"/>
    <col min="12307" max="12307" width="5.44140625" style="352" customWidth="1"/>
    <col min="12308" max="12308" width="5.6640625" style="352" customWidth="1"/>
    <col min="12309" max="12309" width="1.88671875" style="352" customWidth="1"/>
    <col min="12310" max="12310" width="6.109375" style="352" customWidth="1"/>
    <col min="12311" max="12311" width="6" style="352" customWidth="1"/>
    <col min="12312" max="12312" width="1.88671875" style="352" customWidth="1"/>
    <col min="12313" max="12313" width="1.6640625" style="352" customWidth="1"/>
    <col min="12314" max="12544" width="9.109375" style="352"/>
    <col min="12545" max="12545" width="3" style="352" customWidth="1"/>
    <col min="12546" max="12546" width="1.44140625" style="352" customWidth="1"/>
    <col min="12547" max="12547" width="11.109375" style="352" customWidth="1"/>
    <col min="12548" max="12548" width="8.33203125" style="352" customWidth="1"/>
    <col min="12549" max="12549" width="8.6640625" style="352" customWidth="1"/>
    <col min="12550" max="12550" width="7.33203125" style="352" customWidth="1"/>
    <col min="12551" max="12551" width="1.88671875" style="352" customWidth="1"/>
    <col min="12552" max="12552" width="7.33203125" style="352" customWidth="1"/>
    <col min="12553" max="12553" width="1.6640625" style="352" customWidth="1"/>
    <col min="12554" max="12554" width="7.33203125" style="352" customWidth="1"/>
    <col min="12555" max="12555" width="1.88671875" style="352" customWidth="1"/>
    <col min="12556" max="12556" width="2.6640625" style="352" customWidth="1"/>
    <col min="12557" max="12557" width="8.6640625" style="352" customWidth="1"/>
    <col min="12558" max="12558" width="10.5546875" style="352" customWidth="1"/>
    <col min="12559" max="12559" width="6.109375" style="352" customWidth="1"/>
    <col min="12560" max="12560" width="5.6640625" style="352" customWidth="1"/>
    <col min="12561" max="12561" width="1.88671875" style="352" customWidth="1"/>
    <col min="12562" max="12562" width="2.44140625" style="352" customWidth="1"/>
    <col min="12563" max="12563" width="5.44140625" style="352" customWidth="1"/>
    <col min="12564" max="12564" width="5.6640625" style="352" customWidth="1"/>
    <col min="12565" max="12565" width="1.88671875" style="352" customWidth="1"/>
    <col min="12566" max="12566" width="6.109375" style="352" customWidth="1"/>
    <col min="12567" max="12567" width="6" style="352" customWidth="1"/>
    <col min="12568" max="12568" width="1.88671875" style="352" customWidth="1"/>
    <col min="12569" max="12569" width="1.6640625" style="352" customWidth="1"/>
    <col min="12570" max="12800" width="9.109375" style="352"/>
    <col min="12801" max="12801" width="3" style="352" customWidth="1"/>
    <col min="12802" max="12802" width="1.44140625" style="352" customWidth="1"/>
    <col min="12803" max="12803" width="11.109375" style="352" customWidth="1"/>
    <col min="12804" max="12804" width="8.33203125" style="352" customWidth="1"/>
    <col min="12805" max="12805" width="8.6640625" style="352" customWidth="1"/>
    <col min="12806" max="12806" width="7.33203125" style="352" customWidth="1"/>
    <col min="12807" max="12807" width="1.88671875" style="352" customWidth="1"/>
    <col min="12808" max="12808" width="7.33203125" style="352" customWidth="1"/>
    <col min="12809" max="12809" width="1.6640625" style="352" customWidth="1"/>
    <col min="12810" max="12810" width="7.33203125" style="352" customWidth="1"/>
    <col min="12811" max="12811" width="1.88671875" style="352" customWidth="1"/>
    <col min="12812" max="12812" width="2.6640625" style="352" customWidth="1"/>
    <col min="12813" max="12813" width="8.6640625" style="352" customWidth="1"/>
    <col min="12814" max="12814" width="10.5546875" style="352" customWidth="1"/>
    <col min="12815" max="12815" width="6.109375" style="352" customWidth="1"/>
    <col min="12816" max="12816" width="5.6640625" style="352" customWidth="1"/>
    <col min="12817" max="12817" width="1.88671875" style="352" customWidth="1"/>
    <col min="12818" max="12818" width="2.44140625" style="352" customWidth="1"/>
    <col min="12819" max="12819" width="5.44140625" style="352" customWidth="1"/>
    <col min="12820" max="12820" width="5.6640625" style="352" customWidth="1"/>
    <col min="12821" max="12821" width="1.88671875" style="352" customWidth="1"/>
    <col min="12822" max="12822" width="6.109375" style="352" customWidth="1"/>
    <col min="12823" max="12823" width="6" style="352" customWidth="1"/>
    <col min="12824" max="12824" width="1.88671875" style="352" customWidth="1"/>
    <col min="12825" max="12825" width="1.6640625" style="352" customWidth="1"/>
    <col min="12826" max="13056" width="9.109375" style="352"/>
    <col min="13057" max="13057" width="3" style="352" customWidth="1"/>
    <col min="13058" max="13058" width="1.44140625" style="352" customWidth="1"/>
    <col min="13059" max="13059" width="11.109375" style="352" customWidth="1"/>
    <col min="13060" max="13060" width="8.33203125" style="352" customWidth="1"/>
    <col min="13061" max="13061" width="8.6640625" style="352" customWidth="1"/>
    <col min="13062" max="13062" width="7.33203125" style="352" customWidth="1"/>
    <col min="13063" max="13063" width="1.88671875" style="352" customWidth="1"/>
    <col min="13064" max="13064" width="7.33203125" style="352" customWidth="1"/>
    <col min="13065" max="13065" width="1.6640625" style="352" customWidth="1"/>
    <col min="13066" max="13066" width="7.33203125" style="352" customWidth="1"/>
    <col min="13067" max="13067" width="1.88671875" style="352" customWidth="1"/>
    <col min="13068" max="13068" width="2.6640625" style="352" customWidth="1"/>
    <col min="13069" max="13069" width="8.6640625" style="352" customWidth="1"/>
    <col min="13070" max="13070" width="10.5546875" style="352" customWidth="1"/>
    <col min="13071" max="13071" width="6.109375" style="352" customWidth="1"/>
    <col min="13072" max="13072" width="5.6640625" style="352" customWidth="1"/>
    <col min="13073" max="13073" width="1.88671875" style="352" customWidth="1"/>
    <col min="13074" max="13074" width="2.44140625" style="352" customWidth="1"/>
    <col min="13075" max="13075" width="5.44140625" style="352" customWidth="1"/>
    <col min="13076" max="13076" width="5.6640625" style="352" customWidth="1"/>
    <col min="13077" max="13077" width="1.88671875" style="352" customWidth="1"/>
    <col min="13078" max="13078" width="6.109375" style="352" customWidth="1"/>
    <col min="13079" max="13079" width="6" style="352" customWidth="1"/>
    <col min="13080" max="13080" width="1.88671875" style="352" customWidth="1"/>
    <col min="13081" max="13081" width="1.6640625" style="352" customWidth="1"/>
    <col min="13082" max="13312" width="9.109375" style="352"/>
    <col min="13313" max="13313" width="3" style="352" customWidth="1"/>
    <col min="13314" max="13314" width="1.44140625" style="352" customWidth="1"/>
    <col min="13315" max="13315" width="11.109375" style="352" customWidth="1"/>
    <col min="13316" max="13316" width="8.33203125" style="352" customWidth="1"/>
    <col min="13317" max="13317" width="8.6640625" style="352" customWidth="1"/>
    <col min="13318" max="13318" width="7.33203125" style="352" customWidth="1"/>
    <col min="13319" max="13319" width="1.88671875" style="352" customWidth="1"/>
    <col min="13320" max="13320" width="7.33203125" style="352" customWidth="1"/>
    <col min="13321" max="13321" width="1.6640625" style="352" customWidth="1"/>
    <col min="13322" max="13322" width="7.33203125" style="352" customWidth="1"/>
    <col min="13323" max="13323" width="1.88671875" style="352" customWidth="1"/>
    <col min="13324" max="13324" width="2.6640625" style="352" customWidth="1"/>
    <col min="13325" max="13325" width="8.6640625" style="352" customWidth="1"/>
    <col min="13326" max="13326" width="10.5546875" style="352" customWidth="1"/>
    <col min="13327" max="13327" width="6.109375" style="352" customWidth="1"/>
    <col min="13328" max="13328" width="5.6640625" style="352" customWidth="1"/>
    <col min="13329" max="13329" width="1.88671875" style="352" customWidth="1"/>
    <col min="13330" max="13330" width="2.44140625" style="352" customWidth="1"/>
    <col min="13331" max="13331" width="5.44140625" style="352" customWidth="1"/>
    <col min="13332" max="13332" width="5.6640625" style="352" customWidth="1"/>
    <col min="13333" max="13333" width="1.88671875" style="352" customWidth="1"/>
    <col min="13334" max="13334" width="6.109375" style="352" customWidth="1"/>
    <col min="13335" max="13335" width="6" style="352" customWidth="1"/>
    <col min="13336" max="13336" width="1.88671875" style="352" customWidth="1"/>
    <col min="13337" max="13337" width="1.6640625" style="352" customWidth="1"/>
    <col min="13338" max="13568" width="9.109375" style="352"/>
    <col min="13569" max="13569" width="3" style="352" customWidth="1"/>
    <col min="13570" max="13570" width="1.44140625" style="352" customWidth="1"/>
    <col min="13571" max="13571" width="11.109375" style="352" customWidth="1"/>
    <col min="13572" max="13572" width="8.33203125" style="352" customWidth="1"/>
    <col min="13573" max="13573" width="8.6640625" style="352" customWidth="1"/>
    <col min="13574" max="13574" width="7.33203125" style="352" customWidth="1"/>
    <col min="13575" max="13575" width="1.88671875" style="352" customWidth="1"/>
    <col min="13576" max="13576" width="7.33203125" style="352" customWidth="1"/>
    <col min="13577" max="13577" width="1.6640625" style="352" customWidth="1"/>
    <col min="13578" max="13578" width="7.33203125" style="352" customWidth="1"/>
    <col min="13579" max="13579" width="1.88671875" style="352" customWidth="1"/>
    <col min="13580" max="13580" width="2.6640625" style="352" customWidth="1"/>
    <col min="13581" max="13581" width="8.6640625" style="352" customWidth="1"/>
    <col min="13582" max="13582" width="10.5546875" style="352" customWidth="1"/>
    <col min="13583" max="13583" width="6.109375" style="352" customWidth="1"/>
    <col min="13584" max="13584" width="5.6640625" style="352" customWidth="1"/>
    <col min="13585" max="13585" width="1.88671875" style="352" customWidth="1"/>
    <col min="13586" max="13586" width="2.44140625" style="352" customWidth="1"/>
    <col min="13587" max="13587" width="5.44140625" style="352" customWidth="1"/>
    <col min="13588" max="13588" width="5.6640625" style="352" customWidth="1"/>
    <col min="13589" max="13589" width="1.88671875" style="352" customWidth="1"/>
    <col min="13590" max="13590" width="6.109375" style="352" customWidth="1"/>
    <col min="13591" max="13591" width="6" style="352" customWidth="1"/>
    <col min="13592" max="13592" width="1.88671875" style="352" customWidth="1"/>
    <col min="13593" max="13593" width="1.6640625" style="352" customWidth="1"/>
    <col min="13594" max="13824" width="9.109375" style="352"/>
    <col min="13825" max="13825" width="3" style="352" customWidth="1"/>
    <col min="13826" max="13826" width="1.44140625" style="352" customWidth="1"/>
    <col min="13827" max="13827" width="11.109375" style="352" customWidth="1"/>
    <col min="13828" max="13828" width="8.33203125" style="352" customWidth="1"/>
    <col min="13829" max="13829" width="8.6640625" style="352" customWidth="1"/>
    <col min="13830" max="13830" width="7.33203125" style="352" customWidth="1"/>
    <col min="13831" max="13831" width="1.88671875" style="352" customWidth="1"/>
    <col min="13832" max="13832" width="7.33203125" style="352" customWidth="1"/>
    <col min="13833" max="13833" width="1.6640625" style="352" customWidth="1"/>
    <col min="13834" max="13834" width="7.33203125" style="352" customWidth="1"/>
    <col min="13835" max="13835" width="1.88671875" style="352" customWidth="1"/>
    <col min="13836" max="13836" width="2.6640625" style="352" customWidth="1"/>
    <col min="13837" max="13837" width="8.6640625" style="352" customWidth="1"/>
    <col min="13838" max="13838" width="10.5546875" style="352" customWidth="1"/>
    <col min="13839" max="13839" width="6.109375" style="352" customWidth="1"/>
    <col min="13840" max="13840" width="5.6640625" style="352" customWidth="1"/>
    <col min="13841" max="13841" width="1.88671875" style="352" customWidth="1"/>
    <col min="13842" max="13842" width="2.44140625" style="352" customWidth="1"/>
    <col min="13843" max="13843" width="5.44140625" style="352" customWidth="1"/>
    <col min="13844" max="13844" width="5.6640625" style="352" customWidth="1"/>
    <col min="13845" max="13845" width="1.88671875" style="352" customWidth="1"/>
    <col min="13846" max="13846" width="6.109375" style="352" customWidth="1"/>
    <col min="13847" max="13847" width="6" style="352" customWidth="1"/>
    <col min="13848" max="13848" width="1.88671875" style="352" customWidth="1"/>
    <col min="13849" max="13849" width="1.6640625" style="352" customWidth="1"/>
    <col min="13850" max="14080" width="9.109375" style="352"/>
    <col min="14081" max="14081" width="3" style="352" customWidth="1"/>
    <col min="14082" max="14082" width="1.44140625" style="352" customWidth="1"/>
    <col min="14083" max="14083" width="11.109375" style="352" customWidth="1"/>
    <col min="14084" max="14084" width="8.33203125" style="352" customWidth="1"/>
    <col min="14085" max="14085" width="8.6640625" style="352" customWidth="1"/>
    <col min="14086" max="14086" width="7.33203125" style="352" customWidth="1"/>
    <col min="14087" max="14087" width="1.88671875" style="352" customWidth="1"/>
    <col min="14088" max="14088" width="7.33203125" style="352" customWidth="1"/>
    <col min="14089" max="14089" width="1.6640625" style="352" customWidth="1"/>
    <col min="14090" max="14090" width="7.33203125" style="352" customWidth="1"/>
    <col min="14091" max="14091" width="1.88671875" style="352" customWidth="1"/>
    <col min="14092" max="14092" width="2.6640625" style="352" customWidth="1"/>
    <col min="14093" max="14093" width="8.6640625" style="352" customWidth="1"/>
    <col min="14094" max="14094" width="10.5546875" style="352" customWidth="1"/>
    <col min="14095" max="14095" width="6.109375" style="352" customWidth="1"/>
    <col min="14096" max="14096" width="5.6640625" style="352" customWidth="1"/>
    <col min="14097" max="14097" width="1.88671875" style="352" customWidth="1"/>
    <col min="14098" max="14098" width="2.44140625" style="352" customWidth="1"/>
    <col min="14099" max="14099" width="5.44140625" style="352" customWidth="1"/>
    <col min="14100" max="14100" width="5.6640625" style="352" customWidth="1"/>
    <col min="14101" max="14101" width="1.88671875" style="352" customWidth="1"/>
    <col min="14102" max="14102" width="6.109375" style="352" customWidth="1"/>
    <col min="14103" max="14103" width="6" style="352" customWidth="1"/>
    <col min="14104" max="14104" width="1.88671875" style="352" customWidth="1"/>
    <col min="14105" max="14105" width="1.6640625" style="352" customWidth="1"/>
    <col min="14106" max="14336" width="9.109375" style="352"/>
    <col min="14337" max="14337" width="3" style="352" customWidth="1"/>
    <col min="14338" max="14338" width="1.44140625" style="352" customWidth="1"/>
    <col min="14339" max="14339" width="11.109375" style="352" customWidth="1"/>
    <col min="14340" max="14340" width="8.33203125" style="352" customWidth="1"/>
    <col min="14341" max="14341" width="8.6640625" style="352" customWidth="1"/>
    <col min="14342" max="14342" width="7.33203125" style="352" customWidth="1"/>
    <col min="14343" max="14343" width="1.88671875" style="352" customWidth="1"/>
    <col min="14344" max="14344" width="7.33203125" style="352" customWidth="1"/>
    <col min="14345" max="14345" width="1.6640625" style="352" customWidth="1"/>
    <col min="14346" max="14346" width="7.33203125" style="352" customWidth="1"/>
    <col min="14347" max="14347" width="1.88671875" style="352" customWidth="1"/>
    <col min="14348" max="14348" width="2.6640625" style="352" customWidth="1"/>
    <col min="14349" max="14349" width="8.6640625" style="352" customWidth="1"/>
    <col min="14350" max="14350" width="10.5546875" style="352" customWidth="1"/>
    <col min="14351" max="14351" width="6.109375" style="352" customWidth="1"/>
    <col min="14352" max="14352" width="5.6640625" style="352" customWidth="1"/>
    <col min="14353" max="14353" width="1.88671875" style="352" customWidth="1"/>
    <col min="14354" max="14354" width="2.44140625" style="352" customWidth="1"/>
    <col min="14355" max="14355" width="5.44140625" style="352" customWidth="1"/>
    <col min="14356" max="14356" width="5.6640625" style="352" customWidth="1"/>
    <col min="14357" max="14357" width="1.88671875" style="352" customWidth="1"/>
    <col min="14358" max="14358" width="6.109375" style="352" customWidth="1"/>
    <col min="14359" max="14359" width="6" style="352" customWidth="1"/>
    <col min="14360" max="14360" width="1.88671875" style="352" customWidth="1"/>
    <col min="14361" max="14361" width="1.6640625" style="352" customWidth="1"/>
    <col min="14362" max="14592" width="9.109375" style="352"/>
    <col min="14593" max="14593" width="3" style="352" customWidth="1"/>
    <col min="14594" max="14594" width="1.44140625" style="352" customWidth="1"/>
    <col min="14595" max="14595" width="11.109375" style="352" customWidth="1"/>
    <col min="14596" max="14596" width="8.33203125" style="352" customWidth="1"/>
    <col min="14597" max="14597" width="8.6640625" style="352" customWidth="1"/>
    <col min="14598" max="14598" width="7.33203125" style="352" customWidth="1"/>
    <col min="14599" max="14599" width="1.88671875" style="352" customWidth="1"/>
    <col min="14600" max="14600" width="7.33203125" style="352" customWidth="1"/>
    <col min="14601" max="14601" width="1.6640625" style="352" customWidth="1"/>
    <col min="14602" max="14602" width="7.33203125" style="352" customWidth="1"/>
    <col min="14603" max="14603" width="1.88671875" style="352" customWidth="1"/>
    <col min="14604" max="14604" width="2.6640625" style="352" customWidth="1"/>
    <col min="14605" max="14605" width="8.6640625" style="352" customWidth="1"/>
    <col min="14606" max="14606" width="10.5546875" style="352" customWidth="1"/>
    <col min="14607" max="14607" width="6.109375" style="352" customWidth="1"/>
    <col min="14608" max="14608" width="5.6640625" style="352" customWidth="1"/>
    <col min="14609" max="14609" width="1.88671875" style="352" customWidth="1"/>
    <col min="14610" max="14610" width="2.44140625" style="352" customWidth="1"/>
    <col min="14611" max="14611" width="5.44140625" style="352" customWidth="1"/>
    <col min="14612" max="14612" width="5.6640625" style="352" customWidth="1"/>
    <col min="14613" max="14613" width="1.88671875" style="352" customWidth="1"/>
    <col min="14614" max="14614" width="6.109375" style="352" customWidth="1"/>
    <col min="14615" max="14615" width="6" style="352" customWidth="1"/>
    <col min="14616" max="14616" width="1.88671875" style="352" customWidth="1"/>
    <col min="14617" max="14617" width="1.6640625" style="352" customWidth="1"/>
    <col min="14618" max="14848" width="9.109375" style="352"/>
    <col min="14849" max="14849" width="3" style="352" customWidth="1"/>
    <col min="14850" max="14850" width="1.44140625" style="352" customWidth="1"/>
    <col min="14851" max="14851" width="11.109375" style="352" customWidth="1"/>
    <col min="14852" max="14852" width="8.33203125" style="352" customWidth="1"/>
    <col min="14853" max="14853" width="8.6640625" style="352" customWidth="1"/>
    <col min="14854" max="14854" width="7.33203125" style="352" customWidth="1"/>
    <col min="14855" max="14855" width="1.88671875" style="352" customWidth="1"/>
    <col min="14856" max="14856" width="7.33203125" style="352" customWidth="1"/>
    <col min="14857" max="14857" width="1.6640625" style="352" customWidth="1"/>
    <col min="14858" max="14858" width="7.33203125" style="352" customWidth="1"/>
    <col min="14859" max="14859" width="1.88671875" style="352" customWidth="1"/>
    <col min="14860" max="14860" width="2.6640625" style="352" customWidth="1"/>
    <col min="14861" max="14861" width="8.6640625" style="352" customWidth="1"/>
    <col min="14862" max="14862" width="10.5546875" style="352" customWidth="1"/>
    <col min="14863" max="14863" width="6.109375" style="352" customWidth="1"/>
    <col min="14864" max="14864" width="5.6640625" style="352" customWidth="1"/>
    <col min="14865" max="14865" width="1.88671875" style="352" customWidth="1"/>
    <col min="14866" max="14866" width="2.44140625" style="352" customWidth="1"/>
    <col min="14867" max="14867" width="5.44140625" style="352" customWidth="1"/>
    <col min="14868" max="14868" width="5.6640625" style="352" customWidth="1"/>
    <col min="14869" max="14869" width="1.88671875" style="352" customWidth="1"/>
    <col min="14870" max="14870" width="6.109375" style="352" customWidth="1"/>
    <col min="14871" max="14871" width="6" style="352" customWidth="1"/>
    <col min="14872" max="14872" width="1.88671875" style="352" customWidth="1"/>
    <col min="14873" max="14873" width="1.6640625" style="352" customWidth="1"/>
    <col min="14874" max="15104" width="9.109375" style="352"/>
    <col min="15105" max="15105" width="3" style="352" customWidth="1"/>
    <col min="15106" max="15106" width="1.44140625" style="352" customWidth="1"/>
    <col min="15107" max="15107" width="11.109375" style="352" customWidth="1"/>
    <col min="15108" max="15108" width="8.33203125" style="352" customWidth="1"/>
    <col min="15109" max="15109" width="8.6640625" style="352" customWidth="1"/>
    <col min="15110" max="15110" width="7.33203125" style="352" customWidth="1"/>
    <col min="15111" max="15111" width="1.88671875" style="352" customWidth="1"/>
    <col min="15112" max="15112" width="7.33203125" style="352" customWidth="1"/>
    <col min="15113" max="15113" width="1.6640625" style="352" customWidth="1"/>
    <col min="15114" max="15114" width="7.33203125" style="352" customWidth="1"/>
    <col min="15115" max="15115" width="1.88671875" style="352" customWidth="1"/>
    <col min="15116" max="15116" width="2.6640625" style="352" customWidth="1"/>
    <col min="15117" max="15117" width="8.6640625" style="352" customWidth="1"/>
    <col min="15118" max="15118" width="10.5546875" style="352" customWidth="1"/>
    <col min="15119" max="15119" width="6.109375" style="352" customWidth="1"/>
    <col min="15120" max="15120" width="5.6640625" style="352" customWidth="1"/>
    <col min="15121" max="15121" width="1.88671875" style="352" customWidth="1"/>
    <col min="15122" max="15122" width="2.44140625" style="352" customWidth="1"/>
    <col min="15123" max="15123" width="5.44140625" style="352" customWidth="1"/>
    <col min="15124" max="15124" width="5.6640625" style="352" customWidth="1"/>
    <col min="15125" max="15125" width="1.88671875" style="352" customWidth="1"/>
    <col min="15126" max="15126" width="6.109375" style="352" customWidth="1"/>
    <col min="15127" max="15127" width="6" style="352" customWidth="1"/>
    <col min="15128" max="15128" width="1.88671875" style="352" customWidth="1"/>
    <col min="15129" max="15129" width="1.6640625" style="352" customWidth="1"/>
    <col min="15130" max="15360" width="9.109375" style="352"/>
    <col min="15361" max="15361" width="3" style="352" customWidth="1"/>
    <col min="15362" max="15362" width="1.44140625" style="352" customWidth="1"/>
    <col min="15363" max="15363" width="11.109375" style="352" customWidth="1"/>
    <col min="15364" max="15364" width="8.33203125" style="352" customWidth="1"/>
    <col min="15365" max="15365" width="8.6640625" style="352" customWidth="1"/>
    <col min="15366" max="15366" width="7.33203125" style="352" customWidth="1"/>
    <col min="15367" max="15367" width="1.88671875" style="352" customWidth="1"/>
    <col min="15368" max="15368" width="7.33203125" style="352" customWidth="1"/>
    <col min="15369" max="15369" width="1.6640625" style="352" customWidth="1"/>
    <col min="15370" max="15370" width="7.33203125" style="352" customWidth="1"/>
    <col min="15371" max="15371" width="1.88671875" style="352" customWidth="1"/>
    <col min="15372" max="15372" width="2.6640625" style="352" customWidth="1"/>
    <col min="15373" max="15373" width="8.6640625" style="352" customWidth="1"/>
    <col min="15374" max="15374" width="10.5546875" style="352" customWidth="1"/>
    <col min="15375" max="15375" width="6.109375" style="352" customWidth="1"/>
    <col min="15376" max="15376" width="5.6640625" style="352" customWidth="1"/>
    <col min="15377" max="15377" width="1.88671875" style="352" customWidth="1"/>
    <col min="15378" max="15378" width="2.44140625" style="352" customWidth="1"/>
    <col min="15379" max="15379" width="5.44140625" style="352" customWidth="1"/>
    <col min="15380" max="15380" width="5.6640625" style="352" customWidth="1"/>
    <col min="15381" max="15381" width="1.88671875" style="352" customWidth="1"/>
    <col min="15382" max="15382" width="6.109375" style="352" customWidth="1"/>
    <col min="15383" max="15383" width="6" style="352" customWidth="1"/>
    <col min="15384" max="15384" width="1.88671875" style="352" customWidth="1"/>
    <col min="15385" max="15385" width="1.6640625" style="352" customWidth="1"/>
    <col min="15386" max="15616" width="9.109375" style="352"/>
    <col min="15617" max="15617" width="3" style="352" customWidth="1"/>
    <col min="15618" max="15618" width="1.44140625" style="352" customWidth="1"/>
    <col min="15619" max="15619" width="11.109375" style="352" customWidth="1"/>
    <col min="15620" max="15620" width="8.33203125" style="352" customWidth="1"/>
    <col min="15621" max="15621" width="8.6640625" style="352" customWidth="1"/>
    <col min="15622" max="15622" width="7.33203125" style="352" customWidth="1"/>
    <col min="15623" max="15623" width="1.88671875" style="352" customWidth="1"/>
    <col min="15624" max="15624" width="7.33203125" style="352" customWidth="1"/>
    <col min="15625" max="15625" width="1.6640625" style="352" customWidth="1"/>
    <col min="15626" max="15626" width="7.33203125" style="352" customWidth="1"/>
    <col min="15627" max="15627" width="1.88671875" style="352" customWidth="1"/>
    <col min="15628" max="15628" width="2.6640625" style="352" customWidth="1"/>
    <col min="15629" max="15629" width="8.6640625" style="352" customWidth="1"/>
    <col min="15630" max="15630" width="10.5546875" style="352" customWidth="1"/>
    <col min="15631" max="15631" width="6.109375" style="352" customWidth="1"/>
    <col min="15632" max="15632" width="5.6640625" style="352" customWidth="1"/>
    <col min="15633" max="15633" width="1.88671875" style="352" customWidth="1"/>
    <col min="15634" max="15634" width="2.44140625" style="352" customWidth="1"/>
    <col min="15635" max="15635" width="5.44140625" style="352" customWidth="1"/>
    <col min="15636" max="15636" width="5.6640625" style="352" customWidth="1"/>
    <col min="15637" max="15637" width="1.88671875" style="352" customWidth="1"/>
    <col min="15638" max="15638" width="6.109375" style="352" customWidth="1"/>
    <col min="15639" max="15639" width="6" style="352" customWidth="1"/>
    <col min="15640" max="15640" width="1.88671875" style="352" customWidth="1"/>
    <col min="15641" max="15641" width="1.6640625" style="352" customWidth="1"/>
    <col min="15642" max="15872" width="9.109375" style="352"/>
    <col min="15873" max="15873" width="3" style="352" customWidth="1"/>
    <col min="15874" max="15874" width="1.44140625" style="352" customWidth="1"/>
    <col min="15875" max="15875" width="11.109375" style="352" customWidth="1"/>
    <col min="15876" max="15876" width="8.33203125" style="352" customWidth="1"/>
    <col min="15877" max="15877" width="8.6640625" style="352" customWidth="1"/>
    <col min="15878" max="15878" width="7.33203125" style="352" customWidth="1"/>
    <col min="15879" max="15879" width="1.88671875" style="352" customWidth="1"/>
    <col min="15880" max="15880" width="7.33203125" style="352" customWidth="1"/>
    <col min="15881" max="15881" width="1.6640625" style="352" customWidth="1"/>
    <col min="15882" max="15882" width="7.33203125" style="352" customWidth="1"/>
    <col min="15883" max="15883" width="1.88671875" style="352" customWidth="1"/>
    <col min="15884" max="15884" width="2.6640625" style="352" customWidth="1"/>
    <col min="15885" max="15885" width="8.6640625" style="352" customWidth="1"/>
    <col min="15886" max="15886" width="10.5546875" style="352" customWidth="1"/>
    <col min="15887" max="15887" width="6.109375" style="352" customWidth="1"/>
    <col min="15888" max="15888" width="5.6640625" style="352" customWidth="1"/>
    <col min="15889" max="15889" width="1.88671875" style="352" customWidth="1"/>
    <col min="15890" max="15890" width="2.44140625" style="352" customWidth="1"/>
    <col min="15891" max="15891" width="5.44140625" style="352" customWidth="1"/>
    <col min="15892" max="15892" width="5.6640625" style="352" customWidth="1"/>
    <col min="15893" max="15893" width="1.88671875" style="352" customWidth="1"/>
    <col min="15894" max="15894" width="6.109375" style="352" customWidth="1"/>
    <col min="15895" max="15895" width="6" style="352" customWidth="1"/>
    <col min="15896" max="15896" width="1.88671875" style="352" customWidth="1"/>
    <col min="15897" max="15897" width="1.6640625" style="352" customWidth="1"/>
    <col min="15898" max="16128" width="9.109375" style="352"/>
    <col min="16129" max="16129" width="3" style="352" customWidth="1"/>
    <col min="16130" max="16130" width="1.44140625" style="352" customWidth="1"/>
    <col min="16131" max="16131" width="11.109375" style="352" customWidth="1"/>
    <col min="16132" max="16132" width="8.33203125" style="352" customWidth="1"/>
    <col min="16133" max="16133" width="8.6640625" style="352" customWidth="1"/>
    <col min="16134" max="16134" width="7.33203125" style="352" customWidth="1"/>
    <col min="16135" max="16135" width="1.88671875" style="352" customWidth="1"/>
    <col min="16136" max="16136" width="7.33203125" style="352" customWidth="1"/>
    <col min="16137" max="16137" width="1.6640625" style="352" customWidth="1"/>
    <col min="16138" max="16138" width="7.33203125" style="352" customWidth="1"/>
    <col min="16139" max="16139" width="1.88671875" style="352" customWidth="1"/>
    <col min="16140" max="16140" width="2.6640625" style="352" customWidth="1"/>
    <col min="16141" max="16141" width="8.6640625" style="352" customWidth="1"/>
    <col min="16142" max="16142" width="10.5546875" style="352" customWidth="1"/>
    <col min="16143" max="16143" width="6.109375" style="352" customWidth="1"/>
    <col min="16144" max="16144" width="5.6640625" style="352" customWidth="1"/>
    <col min="16145" max="16145" width="1.88671875" style="352" customWidth="1"/>
    <col min="16146" max="16146" width="2.44140625" style="352" customWidth="1"/>
    <col min="16147" max="16147" width="5.44140625" style="352" customWidth="1"/>
    <col min="16148" max="16148" width="5.6640625" style="352" customWidth="1"/>
    <col min="16149" max="16149" width="1.88671875" style="352" customWidth="1"/>
    <col min="16150" max="16150" width="6.109375" style="352" customWidth="1"/>
    <col min="16151" max="16151" width="6" style="352" customWidth="1"/>
    <col min="16152" max="16152" width="1.88671875" style="352" customWidth="1"/>
    <col min="16153" max="16153" width="1.6640625" style="352" customWidth="1"/>
    <col min="16154" max="16384" width="9.109375" style="352"/>
  </cols>
  <sheetData>
    <row r="1" spans="2:25" x14ac:dyDescent="0.25">
      <c r="V1" s="352" t="str">
        <f>LEFT(TRIM([3]W!A699),4)</f>
        <v xml:space="preserve">032 </v>
      </c>
      <c r="W1" s="352" t="str">
        <f>RIGHT(TRIM([3]W!A699),10)</f>
        <v>20/10/2017</v>
      </c>
    </row>
    <row r="2" spans="2:25" ht="33" x14ac:dyDescent="0.6">
      <c r="G2" s="353" t="s">
        <v>216</v>
      </c>
      <c r="H2" s="354"/>
    </row>
    <row r="3" spans="2:25" x14ac:dyDescent="0.25">
      <c r="B3" s="352">
        <f>[3]W!A861</f>
        <v>0</v>
      </c>
      <c r="V3" s="355" t="s">
        <v>217</v>
      </c>
      <c r="W3" s="356" t="str">
        <f>[3]W!A6</f>
        <v xml:space="preserve">  17C1</v>
      </c>
    </row>
    <row r="4" spans="2:25" x14ac:dyDescent="0.25">
      <c r="B4" s="352">
        <f>[3]W!A862</f>
        <v>0</v>
      </c>
    </row>
    <row r="5" spans="2:25" ht="17.399999999999999" x14ac:dyDescent="0.3">
      <c r="B5" s="352">
        <f>[3]W!A863</f>
        <v>0</v>
      </c>
      <c r="H5" s="357" t="s">
        <v>218</v>
      </c>
      <c r="J5" s="358"/>
      <c r="K5" s="358"/>
      <c r="L5" s="359">
        <f>[3]W!$A1</f>
        <v>8</v>
      </c>
      <c r="M5" s="357" t="s">
        <v>219</v>
      </c>
      <c r="O5" s="359">
        <f>[3]W!$A2</f>
        <v>2</v>
      </c>
      <c r="P5" s="358"/>
      <c r="Q5" s="358"/>
      <c r="S5" s="360"/>
      <c r="T5" s="361"/>
      <c r="U5" s="360"/>
      <c r="V5" s="360"/>
    </row>
    <row r="6" spans="2:25" x14ac:dyDescent="0.25">
      <c r="B6" s="352">
        <f>[3]W!A864</f>
        <v>0</v>
      </c>
    </row>
    <row r="8" spans="2:25" x14ac:dyDescent="0.25">
      <c r="B8" s="362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4"/>
    </row>
    <row r="9" spans="2:25" ht="24.6" x14ac:dyDescent="0.4">
      <c r="B9" s="365"/>
      <c r="C9" s="356" t="s">
        <v>220</v>
      </c>
      <c r="E9" s="366"/>
      <c r="F9" s="366"/>
      <c r="G9" s="367" t="s">
        <v>0</v>
      </c>
      <c r="H9" s="368" t="s">
        <v>221</v>
      </c>
      <c r="I9" s="368"/>
      <c r="J9" s="368"/>
      <c r="K9" s="366"/>
      <c r="L9" s="366"/>
      <c r="O9" s="369" t="s">
        <v>108</v>
      </c>
      <c r="P9" s="370">
        <f>[3]W!$A4</f>
        <v>2017</v>
      </c>
      <c r="Q9" s="361"/>
      <c r="R9" s="371" t="s">
        <v>107</v>
      </c>
      <c r="S9" s="370">
        <f>[3]W!$A5</f>
        <v>4</v>
      </c>
      <c r="T9" s="369" t="s">
        <v>0</v>
      </c>
      <c r="U9" s="369" t="s">
        <v>0</v>
      </c>
      <c r="V9" s="370" t="s">
        <v>0</v>
      </c>
      <c r="W9" s="371" t="s">
        <v>0</v>
      </c>
      <c r="X9" s="360" t="s">
        <v>0</v>
      </c>
      <c r="Y9" s="372"/>
    </row>
    <row r="10" spans="2:25" ht="11.25" customHeight="1" x14ac:dyDescent="0.4">
      <c r="B10" s="365"/>
      <c r="E10" s="366"/>
      <c r="F10" s="366"/>
      <c r="G10" s="366"/>
      <c r="H10" s="368"/>
      <c r="I10" s="368"/>
      <c r="J10" s="368"/>
      <c r="K10" s="366"/>
      <c r="L10" s="366"/>
      <c r="O10" s="373"/>
      <c r="P10" s="360"/>
      <c r="Q10" s="361"/>
      <c r="R10" s="361"/>
      <c r="S10" s="370"/>
      <c r="X10" s="374"/>
      <c r="Y10" s="372"/>
    </row>
    <row r="11" spans="2:25" ht="12.75" customHeight="1" x14ac:dyDescent="0.25">
      <c r="B11" s="365"/>
      <c r="C11" s="375"/>
      <c r="D11" s="375"/>
      <c r="E11" s="376"/>
      <c r="F11" s="376"/>
      <c r="G11" s="376"/>
      <c r="H11" s="376"/>
      <c r="I11" s="376"/>
      <c r="J11" s="377"/>
      <c r="K11" s="376"/>
      <c r="L11" s="376"/>
      <c r="M11" s="375"/>
      <c r="N11" s="375"/>
      <c r="O11" s="378"/>
      <c r="P11" s="379"/>
      <c r="Q11" s="375"/>
      <c r="R11" s="378"/>
      <c r="S11" s="380"/>
      <c r="T11" s="375"/>
      <c r="U11" s="375"/>
      <c r="V11" s="375"/>
      <c r="W11" s="375"/>
      <c r="X11" s="375"/>
      <c r="Y11" s="381"/>
    </row>
    <row r="12" spans="2:25" x14ac:dyDescent="0.25">
      <c r="B12" s="365"/>
      <c r="C12" s="375"/>
      <c r="D12" s="375"/>
      <c r="E12" s="382" t="s">
        <v>222</v>
      </c>
      <c r="F12" s="383" t="s">
        <v>223</v>
      </c>
      <c r="G12" s="384">
        <v>1</v>
      </c>
      <c r="H12" s="383" t="s">
        <v>223</v>
      </c>
      <c r="I12" s="384">
        <v>2</v>
      </c>
      <c r="J12" s="383" t="s">
        <v>223</v>
      </c>
      <c r="K12" s="384">
        <v>3</v>
      </c>
      <c r="L12" s="376"/>
      <c r="M12" s="385"/>
      <c r="N12" s="385"/>
      <c r="O12" s="385"/>
      <c r="P12" s="386" t="s">
        <v>224</v>
      </c>
      <c r="Q12" s="387"/>
      <c r="R12" s="388"/>
      <c r="S12" s="375"/>
      <c r="T12" s="389" t="s">
        <v>225</v>
      </c>
      <c r="U12" s="390"/>
      <c r="V12" s="385"/>
      <c r="W12" s="386" t="s">
        <v>226</v>
      </c>
      <c r="X12" s="387"/>
      <c r="Y12" s="381"/>
    </row>
    <row r="13" spans="2:25" x14ac:dyDescent="0.25">
      <c r="B13" s="365"/>
      <c r="C13" s="391" t="s">
        <v>227</v>
      </c>
      <c r="D13" s="376"/>
      <c r="E13" s="392"/>
      <c r="F13" s="383"/>
      <c r="G13" s="376"/>
      <c r="H13" s="383"/>
      <c r="I13" s="376"/>
      <c r="J13" s="383"/>
      <c r="K13" s="393"/>
      <c r="L13" s="376"/>
      <c r="M13" s="391" t="s">
        <v>228</v>
      </c>
      <c r="N13" s="385"/>
      <c r="O13" s="385"/>
      <c r="P13" s="394" t="s">
        <v>229</v>
      </c>
      <c r="Q13" s="395"/>
      <c r="R13" s="396"/>
      <c r="S13" s="375"/>
      <c r="T13" s="394" t="s">
        <v>230</v>
      </c>
      <c r="U13" s="397"/>
      <c r="V13" s="392"/>
      <c r="W13" s="398" t="s">
        <v>231</v>
      </c>
      <c r="X13" s="399"/>
      <c r="Y13" s="381"/>
    </row>
    <row r="14" spans="2:25" x14ac:dyDescent="0.25">
      <c r="B14" s="365"/>
      <c r="C14" s="376"/>
      <c r="D14" s="376" t="s">
        <v>232</v>
      </c>
      <c r="E14" s="400">
        <f>[3]W!A7</f>
        <v>20</v>
      </c>
      <c r="F14" s="401">
        <f>[3]W!A11</f>
        <v>6</v>
      </c>
      <c r="G14" s="402"/>
      <c r="H14" s="401">
        <f>[3]W!A14</f>
        <v>5</v>
      </c>
      <c r="I14" s="403"/>
      <c r="J14" s="401">
        <f>[3]W!A17</f>
        <v>5</v>
      </c>
      <c r="K14" s="403"/>
      <c r="L14" s="376"/>
      <c r="M14" s="385"/>
      <c r="N14" s="376" t="s">
        <v>233</v>
      </c>
      <c r="O14" s="385"/>
      <c r="P14" s="404">
        <f>[3]W!A61</f>
        <v>3</v>
      </c>
      <c r="Q14" s="405">
        <f>[3]W!B61</f>
        <v>0</v>
      </c>
      <c r="R14" s="396"/>
      <c r="S14" s="375"/>
      <c r="T14" s="404">
        <f>[3]W!A62</f>
        <v>10</v>
      </c>
      <c r="U14" s="405">
        <f>[3]W!B62</f>
        <v>0</v>
      </c>
      <c r="V14" s="375"/>
      <c r="W14" s="404">
        <f>[3]W!A63</f>
        <v>7</v>
      </c>
      <c r="X14" s="406"/>
      <c r="Y14" s="381"/>
    </row>
    <row r="15" spans="2:25" x14ac:dyDescent="0.25">
      <c r="B15" s="365"/>
      <c r="C15" s="376"/>
      <c r="D15" s="376" t="s">
        <v>173</v>
      </c>
      <c r="E15" s="407">
        <f>[3]W!A8</f>
        <v>15</v>
      </c>
      <c r="F15" s="401">
        <f>[3]W!A12</f>
        <v>6</v>
      </c>
      <c r="G15" s="408"/>
      <c r="H15" s="401">
        <f>[3]W!A15</f>
        <v>6</v>
      </c>
      <c r="I15" s="409"/>
      <c r="J15" s="401">
        <f>[3]W!A18</f>
        <v>6</v>
      </c>
      <c r="K15" s="409"/>
      <c r="L15" s="376"/>
      <c r="M15" s="385"/>
      <c r="N15" s="376" t="s">
        <v>234</v>
      </c>
      <c r="O15" s="385"/>
      <c r="P15" s="398">
        <f>[3]W!A64</f>
        <v>2</v>
      </c>
      <c r="Q15" s="395">
        <f>[3]W!B64</f>
        <v>0</v>
      </c>
      <c r="R15" s="396"/>
      <c r="S15" s="375"/>
      <c r="T15" s="410">
        <f>[3]W!A65</f>
        <v>9</v>
      </c>
      <c r="U15" s="411">
        <f>[3]W!B65</f>
        <v>0</v>
      </c>
      <c r="V15" s="375"/>
      <c r="W15" s="412">
        <f>[3]W!A66</f>
        <v>7</v>
      </c>
      <c r="X15" s="411"/>
      <c r="Y15" s="381"/>
    </row>
    <row r="16" spans="2:25" x14ac:dyDescent="0.25">
      <c r="B16" s="365"/>
      <c r="C16" s="376"/>
      <c r="D16" s="376" t="s">
        <v>174</v>
      </c>
      <c r="E16" s="413">
        <f>[3]W!A9</f>
        <v>20</v>
      </c>
      <c r="F16" s="414">
        <f>[3]W!A13</f>
        <v>6</v>
      </c>
      <c r="G16" s="415"/>
      <c r="H16" s="414">
        <f>[3]W!A16</f>
        <v>6</v>
      </c>
      <c r="I16" s="395"/>
      <c r="J16" s="414">
        <f>[3]W!A19</f>
        <v>6</v>
      </c>
      <c r="K16" s="395"/>
      <c r="L16" s="376"/>
      <c r="M16" s="385"/>
      <c r="N16" s="376" t="s">
        <v>235</v>
      </c>
      <c r="O16" s="385"/>
      <c r="P16" s="392"/>
      <c r="Q16" s="385"/>
      <c r="R16" s="385"/>
      <c r="S16" s="375"/>
      <c r="T16" s="398">
        <f>[3]W!A68</f>
        <v>10</v>
      </c>
      <c r="U16" s="416">
        <f>[3]W!B68</f>
        <v>0</v>
      </c>
      <c r="V16" s="375"/>
      <c r="W16" s="417">
        <f>[3]W!A69</f>
        <v>7</v>
      </c>
      <c r="X16" s="416"/>
      <c r="Y16" s="381"/>
    </row>
    <row r="17" spans="2:25" x14ac:dyDescent="0.25">
      <c r="B17" s="365"/>
      <c r="C17" s="376"/>
      <c r="D17" s="376"/>
      <c r="E17" s="401"/>
      <c r="F17" s="401"/>
      <c r="G17" s="396"/>
      <c r="H17" s="401"/>
      <c r="I17" s="396"/>
      <c r="J17" s="401"/>
      <c r="K17" s="396"/>
      <c r="L17" s="376"/>
      <c r="M17" s="385"/>
      <c r="N17" s="385"/>
      <c r="O17" s="385"/>
      <c r="P17" s="392"/>
      <c r="Q17" s="385"/>
      <c r="R17" s="385"/>
      <c r="S17" s="375"/>
      <c r="T17" s="401"/>
      <c r="U17" s="396"/>
      <c r="V17" s="375"/>
      <c r="W17" s="418"/>
      <c r="X17" s="396"/>
      <c r="Y17" s="381"/>
    </row>
    <row r="18" spans="2:25" x14ac:dyDescent="0.25">
      <c r="B18" s="365"/>
      <c r="C18" s="391" t="s">
        <v>236</v>
      </c>
      <c r="D18" s="375"/>
      <c r="E18" s="375"/>
      <c r="F18" s="375"/>
      <c r="G18" s="419"/>
      <c r="H18" s="375"/>
      <c r="I18" s="375"/>
      <c r="J18" s="375"/>
      <c r="K18" s="375"/>
      <c r="L18" s="376"/>
      <c r="M18" s="379" t="s">
        <v>237</v>
      </c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96"/>
      <c r="Y18" s="381"/>
    </row>
    <row r="19" spans="2:25" x14ac:dyDescent="0.25">
      <c r="B19" s="365"/>
      <c r="C19" s="375"/>
      <c r="D19" s="376" t="s">
        <v>232</v>
      </c>
      <c r="E19" s="376"/>
      <c r="F19" s="404">
        <f>[3]W!A21</f>
        <v>320</v>
      </c>
      <c r="G19" s="411">
        <f>[3]W!B21</f>
        <v>0</v>
      </c>
      <c r="H19" s="420">
        <f>[3]W!A24</f>
        <v>500</v>
      </c>
      <c r="I19" s="405">
        <f>[3]W!B24</f>
        <v>0</v>
      </c>
      <c r="J19" s="420">
        <f>[3]W!A27</f>
        <v>705</v>
      </c>
      <c r="K19" s="405">
        <f>[3]W!B27</f>
        <v>0</v>
      </c>
      <c r="L19" s="376"/>
      <c r="M19" s="385" t="s">
        <v>238</v>
      </c>
      <c r="N19" s="385"/>
      <c r="O19" s="392" t="s">
        <v>239</v>
      </c>
      <c r="P19" s="421">
        <f>[3]W!A57</f>
        <v>3</v>
      </c>
      <c r="Q19" s="422"/>
      <c r="R19" s="385"/>
      <c r="S19" s="423" t="s">
        <v>240</v>
      </c>
      <c r="T19" s="424">
        <f>[3]W!A58</f>
        <v>4</v>
      </c>
      <c r="U19" s="422"/>
      <c r="V19" s="425" t="s">
        <v>241</v>
      </c>
      <c r="W19" s="421">
        <f>[3]W!A59</f>
        <v>4</v>
      </c>
      <c r="X19" s="426"/>
      <c r="Y19" s="381"/>
    </row>
    <row r="20" spans="2:25" x14ac:dyDescent="0.25">
      <c r="B20" s="365"/>
      <c r="C20" s="376"/>
      <c r="D20" s="376" t="s">
        <v>173</v>
      </c>
      <c r="E20" s="376"/>
      <c r="F20" s="410">
        <f>[3]W!A22</f>
        <v>345</v>
      </c>
      <c r="G20" s="411">
        <f>[3]W!B22</f>
        <v>0</v>
      </c>
      <c r="H20" s="401">
        <f>[3]W!A25</f>
        <v>500</v>
      </c>
      <c r="I20" s="411">
        <f>[3]W!B25</f>
        <v>0</v>
      </c>
      <c r="J20" s="401">
        <f>[3]W!A28</f>
        <v>735</v>
      </c>
      <c r="K20" s="411">
        <f>[3]W!B28</f>
        <v>0</v>
      </c>
      <c r="L20" s="376"/>
      <c r="M20" s="427" t="s">
        <v>242</v>
      </c>
      <c r="N20" s="428"/>
      <c r="O20" s="427"/>
      <c r="P20" s="410">
        <f>[3]W!A75</f>
        <v>25</v>
      </c>
      <c r="Q20" s="429"/>
      <c r="R20" s="427"/>
      <c r="S20" s="385" t="s">
        <v>243</v>
      </c>
      <c r="T20" s="430"/>
      <c r="U20" s="431"/>
      <c r="V20" s="430"/>
      <c r="W20" s="410">
        <f>[3]W!A76</f>
        <v>2</v>
      </c>
      <c r="X20" s="406"/>
      <c r="Y20" s="381"/>
    </row>
    <row r="21" spans="2:25" x14ac:dyDescent="0.25">
      <c r="B21" s="365"/>
      <c r="C21" s="376"/>
      <c r="D21" s="376" t="s">
        <v>174</v>
      </c>
      <c r="E21" s="376"/>
      <c r="F21" s="398">
        <f>[3]W!A23</f>
        <v>380</v>
      </c>
      <c r="G21" s="416">
        <f>[3]W!B23</f>
        <v>0</v>
      </c>
      <c r="H21" s="414">
        <f>[3]W!A26</f>
        <v>600</v>
      </c>
      <c r="I21" s="416">
        <f>[3]W!B26</f>
        <v>0</v>
      </c>
      <c r="J21" s="414">
        <f>[3]W!A29</f>
        <v>855</v>
      </c>
      <c r="K21" s="416">
        <f>[3]W!B29</f>
        <v>0</v>
      </c>
      <c r="L21" s="376"/>
      <c r="M21" s="385" t="s">
        <v>244</v>
      </c>
      <c r="N21" s="375"/>
      <c r="O21" s="385"/>
      <c r="P21" s="398">
        <f>[3]W!A77</f>
        <v>6</v>
      </c>
      <c r="Q21" s="432"/>
      <c r="R21" s="401"/>
      <c r="S21" s="385" t="s">
        <v>245</v>
      </c>
      <c r="T21" s="385"/>
      <c r="U21" s="385"/>
      <c r="V21" s="385"/>
      <c r="W21" s="398">
        <f>[3]W!A78</f>
        <v>15</v>
      </c>
      <c r="X21" s="433"/>
      <c r="Y21" s="381"/>
    </row>
    <row r="22" spans="2:25" x14ac:dyDescent="0.25">
      <c r="B22" s="365"/>
      <c r="C22" s="376"/>
      <c r="D22" s="376"/>
      <c r="E22" s="376"/>
      <c r="F22" s="375"/>
      <c r="G22" s="376"/>
      <c r="H22" s="376"/>
      <c r="I22" s="376"/>
      <c r="J22" s="376"/>
      <c r="K22" s="376"/>
      <c r="L22" s="376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81"/>
    </row>
    <row r="23" spans="2:25" x14ac:dyDescent="0.25">
      <c r="B23" s="365"/>
      <c r="C23" s="391" t="s">
        <v>246</v>
      </c>
      <c r="D23" s="376"/>
      <c r="E23" s="376"/>
      <c r="F23" s="375"/>
      <c r="G23" s="375"/>
      <c r="H23" s="375"/>
      <c r="I23" s="375"/>
      <c r="J23" s="375"/>
      <c r="K23" s="375"/>
      <c r="L23" s="376"/>
      <c r="M23" s="391" t="s">
        <v>247</v>
      </c>
      <c r="N23" s="375"/>
      <c r="O23" s="385"/>
      <c r="P23" s="375"/>
      <c r="Q23" s="414"/>
      <c r="R23" s="401"/>
      <c r="S23" s="375"/>
      <c r="T23" s="385"/>
      <c r="U23" s="385"/>
      <c r="V23" s="385"/>
      <c r="W23" s="401"/>
      <c r="X23" s="396"/>
      <c r="Y23" s="381"/>
    </row>
    <row r="24" spans="2:25" x14ac:dyDescent="0.25">
      <c r="B24" s="365"/>
      <c r="C24" s="376"/>
      <c r="D24" s="376" t="s">
        <v>233</v>
      </c>
      <c r="E24" s="376"/>
      <c r="F24" s="404">
        <f>[3]W!A31</f>
        <v>900</v>
      </c>
      <c r="G24" s="405" t="str">
        <f>[3]W!B31</f>
        <v>*</v>
      </c>
      <c r="H24" s="420">
        <f>[3]W!A34</f>
        <v>600</v>
      </c>
      <c r="I24" s="405" t="str">
        <f>[3]W!B34</f>
        <v>*</v>
      </c>
      <c r="J24" s="420">
        <f>[3]W!A37</f>
        <v>325</v>
      </c>
      <c r="K24" s="405">
        <f>[3]W!B37</f>
        <v>0</v>
      </c>
      <c r="L24" s="376"/>
      <c r="M24" s="385" t="s">
        <v>248</v>
      </c>
      <c r="N24" s="385"/>
      <c r="O24" s="385"/>
      <c r="P24" s="404">
        <f>[3]W!A81</f>
        <v>5</v>
      </c>
      <c r="Q24" s="411">
        <f>[3]W!B81</f>
        <v>0</v>
      </c>
      <c r="R24" s="401"/>
      <c r="S24" s="385" t="s">
        <v>249</v>
      </c>
      <c r="T24" s="385"/>
      <c r="U24" s="385"/>
      <c r="V24" s="385"/>
      <c r="W24" s="421">
        <f>[3]W!A82</f>
        <v>9</v>
      </c>
      <c r="X24" s="426">
        <f>[3]W!B82</f>
        <v>0</v>
      </c>
      <c r="Y24" s="381"/>
    </row>
    <row r="25" spans="2:25" x14ac:dyDescent="0.25">
      <c r="B25" s="365"/>
      <c r="C25" s="376"/>
      <c r="D25" s="376" t="s">
        <v>234</v>
      </c>
      <c r="E25" s="376"/>
      <c r="F25" s="410">
        <f>[3]W!A32</f>
        <v>110</v>
      </c>
      <c r="G25" s="411" t="str">
        <f>[3]W!B32</f>
        <v>*</v>
      </c>
      <c r="H25" s="401">
        <f>[3]W!A35</f>
        <v>150</v>
      </c>
      <c r="I25" s="411" t="str">
        <f>[3]W!B35</f>
        <v>*</v>
      </c>
      <c r="J25" s="401">
        <f>[3]W!A38</f>
        <v>70</v>
      </c>
      <c r="K25" s="411">
        <f>[3]W!B38</f>
        <v>0</v>
      </c>
      <c r="L25" s="376"/>
      <c r="M25" s="385" t="s">
        <v>250</v>
      </c>
      <c r="N25" s="385"/>
      <c r="O25" s="385"/>
      <c r="P25" s="434">
        <f>[3]W!A83/100</f>
        <v>12.6</v>
      </c>
      <c r="Q25" s="411">
        <f>[3]W!B83</f>
        <v>0</v>
      </c>
      <c r="R25" s="401"/>
      <c r="S25" s="375"/>
      <c r="T25" s="385"/>
      <c r="U25" s="385"/>
      <c r="V25" s="385"/>
      <c r="W25" s="401"/>
      <c r="X25" s="388"/>
      <c r="Y25" s="381"/>
    </row>
    <row r="26" spans="2:25" x14ac:dyDescent="0.25">
      <c r="B26" s="365"/>
      <c r="C26" s="376"/>
      <c r="D26" s="376" t="s">
        <v>235</v>
      </c>
      <c r="E26" s="376"/>
      <c r="F26" s="398">
        <f>[3]W!A33</f>
        <v>600</v>
      </c>
      <c r="G26" s="416" t="str">
        <f>[3]W!B33</f>
        <v>*</v>
      </c>
      <c r="H26" s="414">
        <f>[3]W!A36</f>
        <v>300</v>
      </c>
      <c r="I26" s="416" t="str">
        <f>[3]W!B36</f>
        <v>*</v>
      </c>
      <c r="J26" s="398">
        <f>[3]W!A39</f>
        <v>160</v>
      </c>
      <c r="K26" s="416">
        <f>[3]W!B39</f>
        <v>0</v>
      </c>
      <c r="L26" s="376"/>
      <c r="M26" s="385" t="s">
        <v>251</v>
      </c>
      <c r="N26" s="385"/>
      <c r="O26" s="385"/>
      <c r="P26" s="398">
        <f>[3]W!A85</f>
        <v>90</v>
      </c>
      <c r="Q26" s="416">
        <f>[3]W!B85</f>
        <v>0</v>
      </c>
      <c r="R26" s="435"/>
      <c r="S26" s="385" t="s">
        <v>252</v>
      </c>
      <c r="T26" s="375"/>
      <c r="U26" s="385"/>
      <c r="V26" s="385"/>
      <c r="W26" s="421">
        <f>[3]W!A86</f>
        <v>8</v>
      </c>
      <c r="X26" s="436">
        <f>[3]W!B86</f>
        <v>0</v>
      </c>
      <c r="Y26" s="381"/>
    </row>
    <row r="27" spans="2:25" x14ac:dyDescent="0.25">
      <c r="B27" s="365"/>
      <c r="C27" s="376"/>
      <c r="D27" s="376"/>
      <c r="E27" s="376"/>
      <c r="F27" s="375"/>
      <c r="G27" s="437"/>
      <c r="H27" s="401"/>
      <c r="I27" s="396"/>
      <c r="J27" s="401"/>
      <c r="K27" s="437"/>
      <c r="L27" s="376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96"/>
      <c r="Y27" s="381"/>
    </row>
    <row r="28" spans="2:25" x14ac:dyDescent="0.25">
      <c r="B28" s="365"/>
      <c r="C28" s="438" t="s">
        <v>253</v>
      </c>
      <c r="D28" s="375"/>
      <c r="E28" s="375"/>
      <c r="F28" s="375"/>
      <c r="G28" s="375"/>
      <c r="H28" s="375"/>
      <c r="I28" s="375"/>
      <c r="J28" s="375"/>
      <c r="K28" s="375"/>
      <c r="L28" s="376"/>
      <c r="M28" s="439" t="s">
        <v>254</v>
      </c>
      <c r="N28" s="375"/>
      <c r="O28" s="375"/>
      <c r="P28" s="375"/>
      <c r="Q28" s="440"/>
      <c r="R28" s="385"/>
      <c r="S28" s="375"/>
      <c r="T28" s="385"/>
      <c r="U28" s="385"/>
      <c r="V28" s="385"/>
      <c r="W28" s="385"/>
      <c r="X28" s="388"/>
      <c r="Y28" s="381"/>
    </row>
    <row r="29" spans="2:25" x14ac:dyDescent="0.25">
      <c r="B29" s="365"/>
      <c r="C29" s="376" t="s">
        <v>255</v>
      </c>
      <c r="D29" s="376"/>
      <c r="E29" s="401"/>
      <c r="F29" s="404">
        <f>[3]W!A41</f>
        <v>0</v>
      </c>
      <c r="G29" s="403"/>
      <c r="H29" s="420">
        <f>[3]W!A42</f>
        <v>0</v>
      </c>
      <c r="I29" s="403"/>
      <c r="J29" s="420">
        <f>[3]W!A43</f>
        <v>0</v>
      </c>
      <c r="K29" s="441"/>
      <c r="L29" s="376"/>
      <c r="M29" s="385" t="s">
        <v>256</v>
      </c>
      <c r="N29" s="385"/>
      <c r="O29" s="385"/>
      <c r="P29" s="404">
        <f>[3]W!A91</f>
        <v>0</v>
      </c>
      <c r="Q29" s="411">
        <f>[3]W!B91</f>
        <v>0</v>
      </c>
      <c r="R29" s="401"/>
      <c r="S29" s="385" t="s">
        <v>257</v>
      </c>
      <c r="T29" s="385"/>
      <c r="U29" s="385"/>
      <c r="V29" s="385"/>
      <c r="W29" s="404">
        <f>[3]W!A92</f>
        <v>0</v>
      </c>
      <c r="X29" s="405">
        <f>[3]W!B92</f>
        <v>0</v>
      </c>
      <c r="Y29" s="381"/>
    </row>
    <row r="30" spans="2:25" x14ac:dyDescent="0.25">
      <c r="B30" s="365"/>
      <c r="C30" s="376" t="s">
        <v>258</v>
      </c>
      <c r="D30" s="376"/>
      <c r="E30" s="401"/>
      <c r="F30" s="410">
        <f>[3]W!A44</f>
        <v>50</v>
      </c>
      <c r="G30" s="409"/>
      <c r="H30" s="401">
        <f>[3]W!A45</f>
        <v>21</v>
      </c>
      <c r="I30" s="409"/>
      <c r="J30" s="401">
        <f>[3]W!A46</f>
        <v>20</v>
      </c>
      <c r="K30" s="381"/>
      <c r="L30" s="376"/>
      <c r="M30" s="385" t="s">
        <v>259</v>
      </c>
      <c r="N30" s="385"/>
      <c r="O30" s="385"/>
      <c r="P30" s="410">
        <f>[3]W!A93</f>
        <v>0</v>
      </c>
      <c r="Q30" s="411">
        <f>[3]W!B93</f>
        <v>0</v>
      </c>
      <c r="R30" s="401"/>
      <c r="S30" s="375" t="s">
        <v>260</v>
      </c>
      <c r="T30" s="385"/>
      <c r="U30" s="385"/>
      <c r="V30" s="385"/>
      <c r="W30" s="410">
        <f>[3]W!A94</f>
        <v>-500</v>
      </c>
      <c r="X30" s="411">
        <f>[3]W!B94</f>
        <v>0</v>
      </c>
      <c r="Y30" s="381"/>
    </row>
    <row r="31" spans="2:25" x14ac:dyDescent="0.25">
      <c r="B31" s="365"/>
      <c r="C31" s="376" t="s">
        <v>261</v>
      </c>
      <c r="D31" s="375"/>
      <c r="E31" s="375"/>
      <c r="F31" s="410">
        <f>[3]W!A47</f>
        <v>115</v>
      </c>
      <c r="G31" s="406"/>
      <c r="H31" s="410">
        <f>[3]W!A48</f>
        <v>165</v>
      </c>
      <c r="I31" s="406"/>
      <c r="J31" s="410">
        <f>[3]W!A49</f>
        <v>325</v>
      </c>
      <c r="K31" s="406"/>
      <c r="L31" s="376"/>
      <c r="M31" s="385" t="s">
        <v>262</v>
      </c>
      <c r="N31" s="385"/>
      <c r="O31" s="385"/>
      <c r="P31" s="410">
        <f>[3]W!A73</f>
        <v>0</v>
      </c>
      <c r="Q31" s="411">
        <f>[3]W!B73</f>
        <v>0</v>
      </c>
      <c r="R31" s="401"/>
      <c r="S31" s="385" t="s">
        <v>263</v>
      </c>
      <c r="T31" s="385"/>
      <c r="U31" s="385"/>
      <c r="V31" s="385"/>
      <c r="W31" s="410">
        <f>[3]W!A74</f>
        <v>0</v>
      </c>
      <c r="X31" s="411">
        <f>[3]W!B74</f>
        <v>0</v>
      </c>
      <c r="Y31" s="381"/>
    </row>
    <row r="32" spans="2:25" x14ac:dyDescent="0.25">
      <c r="B32" s="365"/>
      <c r="C32" s="442" t="s">
        <v>264</v>
      </c>
      <c r="D32" s="376"/>
      <c r="E32" s="401"/>
      <c r="F32" s="398">
        <f>[3]W!A51</f>
        <v>7</v>
      </c>
      <c r="G32" s="416">
        <f>[3]W!B51</f>
        <v>0</v>
      </c>
      <c r="H32" s="414">
        <f>[3]W!A52</f>
        <v>7</v>
      </c>
      <c r="I32" s="416">
        <f>[3]W!B52</f>
        <v>0</v>
      </c>
      <c r="J32" s="414">
        <f>[3]W!A53</f>
        <v>25</v>
      </c>
      <c r="K32" s="416">
        <f>[3]W!B53</f>
        <v>0</v>
      </c>
      <c r="L32" s="376"/>
      <c r="M32" s="443" t="s">
        <v>265</v>
      </c>
      <c r="N32" s="385"/>
      <c r="O32" s="385"/>
      <c r="P32" s="398">
        <f>[3]W!A72</f>
        <v>200</v>
      </c>
      <c r="Q32" s="416">
        <f>[3]W!B72</f>
        <v>0</v>
      </c>
      <c r="R32" s="401"/>
      <c r="S32" s="385" t="s">
        <v>266</v>
      </c>
      <c r="T32" s="385"/>
      <c r="U32" s="385"/>
      <c r="V32" s="385"/>
      <c r="W32" s="398">
        <f>[3]W!A99</f>
        <v>1</v>
      </c>
      <c r="X32" s="395"/>
      <c r="Y32" s="381"/>
    </row>
    <row r="33" spans="2:25" x14ac:dyDescent="0.25">
      <c r="B33" s="365"/>
      <c r="C33" s="375"/>
      <c r="D33" s="375"/>
      <c r="E33" s="375"/>
      <c r="F33" s="375"/>
      <c r="G33" s="375"/>
      <c r="H33" s="375"/>
      <c r="I33" s="375"/>
      <c r="J33" s="375"/>
      <c r="K33" s="375"/>
      <c r="L33" s="376"/>
      <c r="M33" s="385"/>
      <c r="N33" s="385"/>
      <c r="O33" s="385"/>
      <c r="P33" s="401"/>
      <c r="Q33" s="401"/>
      <c r="R33" s="401"/>
      <c r="S33" s="385"/>
      <c r="T33" s="385"/>
      <c r="U33" s="385"/>
      <c r="V33" s="385"/>
      <c r="W33" s="375"/>
      <c r="X33" s="385"/>
      <c r="Y33" s="381"/>
    </row>
    <row r="34" spans="2:25" x14ac:dyDescent="0.25">
      <c r="B34" s="365"/>
      <c r="C34" s="379" t="s">
        <v>267</v>
      </c>
      <c r="D34" s="375"/>
      <c r="E34" s="375"/>
      <c r="F34" s="375"/>
      <c r="G34" s="419"/>
      <c r="H34" s="375"/>
      <c r="I34" s="419"/>
      <c r="J34" s="375"/>
      <c r="K34" s="419"/>
      <c r="L34" s="376"/>
      <c r="M34" s="391" t="s">
        <v>268</v>
      </c>
      <c r="N34" s="385"/>
      <c r="O34" s="385"/>
      <c r="P34" s="401"/>
      <c r="Q34" s="401"/>
      <c r="R34" s="401"/>
      <c r="S34" s="385"/>
      <c r="T34" s="385"/>
      <c r="U34" s="385"/>
      <c r="V34" s="385"/>
      <c r="W34" s="375"/>
      <c r="X34" s="385"/>
      <c r="Y34" s="381"/>
    </row>
    <row r="35" spans="2:25" x14ac:dyDescent="0.25">
      <c r="B35" s="365"/>
      <c r="C35" s="385" t="s">
        <v>269</v>
      </c>
      <c r="D35" s="375"/>
      <c r="E35" s="375"/>
      <c r="F35" s="424">
        <f>[3]W!A54</f>
        <v>800</v>
      </c>
      <c r="G35" s="444">
        <f>[3]W!B54</f>
        <v>0</v>
      </c>
      <c r="H35" s="393">
        <f>[3]W!A55</f>
        <v>800</v>
      </c>
      <c r="I35" s="444">
        <f>[3]W!B55</f>
        <v>0</v>
      </c>
      <c r="J35" s="393">
        <f>[3]W!A56</f>
        <v>0</v>
      </c>
      <c r="K35" s="444">
        <f>[3]W!B56</f>
        <v>0</v>
      </c>
      <c r="L35" s="376"/>
      <c r="M35" s="385" t="s">
        <v>270</v>
      </c>
      <c r="N35" s="385"/>
      <c r="O35" s="385"/>
      <c r="P35" s="421">
        <f>[3]W!A97</f>
        <v>1</v>
      </c>
      <c r="Q35" s="445"/>
      <c r="R35" s="385"/>
      <c r="S35" s="385" t="s">
        <v>271</v>
      </c>
      <c r="T35" s="385"/>
      <c r="U35" s="385"/>
      <c r="V35" s="385"/>
      <c r="W35" s="421">
        <f>[3]W!A98</f>
        <v>1</v>
      </c>
      <c r="X35" s="445"/>
      <c r="Y35" s="381"/>
    </row>
    <row r="36" spans="2:25" x14ac:dyDescent="0.25">
      <c r="B36" s="446"/>
      <c r="C36" s="440"/>
      <c r="D36" s="440"/>
      <c r="E36" s="440"/>
      <c r="F36" s="440"/>
      <c r="G36" s="447"/>
      <c r="H36" s="440"/>
      <c r="I36" s="447"/>
      <c r="J36" s="440"/>
      <c r="K36" s="440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19"/>
      <c r="X36" s="419"/>
      <c r="Y36" s="433"/>
    </row>
    <row r="37" spans="2:25" x14ac:dyDescent="0.25">
      <c r="C37" s="448" t="s">
        <v>272</v>
      </c>
      <c r="L37" s="366"/>
      <c r="Y37" s="366"/>
    </row>
    <row r="38" spans="2:25" x14ac:dyDescent="0.25">
      <c r="E38" s="366"/>
      <c r="L38" s="366"/>
      <c r="M38" s="449" t="s">
        <v>1</v>
      </c>
      <c r="Y38" s="366"/>
    </row>
    <row r="39" spans="2:25" x14ac:dyDescent="0.25">
      <c r="L39" s="366"/>
    </row>
    <row r="40" spans="2:25" x14ac:dyDescent="0.25">
      <c r="L40" s="366"/>
      <c r="M40" s="352" t="s">
        <v>0</v>
      </c>
    </row>
    <row r="41" spans="2:25" x14ac:dyDescent="0.25">
      <c r="B41" s="366"/>
      <c r="C41" s="366"/>
      <c r="D41" s="366"/>
      <c r="E41" s="366"/>
      <c r="F41" s="366"/>
      <c r="G41" s="450"/>
      <c r="H41" s="451"/>
      <c r="I41" s="452"/>
      <c r="J41" s="451"/>
      <c r="K41" s="450"/>
      <c r="L41" s="366"/>
    </row>
    <row r="42" spans="2:25" x14ac:dyDescent="0.25">
      <c r="F42" s="366"/>
      <c r="G42" s="366"/>
      <c r="H42" s="366"/>
      <c r="I42" s="366"/>
      <c r="J42" s="366"/>
      <c r="K42" s="366"/>
      <c r="L42" s="366"/>
    </row>
    <row r="43" spans="2:25" x14ac:dyDescent="0.25">
      <c r="K43" s="366"/>
      <c r="L43" s="366"/>
    </row>
    <row r="44" spans="2:25" x14ac:dyDescent="0.25">
      <c r="K44" s="366"/>
      <c r="L44" s="366"/>
    </row>
    <row r="45" spans="2:25" x14ac:dyDescent="0.25">
      <c r="K45" s="366"/>
      <c r="L45" s="366"/>
    </row>
    <row r="46" spans="2:25" x14ac:dyDescent="0.25">
      <c r="K46" s="366"/>
      <c r="L46" s="366"/>
    </row>
    <row r="47" spans="2:25" x14ac:dyDescent="0.25">
      <c r="K47" s="366"/>
      <c r="L47" s="366"/>
      <c r="M47" s="352" t="s">
        <v>0</v>
      </c>
    </row>
    <row r="48" spans="2:25" x14ac:dyDescent="0.25">
      <c r="K48" s="366"/>
      <c r="L48" s="366"/>
    </row>
    <row r="49" spans="2:12" x14ac:dyDescent="0.25">
      <c r="K49" s="366"/>
      <c r="L49" s="366"/>
    </row>
    <row r="50" spans="2:12" x14ac:dyDescent="0.25">
      <c r="B50" s="366"/>
      <c r="C50" s="366"/>
      <c r="D50" s="366"/>
      <c r="E50" s="451"/>
      <c r="F50" s="451"/>
      <c r="G50" s="452"/>
      <c r="H50" s="451"/>
      <c r="I50" s="452"/>
      <c r="J50" s="451"/>
      <c r="K50" s="450"/>
      <c r="L50" s="366"/>
    </row>
    <row r="51" spans="2:12" x14ac:dyDescent="0.25">
      <c r="K51" s="452"/>
      <c r="L51" s="366"/>
    </row>
    <row r="52" spans="2:12" x14ac:dyDescent="0.25">
      <c r="K52" s="452"/>
      <c r="L52" s="366"/>
    </row>
    <row r="53" spans="2:12" x14ac:dyDescent="0.25">
      <c r="K53" s="452"/>
      <c r="L53" s="366"/>
    </row>
    <row r="54" spans="2:12" x14ac:dyDescent="0.25">
      <c r="B54" s="366"/>
      <c r="C54" s="366"/>
      <c r="D54" s="366"/>
      <c r="E54" s="451"/>
      <c r="F54" s="451"/>
      <c r="G54" s="452"/>
      <c r="H54" s="451"/>
      <c r="I54" s="452"/>
      <c r="J54" s="451"/>
      <c r="K54" s="452"/>
    </row>
    <row r="55" spans="2:12" x14ac:dyDescent="0.25">
      <c r="B55" s="366"/>
      <c r="C55" s="366"/>
      <c r="D55" s="366"/>
      <c r="E55" s="451"/>
      <c r="F55" s="451"/>
      <c r="G55" s="452"/>
      <c r="H55" s="451"/>
      <c r="I55" s="452"/>
      <c r="K55" s="450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O18" sqref="O18"/>
    </sheetView>
  </sheetViews>
  <sheetFormatPr baseColWidth="10" defaultColWidth="9.109375" defaultRowHeight="11.4" x14ac:dyDescent="0.2"/>
  <cols>
    <col min="1" max="1" width="1.6640625" style="375" customWidth="1"/>
    <col min="2" max="2" width="1.33203125" style="375" customWidth="1"/>
    <col min="3" max="5" width="8.33203125" style="375" customWidth="1"/>
    <col min="6" max="6" width="6.88671875" style="375" customWidth="1"/>
    <col min="7" max="7" width="8.6640625" style="375" customWidth="1"/>
    <col min="8" max="8" width="1.88671875" style="375" customWidth="1"/>
    <col min="9" max="9" width="1.6640625" style="375" customWidth="1"/>
    <col min="10" max="10" width="1.33203125" style="375" customWidth="1"/>
    <col min="11" max="12" width="8.6640625" style="375" customWidth="1"/>
    <col min="13" max="13" width="8.33203125" style="375" customWidth="1"/>
    <col min="14" max="14" width="8.44140625" style="375" customWidth="1"/>
    <col min="15" max="15" width="8.5546875" style="375" customWidth="1"/>
    <col min="16" max="16" width="1.33203125" style="375" customWidth="1"/>
    <col min="17" max="17" width="2.5546875" style="375" customWidth="1"/>
    <col min="18" max="18" width="1.33203125" style="375" customWidth="1"/>
    <col min="19" max="19" width="9.33203125" style="375" customWidth="1"/>
    <col min="20" max="20" width="10.44140625" style="375" customWidth="1"/>
    <col min="21" max="21" width="7.33203125" style="375" customWidth="1"/>
    <col min="22" max="22" width="1.88671875" style="375" customWidth="1"/>
    <col min="23" max="23" width="7.33203125" style="375" customWidth="1"/>
    <col min="24" max="24" width="1.88671875" style="375" customWidth="1"/>
    <col min="25" max="25" width="7.33203125" style="375" customWidth="1"/>
    <col min="26" max="26" width="1.44140625" style="375" customWidth="1"/>
    <col min="27" max="27" width="1" style="375" customWidth="1"/>
    <col min="28" max="28" width="9.109375" style="375"/>
    <col min="29" max="29" width="1.6640625" style="375" customWidth="1"/>
    <col min="30" max="30" width="9.109375" style="375"/>
    <col min="31" max="31" width="9.88671875" style="375" customWidth="1"/>
    <col min="32" max="32" width="9.109375" style="375"/>
    <col min="33" max="33" width="1.5546875" style="375" customWidth="1"/>
    <col min="34" max="34" width="9.109375" style="375"/>
    <col min="35" max="35" width="1.5546875" style="375" customWidth="1"/>
    <col min="36" max="256" width="9.109375" style="375"/>
    <col min="257" max="257" width="1.6640625" style="375" customWidth="1"/>
    <col min="258" max="258" width="1.33203125" style="375" customWidth="1"/>
    <col min="259" max="261" width="8.33203125" style="375" customWidth="1"/>
    <col min="262" max="262" width="6.88671875" style="375" customWidth="1"/>
    <col min="263" max="263" width="8.6640625" style="375" customWidth="1"/>
    <col min="264" max="264" width="1.88671875" style="375" customWidth="1"/>
    <col min="265" max="265" width="1.6640625" style="375" customWidth="1"/>
    <col min="266" max="266" width="1.33203125" style="375" customWidth="1"/>
    <col min="267" max="268" width="8.6640625" style="375" customWidth="1"/>
    <col min="269" max="269" width="8.33203125" style="375" customWidth="1"/>
    <col min="270" max="270" width="8.44140625" style="375" customWidth="1"/>
    <col min="271" max="271" width="8.5546875" style="375" customWidth="1"/>
    <col min="272" max="272" width="1.33203125" style="375" customWidth="1"/>
    <col min="273" max="273" width="2.5546875" style="375" customWidth="1"/>
    <col min="274" max="274" width="1.33203125" style="375" customWidth="1"/>
    <col min="275" max="275" width="9.33203125" style="375" customWidth="1"/>
    <col min="276" max="276" width="10.44140625" style="375" customWidth="1"/>
    <col min="277" max="277" width="7.33203125" style="375" customWidth="1"/>
    <col min="278" max="278" width="1.88671875" style="375" customWidth="1"/>
    <col min="279" max="279" width="7.33203125" style="375" customWidth="1"/>
    <col min="280" max="280" width="1.88671875" style="375" customWidth="1"/>
    <col min="281" max="281" width="7.33203125" style="375" customWidth="1"/>
    <col min="282" max="282" width="1.44140625" style="375" customWidth="1"/>
    <col min="283" max="283" width="1" style="375" customWidth="1"/>
    <col min="284" max="284" width="9.109375" style="375"/>
    <col min="285" max="285" width="1.6640625" style="375" customWidth="1"/>
    <col min="286" max="286" width="9.109375" style="375"/>
    <col min="287" max="287" width="9.88671875" style="375" customWidth="1"/>
    <col min="288" max="288" width="9.109375" style="375"/>
    <col min="289" max="289" width="1.5546875" style="375" customWidth="1"/>
    <col min="290" max="290" width="9.109375" style="375"/>
    <col min="291" max="291" width="1.5546875" style="375" customWidth="1"/>
    <col min="292" max="512" width="9.109375" style="375"/>
    <col min="513" max="513" width="1.6640625" style="375" customWidth="1"/>
    <col min="514" max="514" width="1.33203125" style="375" customWidth="1"/>
    <col min="515" max="517" width="8.33203125" style="375" customWidth="1"/>
    <col min="518" max="518" width="6.88671875" style="375" customWidth="1"/>
    <col min="519" max="519" width="8.6640625" style="375" customWidth="1"/>
    <col min="520" max="520" width="1.88671875" style="375" customWidth="1"/>
    <col min="521" max="521" width="1.6640625" style="375" customWidth="1"/>
    <col min="522" max="522" width="1.33203125" style="375" customWidth="1"/>
    <col min="523" max="524" width="8.6640625" style="375" customWidth="1"/>
    <col min="525" max="525" width="8.33203125" style="375" customWidth="1"/>
    <col min="526" max="526" width="8.44140625" style="375" customWidth="1"/>
    <col min="527" max="527" width="8.5546875" style="375" customWidth="1"/>
    <col min="528" max="528" width="1.33203125" style="375" customWidth="1"/>
    <col min="529" max="529" width="2.5546875" style="375" customWidth="1"/>
    <col min="530" max="530" width="1.33203125" style="375" customWidth="1"/>
    <col min="531" max="531" width="9.33203125" style="375" customWidth="1"/>
    <col min="532" max="532" width="10.44140625" style="375" customWidth="1"/>
    <col min="533" max="533" width="7.33203125" style="375" customWidth="1"/>
    <col min="534" max="534" width="1.88671875" style="375" customWidth="1"/>
    <col min="535" max="535" width="7.33203125" style="375" customWidth="1"/>
    <col min="536" max="536" width="1.88671875" style="375" customWidth="1"/>
    <col min="537" max="537" width="7.33203125" style="375" customWidth="1"/>
    <col min="538" max="538" width="1.44140625" style="375" customWidth="1"/>
    <col min="539" max="539" width="1" style="375" customWidth="1"/>
    <col min="540" max="540" width="9.109375" style="375"/>
    <col min="541" max="541" width="1.6640625" style="375" customWidth="1"/>
    <col min="542" max="542" width="9.109375" style="375"/>
    <col min="543" max="543" width="9.88671875" style="375" customWidth="1"/>
    <col min="544" max="544" width="9.109375" style="375"/>
    <col min="545" max="545" width="1.5546875" style="375" customWidth="1"/>
    <col min="546" max="546" width="9.109375" style="375"/>
    <col min="547" max="547" width="1.5546875" style="375" customWidth="1"/>
    <col min="548" max="768" width="9.109375" style="375"/>
    <col min="769" max="769" width="1.6640625" style="375" customWidth="1"/>
    <col min="770" max="770" width="1.33203125" style="375" customWidth="1"/>
    <col min="771" max="773" width="8.33203125" style="375" customWidth="1"/>
    <col min="774" max="774" width="6.88671875" style="375" customWidth="1"/>
    <col min="775" max="775" width="8.6640625" style="375" customWidth="1"/>
    <col min="776" max="776" width="1.88671875" style="375" customWidth="1"/>
    <col min="777" max="777" width="1.6640625" style="375" customWidth="1"/>
    <col min="778" max="778" width="1.33203125" style="375" customWidth="1"/>
    <col min="779" max="780" width="8.6640625" style="375" customWidth="1"/>
    <col min="781" max="781" width="8.33203125" style="375" customWidth="1"/>
    <col min="782" max="782" width="8.44140625" style="375" customWidth="1"/>
    <col min="783" max="783" width="8.5546875" style="375" customWidth="1"/>
    <col min="784" max="784" width="1.33203125" style="375" customWidth="1"/>
    <col min="785" max="785" width="2.5546875" style="375" customWidth="1"/>
    <col min="786" max="786" width="1.33203125" style="375" customWidth="1"/>
    <col min="787" max="787" width="9.33203125" style="375" customWidth="1"/>
    <col min="788" max="788" width="10.44140625" style="375" customWidth="1"/>
    <col min="789" max="789" width="7.33203125" style="375" customWidth="1"/>
    <col min="790" max="790" width="1.88671875" style="375" customWidth="1"/>
    <col min="791" max="791" width="7.33203125" style="375" customWidth="1"/>
    <col min="792" max="792" width="1.88671875" style="375" customWidth="1"/>
    <col min="793" max="793" width="7.33203125" style="375" customWidth="1"/>
    <col min="794" max="794" width="1.44140625" style="375" customWidth="1"/>
    <col min="795" max="795" width="1" style="375" customWidth="1"/>
    <col min="796" max="796" width="9.109375" style="375"/>
    <col min="797" max="797" width="1.6640625" style="375" customWidth="1"/>
    <col min="798" max="798" width="9.109375" style="375"/>
    <col min="799" max="799" width="9.88671875" style="375" customWidth="1"/>
    <col min="800" max="800" width="9.109375" style="375"/>
    <col min="801" max="801" width="1.5546875" style="375" customWidth="1"/>
    <col min="802" max="802" width="9.109375" style="375"/>
    <col min="803" max="803" width="1.5546875" style="375" customWidth="1"/>
    <col min="804" max="1024" width="9.109375" style="375"/>
    <col min="1025" max="1025" width="1.6640625" style="375" customWidth="1"/>
    <col min="1026" max="1026" width="1.33203125" style="375" customWidth="1"/>
    <col min="1027" max="1029" width="8.33203125" style="375" customWidth="1"/>
    <col min="1030" max="1030" width="6.88671875" style="375" customWidth="1"/>
    <col min="1031" max="1031" width="8.6640625" style="375" customWidth="1"/>
    <col min="1032" max="1032" width="1.88671875" style="375" customWidth="1"/>
    <col min="1033" max="1033" width="1.6640625" style="375" customWidth="1"/>
    <col min="1034" max="1034" width="1.33203125" style="375" customWidth="1"/>
    <col min="1035" max="1036" width="8.6640625" style="375" customWidth="1"/>
    <col min="1037" max="1037" width="8.33203125" style="375" customWidth="1"/>
    <col min="1038" max="1038" width="8.44140625" style="375" customWidth="1"/>
    <col min="1039" max="1039" width="8.5546875" style="375" customWidth="1"/>
    <col min="1040" max="1040" width="1.33203125" style="375" customWidth="1"/>
    <col min="1041" max="1041" width="2.5546875" style="375" customWidth="1"/>
    <col min="1042" max="1042" width="1.33203125" style="375" customWidth="1"/>
    <col min="1043" max="1043" width="9.33203125" style="375" customWidth="1"/>
    <col min="1044" max="1044" width="10.44140625" style="375" customWidth="1"/>
    <col min="1045" max="1045" width="7.33203125" style="375" customWidth="1"/>
    <col min="1046" max="1046" width="1.88671875" style="375" customWidth="1"/>
    <col min="1047" max="1047" width="7.33203125" style="375" customWidth="1"/>
    <col min="1048" max="1048" width="1.88671875" style="375" customWidth="1"/>
    <col min="1049" max="1049" width="7.33203125" style="375" customWidth="1"/>
    <col min="1050" max="1050" width="1.44140625" style="375" customWidth="1"/>
    <col min="1051" max="1051" width="1" style="375" customWidth="1"/>
    <col min="1052" max="1052" width="9.109375" style="375"/>
    <col min="1053" max="1053" width="1.6640625" style="375" customWidth="1"/>
    <col min="1054" max="1054" width="9.109375" style="375"/>
    <col min="1055" max="1055" width="9.88671875" style="375" customWidth="1"/>
    <col min="1056" max="1056" width="9.109375" style="375"/>
    <col min="1057" max="1057" width="1.5546875" style="375" customWidth="1"/>
    <col min="1058" max="1058" width="9.109375" style="375"/>
    <col min="1059" max="1059" width="1.5546875" style="375" customWidth="1"/>
    <col min="1060" max="1280" width="9.109375" style="375"/>
    <col min="1281" max="1281" width="1.6640625" style="375" customWidth="1"/>
    <col min="1282" max="1282" width="1.33203125" style="375" customWidth="1"/>
    <col min="1283" max="1285" width="8.33203125" style="375" customWidth="1"/>
    <col min="1286" max="1286" width="6.88671875" style="375" customWidth="1"/>
    <col min="1287" max="1287" width="8.6640625" style="375" customWidth="1"/>
    <col min="1288" max="1288" width="1.88671875" style="375" customWidth="1"/>
    <col min="1289" max="1289" width="1.6640625" style="375" customWidth="1"/>
    <col min="1290" max="1290" width="1.33203125" style="375" customWidth="1"/>
    <col min="1291" max="1292" width="8.6640625" style="375" customWidth="1"/>
    <col min="1293" max="1293" width="8.33203125" style="375" customWidth="1"/>
    <col min="1294" max="1294" width="8.44140625" style="375" customWidth="1"/>
    <col min="1295" max="1295" width="8.5546875" style="375" customWidth="1"/>
    <col min="1296" max="1296" width="1.33203125" style="375" customWidth="1"/>
    <col min="1297" max="1297" width="2.5546875" style="375" customWidth="1"/>
    <col min="1298" max="1298" width="1.33203125" style="375" customWidth="1"/>
    <col min="1299" max="1299" width="9.33203125" style="375" customWidth="1"/>
    <col min="1300" max="1300" width="10.44140625" style="375" customWidth="1"/>
    <col min="1301" max="1301" width="7.33203125" style="375" customWidth="1"/>
    <col min="1302" max="1302" width="1.88671875" style="375" customWidth="1"/>
    <col min="1303" max="1303" width="7.33203125" style="375" customWidth="1"/>
    <col min="1304" max="1304" width="1.88671875" style="375" customWidth="1"/>
    <col min="1305" max="1305" width="7.33203125" style="375" customWidth="1"/>
    <col min="1306" max="1306" width="1.44140625" style="375" customWidth="1"/>
    <col min="1307" max="1307" width="1" style="375" customWidth="1"/>
    <col min="1308" max="1308" width="9.109375" style="375"/>
    <col min="1309" max="1309" width="1.6640625" style="375" customWidth="1"/>
    <col min="1310" max="1310" width="9.109375" style="375"/>
    <col min="1311" max="1311" width="9.88671875" style="375" customWidth="1"/>
    <col min="1312" max="1312" width="9.109375" style="375"/>
    <col min="1313" max="1313" width="1.5546875" style="375" customWidth="1"/>
    <col min="1314" max="1314" width="9.109375" style="375"/>
    <col min="1315" max="1315" width="1.5546875" style="375" customWidth="1"/>
    <col min="1316" max="1536" width="9.109375" style="375"/>
    <col min="1537" max="1537" width="1.6640625" style="375" customWidth="1"/>
    <col min="1538" max="1538" width="1.33203125" style="375" customWidth="1"/>
    <col min="1539" max="1541" width="8.33203125" style="375" customWidth="1"/>
    <col min="1542" max="1542" width="6.88671875" style="375" customWidth="1"/>
    <col min="1543" max="1543" width="8.6640625" style="375" customWidth="1"/>
    <col min="1544" max="1544" width="1.88671875" style="375" customWidth="1"/>
    <col min="1545" max="1545" width="1.6640625" style="375" customWidth="1"/>
    <col min="1546" max="1546" width="1.33203125" style="375" customWidth="1"/>
    <col min="1547" max="1548" width="8.6640625" style="375" customWidth="1"/>
    <col min="1549" max="1549" width="8.33203125" style="375" customWidth="1"/>
    <col min="1550" max="1550" width="8.44140625" style="375" customWidth="1"/>
    <col min="1551" max="1551" width="8.5546875" style="375" customWidth="1"/>
    <col min="1552" max="1552" width="1.33203125" style="375" customWidth="1"/>
    <col min="1553" max="1553" width="2.5546875" style="375" customWidth="1"/>
    <col min="1554" max="1554" width="1.33203125" style="375" customWidth="1"/>
    <col min="1555" max="1555" width="9.33203125" style="375" customWidth="1"/>
    <col min="1556" max="1556" width="10.44140625" style="375" customWidth="1"/>
    <col min="1557" max="1557" width="7.33203125" style="375" customWidth="1"/>
    <col min="1558" max="1558" width="1.88671875" style="375" customWidth="1"/>
    <col min="1559" max="1559" width="7.33203125" style="375" customWidth="1"/>
    <col min="1560" max="1560" width="1.88671875" style="375" customWidth="1"/>
    <col min="1561" max="1561" width="7.33203125" style="375" customWidth="1"/>
    <col min="1562" max="1562" width="1.44140625" style="375" customWidth="1"/>
    <col min="1563" max="1563" width="1" style="375" customWidth="1"/>
    <col min="1564" max="1564" width="9.109375" style="375"/>
    <col min="1565" max="1565" width="1.6640625" style="375" customWidth="1"/>
    <col min="1566" max="1566" width="9.109375" style="375"/>
    <col min="1567" max="1567" width="9.88671875" style="375" customWidth="1"/>
    <col min="1568" max="1568" width="9.109375" style="375"/>
    <col min="1569" max="1569" width="1.5546875" style="375" customWidth="1"/>
    <col min="1570" max="1570" width="9.109375" style="375"/>
    <col min="1571" max="1571" width="1.5546875" style="375" customWidth="1"/>
    <col min="1572" max="1792" width="9.109375" style="375"/>
    <col min="1793" max="1793" width="1.6640625" style="375" customWidth="1"/>
    <col min="1794" max="1794" width="1.33203125" style="375" customWidth="1"/>
    <col min="1795" max="1797" width="8.33203125" style="375" customWidth="1"/>
    <col min="1798" max="1798" width="6.88671875" style="375" customWidth="1"/>
    <col min="1799" max="1799" width="8.6640625" style="375" customWidth="1"/>
    <col min="1800" max="1800" width="1.88671875" style="375" customWidth="1"/>
    <col min="1801" max="1801" width="1.6640625" style="375" customWidth="1"/>
    <col min="1802" max="1802" width="1.33203125" style="375" customWidth="1"/>
    <col min="1803" max="1804" width="8.6640625" style="375" customWidth="1"/>
    <col min="1805" max="1805" width="8.33203125" style="375" customWidth="1"/>
    <col min="1806" max="1806" width="8.44140625" style="375" customWidth="1"/>
    <col min="1807" max="1807" width="8.5546875" style="375" customWidth="1"/>
    <col min="1808" max="1808" width="1.33203125" style="375" customWidth="1"/>
    <col min="1809" max="1809" width="2.5546875" style="375" customWidth="1"/>
    <col min="1810" max="1810" width="1.33203125" style="375" customWidth="1"/>
    <col min="1811" max="1811" width="9.33203125" style="375" customWidth="1"/>
    <col min="1812" max="1812" width="10.44140625" style="375" customWidth="1"/>
    <col min="1813" max="1813" width="7.33203125" style="375" customWidth="1"/>
    <col min="1814" max="1814" width="1.88671875" style="375" customWidth="1"/>
    <col min="1815" max="1815" width="7.33203125" style="375" customWidth="1"/>
    <col min="1816" max="1816" width="1.88671875" style="375" customWidth="1"/>
    <col min="1817" max="1817" width="7.33203125" style="375" customWidth="1"/>
    <col min="1818" max="1818" width="1.44140625" style="375" customWidth="1"/>
    <col min="1819" max="1819" width="1" style="375" customWidth="1"/>
    <col min="1820" max="1820" width="9.109375" style="375"/>
    <col min="1821" max="1821" width="1.6640625" style="375" customWidth="1"/>
    <col min="1822" max="1822" width="9.109375" style="375"/>
    <col min="1823" max="1823" width="9.88671875" style="375" customWidth="1"/>
    <col min="1824" max="1824" width="9.109375" style="375"/>
    <col min="1825" max="1825" width="1.5546875" style="375" customWidth="1"/>
    <col min="1826" max="1826" width="9.109375" style="375"/>
    <col min="1827" max="1827" width="1.5546875" style="375" customWidth="1"/>
    <col min="1828" max="2048" width="9.109375" style="375"/>
    <col min="2049" max="2049" width="1.6640625" style="375" customWidth="1"/>
    <col min="2050" max="2050" width="1.33203125" style="375" customWidth="1"/>
    <col min="2051" max="2053" width="8.33203125" style="375" customWidth="1"/>
    <col min="2054" max="2054" width="6.88671875" style="375" customWidth="1"/>
    <col min="2055" max="2055" width="8.6640625" style="375" customWidth="1"/>
    <col min="2056" max="2056" width="1.88671875" style="375" customWidth="1"/>
    <col min="2057" max="2057" width="1.6640625" style="375" customWidth="1"/>
    <col min="2058" max="2058" width="1.33203125" style="375" customWidth="1"/>
    <col min="2059" max="2060" width="8.6640625" style="375" customWidth="1"/>
    <col min="2061" max="2061" width="8.33203125" style="375" customWidth="1"/>
    <col min="2062" max="2062" width="8.44140625" style="375" customWidth="1"/>
    <col min="2063" max="2063" width="8.5546875" style="375" customWidth="1"/>
    <col min="2064" max="2064" width="1.33203125" style="375" customWidth="1"/>
    <col min="2065" max="2065" width="2.5546875" style="375" customWidth="1"/>
    <col min="2066" max="2066" width="1.33203125" style="375" customWidth="1"/>
    <col min="2067" max="2067" width="9.33203125" style="375" customWidth="1"/>
    <col min="2068" max="2068" width="10.44140625" style="375" customWidth="1"/>
    <col min="2069" max="2069" width="7.33203125" style="375" customWidth="1"/>
    <col min="2070" max="2070" width="1.88671875" style="375" customWidth="1"/>
    <col min="2071" max="2071" width="7.33203125" style="375" customWidth="1"/>
    <col min="2072" max="2072" width="1.88671875" style="375" customWidth="1"/>
    <col min="2073" max="2073" width="7.33203125" style="375" customWidth="1"/>
    <col min="2074" max="2074" width="1.44140625" style="375" customWidth="1"/>
    <col min="2075" max="2075" width="1" style="375" customWidth="1"/>
    <col min="2076" max="2076" width="9.109375" style="375"/>
    <col min="2077" max="2077" width="1.6640625" style="375" customWidth="1"/>
    <col min="2078" max="2078" width="9.109375" style="375"/>
    <col min="2079" max="2079" width="9.88671875" style="375" customWidth="1"/>
    <col min="2080" max="2080" width="9.109375" style="375"/>
    <col min="2081" max="2081" width="1.5546875" style="375" customWidth="1"/>
    <col min="2082" max="2082" width="9.109375" style="375"/>
    <col min="2083" max="2083" width="1.5546875" style="375" customWidth="1"/>
    <col min="2084" max="2304" width="9.109375" style="375"/>
    <col min="2305" max="2305" width="1.6640625" style="375" customWidth="1"/>
    <col min="2306" max="2306" width="1.33203125" style="375" customWidth="1"/>
    <col min="2307" max="2309" width="8.33203125" style="375" customWidth="1"/>
    <col min="2310" max="2310" width="6.88671875" style="375" customWidth="1"/>
    <col min="2311" max="2311" width="8.6640625" style="375" customWidth="1"/>
    <col min="2312" max="2312" width="1.88671875" style="375" customWidth="1"/>
    <col min="2313" max="2313" width="1.6640625" style="375" customWidth="1"/>
    <col min="2314" max="2314" width="1.33203125" style="375" customWidth="1"/>
    <col min="2315" max="2316" width="8.6640625" style="375" customWidth="1"/>
    <col min="2317" max="2317" width="8.33203125" style="375" customWidth="1"/>
    <col min="2318" max="2318" width="8.44140625" style="375" customWidth="1"/>
    <col min="2319" max="2319" width="8.5546875" style="375" customWidth="1"/>
    <col min="2320" max="2320" width="1.33203125" style="375" customWidth="1"/>
    <col min="2321" max="2321" width="2.5546875" style="375" customWidth="1"/>
    <col min="2322" max="2322" width="1.33203125" style="375" customWidth="1"/>
    <col min="2323" max="2323" width="9.33203125" style="375" customWidth="1"/>
    <col min="2324" max="2324" width="10.44140625" style="375" customWidth="1"/>
    <col min="2325" max="2325" width="7.33203125" style="375" customWidth="1"/>
    <col min="2326" max="2326" width="1.88671875" style="375" customWidth="1"/>
    <col min="2327" max="2327" width="7.33203125" style="375" customWidth="1"/>
    <col min="2328" max="2328" width="1.88671875" style="375" customWidth="1"/>
    <col min="2329" max="2329" width="7.33203125" style="375" customWidth="1"/>
    <col min="2330" max="2330" width="1.44140625" style="375" customWidth="1"/>
    <col min="2331" max="2331" width="1" style="375" customWidth="1"/>
    <col min="2332" max="2332" width="9.109375" style="375"/>
    <col min="2333" max="2333" width="1.6640625" style="375" customWidth="1"/>
    <col min="2334" max="2334" width="9.109375" style="375"/>
    <col min="2335" max="2335" width="9.88671875" style="375" customWidth="1"/>
    <col min="2336" max="2336" width="9.109375" style="375"/>
    <col min="2337" max="2337" width="1.5546875" style="375" customWidth="1"/>
    <col min="2338" max="2338" width="9.109375" style="375"/>
    <col min="2339" max="2339" width="1.5546875" style="375" customWidth="1"/>
    <col min="2340" max="2560" width="9.109375" style="375"/>
    <col min="2561" max="2561" width="1.6640625" style="375" customWidth="1"/>
    <col min="2562" max="2562" width="1.33203125" style="375" customWidth="1"/>
    <col min="2563" max="2565" width="8.33203125" style="375" customWidth="1"/>
    <col min="2566" max="2566" width="6.88671875" style="375" customWidth="1"/>
    <col min="2567" max="2567" width="8.6640625" style="375" customWidth="1"/>
    <col min="2568" max="2568" width="1.88671875" style="375" customWidth="1"/>
    <col min="2569" max="2569" width="1.6640625" style="375" customWidth="1"/>
    <col min="2570" max="2570" width="1.33203125" style="375" customWidth="1"/>
    <col min="2571" max="2572" width="8.6640625" style="375" customWidth="1"/>
    <col min="2573" max="2573" width="8.33203125" style="375" customWidth="1"/>
    <col min="2574" max="2574" width="8.44140625" style="375" customWidth="1"/>
    <col min="2575" max="2575" width="8.5546875" style="375" customWidth="1"/>
    <col min="2576" max="2576" width="1.33203125" style="375" customWidth="1"/>
    <col min="2577" max="2577" width="2.5546875" style="375" customWidth="1"/>
    <col min="2578" max="2578" width="1.33203125" style="375" customWidth="1"/>
    <col min="2579" max="2579" width="9.33203125" style="375" customWidth="1"/>
    <col min="2580" max="2580" width="10.44140625" style="375" customWidth="1"/>
    <col min="2581" max="2581" width="7.33203125" style="375" customWidth="1"/>
    <col min="2582" max="2582" width="1.88671875" style="375" customWidth="1"/>
    <col min="2583" max="2583" width="7.33203125" style="375" customWidth="1"/>
    <col min="2584" max="2584" width="1.88671875" style="375" customWidth="1"/>
    <col min="2585" max="2585" width="7.33203125" style="375" customWidth="1"/>
    <col min="2586" max="2586" width="1.44140625" style="375" customWidth="1"/>
    <col min="2587" max="2587" width="1" style="375" customWidth="1"/>
    <col min="2588" max="2588" width="9.109375" style="375"/>
    <col min="2589" max="2589" width="1.6640625" style="375" customWidth="1"/>
    <col min="2590" max="2590" width="9.109375" style="375"/>
    <col min="2591" max="2591" width="9.88671875" style="375" customWidth="1"/>
    <col min="2592" max="2592" width="9.109375" style="375"/>
    <col min="2593" max="2593" width="1.5546875" style="375" customWidth="1"/>
    <col min="2594" max="2594" width="9.109375" style="375"/>
    <col min="2595" max="2595" width="1.5546875" style="375" customWidth="1"/>
    <col min="2596" max="2816" width="9.109375" style="375"/>
    <col min="2817" max="2817" width="1.6640625" style="375" customWidth="1"/>
    <col min="2818" max="2818" width="1.33203125" style="375" customWidth="1"/>
    <col min="2819" max="2821" width="8.33203125" style="375" customWidth="1"/>
    <col min="2822" max="2822" width="6.88671875" style="375" customWidth="1"/>
    <col min="2823" max="2823" width="8.6640625" style="375" customWidth="1"/>
    <col min="2824" max="2824" width="1.88671875" style="375" customWidth="1"/>
    <col min="2825" max="2825" width="1.6640625" style="375" customWidth="1"/>
    <col min="2826" max="2826" width="1.33203125" style="375" customWidth="1"/>
    <col min="2827" max="2828" width="8.6640625" style="375" customWidth="1"/>
    <col min="2829" max="2829" width="8.33203125" style="375" customWidth="1"/>
    <col min="2830" max="2830" width="8.44140625" style="375" customWidth="1"/>
    <col min="2831" max="2831" width="8.5546875" style="375" customWidth="1"/>
    <col min="2832" max="2832" width="1.33203125" style="375" customWidth="1"/>
    <col min="2833" max="2833" width="2.5546875" style="375" customWidth="1"/>
    <col min="2834" max="2834" width="1.33203125" style="375" customWidth="1"/>
    <col min="2835" max="2835" width="9.33203125" style="375" customWidth="1"/>
    <col min="2836" max="2836" width="10.44140625" style="375" customWidth="1"/>
    <col min="2837" max="2837" width="7.33203125" style="375" customWidth="1"/>
    <col min="2838" max="2838" width="1.88671875" style="375" customWidth="1"/>
    <col min="2839" max="2839" width="7.33203125" style="375" customWidth="1"/>
    <col min="2840" max="2840" width="1.88671875" style="375" customWidth="1"/>
    <col min="2841" max="2841" width="7.33203125" style="375" customWidth="1"/>
    <col min="2842" max="2842" width="1.44140625" style="375" customWidth="1"/>
    <col min="2843" max="2843" width="1" style="375" customWidth="1"/>
    <col min="2844" max="2844" width="9.109375" style="375"/>
    <col min="2845" max="2845" width="1.6640625" style="375" customWidth="1"/>
    <col min="2846" max="2846" width="9.109375" style="375"/>
    <col min="2847" max="2847" width="9.88671875" style="375" customWidth="1"/>
    <col min="2848" max="2848" width="9.109375" style="375"/>
    <col min="2849" max="2849" width="1.5546875" style="375" customWidth="1"/>
    <col min="2850" max="2850" width="9.109375" style="375"/>
    <col min="2851" max="2851" width="1.5546875" style="375" customWidth="1"/>
    <col min="2852" max="3072" width="9.109375" style="375"/>
    <col min="3073" max="3073" width="1.6640625" style="375" customWidth="1"/>
    <col min="3074" max="3074" width="1.33203125" style="375" customWidth="1"/>
    <col min="3075" max="3077" width="8.33203125" style="375" customWidth="1"/>
    <col min="3078" max="3078" width="6.88671875" style="375" customWidth="1"/>
    <col min="3079" max="3079" width="8.6640625" style="375" customWidth="1"/>
    <col min="3080" max="3080" width="1.88671875" style="375" customWidth="1"/>
    <col min="3081" max="3081" width="1.6640625" style="375" customWidth="1"/>
    <col min="3082" max="3082" width="1.33203125" style="375" customWidth="1"/>
    <col min="3083" max="3084" width="8.6640625" style="375" customWidth="1"/>
    <col min="3085" max="3085" width="8.33203125" style="375" customWidth="1"/>
    <col min="3086" max="3086" width="8.44140625" style="375" customWidth="1"/>
    <col min="3087" max="3087" width="8.5546875" style="375" customWidth="1"/>
    <col min="3088" max="3088" width="1.33203125" style="375" customWidth="1"/>
    <col min="3089" max="3089" width="2.5546875" style="375" customWidth="1"/>
    <col min="3090" max="3090" width="1.33203125" style="375" customWidth="1"/>
    <col min="3091" max="3091" width="9.33203125" style="375" customWidth="1"/>
    <col min="3092" max="3092" width="10.44140625" style="375" customWidth="1"/>
    <col min="3093" max="3093" width="7.33203125" style="375" customWidth="1"/>
    <col min="3094" max="3094" width="1.88671875" style="375" customWidth="1"/>
    <col min="3095" max="3095" width="7.33203125" style="375" customWidth="1"/>
    <col min="3096" max="3096" width="1.88671875" style="375" customWidth="1"/>
    <col min="3097" max="3097" width="7.33203125" style="375" customWidth="1"/>
    <col min="3098" max="3098" width="1.44140625" style="375" customWidth="1"/>
    <col min="3099" max="3099" width="1" style="375" customWidth="1"/>
    <col min="3100" max="3100" width="9.109375" style="375"/>
    <col min="3101" max="3101" width="1.6640625" style="375" customWidth="1"/>
    <col min="3102" max="3102" width="9.109375" style="375"/>
    <col min="3103" max="3103" width="9.88671875" style="375" customWidth="1"/>
    <col min="3104" max="3104" width="9.109375" style="375"/>
    <col min="3105" max="3105" width="1.5546875" style="375" customWidth="1"/>
    <col min="3106" max="3106" width="9.109375" style="375"/>
    <col min="3107" max="3107" width="1.5546875" style="375" customWidth="1"/>
    <col min="3108" max="3328" width="9.109375" style="375"/>
    <col min="3329" max="3329" width="1.6640625" style="375" customWidth="1"/>
    <col min="3330" max="3330" width="1.33203125" style="375" customWidth="1"/>
    <col min="3331" max="3333" width="8.33203125" style="375" customWidth="1"/>
    <col min="3334" max="3334" width="6.88671875" style="375" customWidth="1"/>
    <col min="3335" max="3335" width="8.6640625" style="375" customWidth="1"/>
    <col min="3336" max="3336" width="1.88671875" style="375" customWidth="1"/>
    <col min="3337" max="3337" width="1.6640625" style="375" customWidth="1"/>
    <col min="3338" max="3338" width="1.33203125" style="375" customWidth="1"/>
    <col min="3339" max="3340" width="8.6640625" style="375" customWidth="1"/>
    <col min="3341" max="3341" width="8.33203125" style="375" customWidth="1"/>
    <col min="3342" max="3342" width="8.44140625" style="375" customWidth="1"/>
    <col min="3343" max="3343" width="8.5546875" style="375" customWidth="1"/>
    <col min="3344" max="3344" width="1.33203125" style="375" customWidth="1"/>
    <col min="3345" max="3345" width="2.5546875" style="375" customWidth="1"/>
    <col min="3346" max="3346" width="1.33203125" style="375" customWidth="1"/>
    <col min="3347" max="3347" width="9.33203125" style="375" customWidth="1"/>
    <col min="3348" max="3348" width="10.44140625" style="375" customWidth="1"/>
    <col min="3349" max="3349" width="7.33203125" style="375" customWidth="1"/>
    <col min="3350" max="3350" width="1.88671875" style="375" customWidth="1"/>
    <col min="3351" max="3351" width="7.33203125" style="375" customWidth="1"/>
    <col min="3352" max="3352" width="1.88671875" style="375" customWidth="1"/>
    <col min="3353" max="3353" width="7.33203125" style="375" customWidth="1"/>
    <col min="3354" max="3354" width="1.44140625" style="375" customWidth="1"/>
    <col min="3355" max="3355" width="1" style="375" customWidth="1"/>
    <col min="3356" max="3356" width="9.109375" style="375"/>
    <col min="3357" max="3357" width="1.6640625" style="375" customWidth="1"/>
    <col min="3358" max="3358" width="9.109375" style="375"/>
    <col min="3359" max="3359" width="9.88671875" style="375" customWidth="1"/>
    <col min="3360" max="3360" width="9.109375" style="375"/>
    <col min="3361" max="3361" width="1.5546875" style="375" customWidth="1"/>
    <col min="3362" max="3362" width="9.109375" style="375"/>
    <col min="3363" max="3363" width="1.5546875" style="375" customWidth="1"/>
    <col min="3364" max="3584" width="9.109375" style="375"/>
    <col min="3585" max="3585" width="1.6640625" style="375" customWidth="1"/>
    <col min="3586" max="3586" width="1.33203125" style="375" customWidth="1"/>
    <col min="3587" max="3589" width="8.33203125" style="375" customWidth="1"/>
    <col min="3590" max="3590" width="6.88671875" style="375" customWidth="1"/>
    <col min="3591" max="3591" width="8.6640625" style="375" customWidth="1"/>
    <col min="3592" max="3592" width="1.88671875" style="375" customWidth="1"/>
    <col min="3593" max="3593" width="1.6640625" style="375" customWidth="1"/>
    <col min="3594" max="3594" width="1.33203125" style="375" customWidth="1"/>
    <col min="3595" max="3596" width="8.6640625" style="375" customWidth="1"/>
    <col min="3597" max="3597" width="8.33203125" style="375" customWidth="1"/>
    <col min="3598" max="3598" width="8.44140625" style="375" customWidth="1"/>
    <col min="3599" max="3599" width="8.5546875" style="375" customWidth="1"/>
    <col min="3600" max="3600" width="1.33203125" style="375" customWidth="1"/>
    <col min="3601" max="3601" width="2.5546875" style="375" customWidth="1"/>
    <col min="3602" max="3602" width="1.33203125" style="375" customWidth="1"/>
    <col min="3603" max="3603" width="9.33203125" style="375" customWidth="1"/>
    <col min="3604" max="3604" width="10.44140625" style="375" customWidth="1"/>
    <col min="3605" max="3605" width="7.33203125" style="375" customWidth="1"/>
    <col min="3606" max="3606" width="1.88671875" style="375" customWidth="1"/>
    <col min="3607" max="3607" width="7.33203125" style="375" customWidth="1"/>
    <col min="3608" max="3608" width="1.88671875" style="375" customWidth="1"/>
    <col min="3609" max="3609" width="7.33203125" style="375" customWidth="1"/>
    <col min="3610" max="3610" width="1.44140625" style="375" customWidth="1"/>
    <col min="3611" max="3611" width="1" style="375" customWidth="1"/>
    <col min="3612" max="3612" width="9.109375" style="375"/>
    <col min="3613" max="3613" width="1.6640625" style="375" customWidth="1"/>
    <col min="3614" max="3614" width="9.109375" style="375"/>
    <col min="3615" max="3615" width="9.88671875" style="375" customWidth="1"/>
    <col min="3616" max="3616" width="9.109375" style="375"/>
    <col min="3617" max="3617" width="1.5546875" style="375" customWidth="1"/>
    <col min="3618" max="3618" width="9.109375" style="375"/>
    <col min="3619" max="3619" width="1.5546875" style="375" customWidth="1"/>
    <col min="3620" max="3840" width="9.109375" style="375"/>
    <col min="3841" max="3841" width="1.6640625" style="375" customWidth="1"/>
    <col min="3842" max="3842" width="1.33203125" style="375" customWidth="1"/>
    <col min="3843" max="3845" width="8.33203125" style="375" customWidth="1"/>
    <col min="3846" max="3846" width="6.88671875" style="375" customWidth="1"/>
    <col min="3847" max="3847" width="8.6640625" style="375" customWidth="1"/>
    <col min="3848" max="3848" width="1.88671875" style="375" customWidth="1"/>
    <col min="3849" max="3849" width="1.6640625" style="375" customWidth="1"/>
    <col min="3850" max="3850" width="1.33203125" style="375" customWidth="1"/>
    <col min="3851" max="3852" width="8.6640625" style="375" customWidth="1"/>
    <col min="3853" max="3853" width="8.33203125" style="375" customWidth="1"/>
    <col min="3854" max="3854" width="8.44140625" style="375" customWidth="1"/>
    <col min="3855" max="3855" width="8.5546875" style="375" customWidth="1"/>
    <col min="3856" max="3856" width="1.33203125" style="375" customWidth="1"/>
    <col min="3857" max="3857" width="2.5546875" style="375" customWidth="1"/>
    <col min="3858" max="3858" width="1.33203125" style="375" customWidth="1"/>
    <col min="3859" max="3859" width="9.33203125" style="375" customWidth="1"/>
    <col min="3860" max="3860" width="10.44140625" style="375" customWidth="1"/>
    <col min="3861" max="3861" width="7.33203125" style="375" customWidth="1"/>
    <col min="3862" max="3862" width="1.88671875" style="375" customWidth="1"/>
    <col min="3863" max="3863" width="7.33203125" style="375" customWidth="1"/>
    <col min="3864" max="3864" width="1.88671875" style="375" customWidth="1"/>
    <col min="3865" max="3865" width="7.33203125" style="375" customWidth="1"/>
    <col min="3866" max="3866" width="1.44140625" style="375" customWidth="1"/>
    <col min="3867" max="3867" width="1" style="375" customWidth="1"/>
    <col min="3868" max="3868" width="9.109375" style="375"/>
    <col min="3869" max="3869" width="1.6640625" style="375" customWidth="1"/>
    <col min="3870" max="3870" width="9.109375" style="375"/>
    <col min="3871" max="3871" width="9.88671875" style="375" customWidth="1"/>
    <col min="3872" max="3872" width="9.109375" style="375"/>
    <col min="3873" max="3873" width="1.5546875" style="375" customWidth="1"/>
    <col min="3874" max="3874" width="9.109375" style="375"/>
    <col min="3875" max="3875" width="1.5546875" style="375" customWidth="1"/>
    <col min="3876" max="4096" width="9.109375" style="375"/>
    <col min="4097" max="4097" width="1.6640625" style="375" customWidth="1"/>
    <col min="4098" max="4098" width="1.33203125" style="375" customWidth="1"/>
    <col min="4099" max="4101" width="8.33203125" style="375" customWidth="1"/>
    <col min="4102" max="4102" width="6.88671875" style="375" customWidth="1"/>
    <col min="4103" max="4103" width="8.6640625" style="375" customWidth="1"/>
    <col min="4104" max="4104" width="1.88671875" style="375" customWidth="1"/>
    <col min="4105" max="4105" width="1.6640625" style="375" customWidth="1"/>
    <col min="4106" max="4106" width="1.33203125" style="375" customWidth="1"/>
    <col min="4107" max="4108" width="8.6640625" style="375" customWidth="1"/>
    <col min="4109" max="4109" width="8.33203125" style="375" customWidth="1"/>
    <col min="4110" max="4110" width="8.44140625" style="375" customWidth="1"/>
    <col min="4111" max="4111" width="8.5546875" style="375" customWidth="1"/>
    <col min="4112" max="4112" width="1.33203125" style="375" customWidth="1"/>
    <col min="4113" max="4113" width="2.5546875" style="375" customWidth="1"/>
    <col min="4114" max="4114" width="1.33203125" style="375" customWidth="1"/>
    <col min="4115" max="4115" width="9.33203125" style="375" customWidth="1"/>
    <col min="4116" max="4116" width="10.44140625" style="375" customWidth="1"/>
    <col min="4117" max="4117" width="7.33203125" style="375" customWidth="1"/>
    <col min="4118" max="4118" width="1.88671875" style="375" customWidth="1"/>
    <col min="4119" max="4119" width="7.33203125" style="375" customWidth="1"/>
    <col min="4120" max="4120" width="1.88671875" style="375" customWidth="1"/>
    <col min="4121" max="4121" width="7.33203125" style="375" customWidth="1"/>
    <col min="4122" max="4122" width="1.44140625" style="375" customWidth="1"/>
    <col min="4123" max="4123" width="1" style="375" customWidth="1"/>
    <col min="4124" max="4124" width="9.109375" style="375"/>
    <col min="4125" max="4125" width="1.6640625" style="375" customWidth="1"/>
    <col min="4126" max="4126" width="9.109375" style="375"/>
    <col min="4127" max="4127" width="9.88671875" style="375" customWidth="1"/>
    <col min="4128" max="4128" width="9.109375" style="375"/>
    <col min="4129" max="4129" width="1.5546875" style="375" customWidth="1"/>
    <col min="4130" max="4130" width="9.109375" style="375"/>
    <col min="4131" max="4131" width="1.5546875" style="375" customWidth="1"/>
    <col min="4132" max="4352" width="9.109375" style="375"/>
    <col min="4353" max="4353" width="1.6640625" style="375" customWidth="1"/>
    <col min="4354" max="4354" width="1.33203125" style="375" customWidth="1"/>
    <col min="4355" max="4357" width="8.33203125" style="375" customWidth="1"/>
    <col min="4358" max="4358" width="6.88671875" style="375" customWidth="1"/>
    <col min="4359" max="4359" width="8.6640625" style="375" customWidth="1"/>
    <col min="4360" max="4360" width="1.88671875" style="375" customWidth="1"/>
    <col min="4361" max="4361" width="1.6640625" style="375" customWidth="1"/>
    <col min="4362" max="4362" width="1.33203125" style="375" customWidth="1"/>
    <col min="4363" max="4364" width="8.6640625" style="375" customWidth="1"/>
    <col min="4365" max="4365" width="8.33203125" style="375" customWidth="1"/>
    <col min="4366" max="4366" width="8.44140625" style="375" customWidth="1"/>
    <col min="4367" max="4367" width="8.5546875" style="375" customWidth="1"/>
    <col min="4368" max="4368" width="1.33203125" style="375" customWidth="1"/>
    <col min="4369" max="4369" width="2.5546875" style="375" customWidth="1"/>
    <col min="4370" max="4370" width="1.33203125" style="375" customWidth="1"/>
    <col min="4371" max="4371" width="9.33203125" style="375" customWidth="1"/>
    <col min="4372" max="4372" width="10.44140625" style="375" customWidth="1"/>
    <col min="4373" max="4373" width="7.33203125" style="375" customWidth="1"/>
    <col min="4374" max="4374" width="1.88671875" style="375" customWidth="1"/>
    <col min="4375" max="4375" width="7.33203125" style="375" customWidth="1"/>
    <col min="4376" max="4376" width="1.88671875" style="375" customWidth="1"/>
    <col min="4377" max="4377" width="7.33203125" style="375" customWidth="1"/>
    <col min="4378" max="4378" width="1.44140625" style="375" customWidth="1"/>
    <col min="4379" max="4379" width="1" style="375" customWidth="1"/>
    <col min="4380" max="4380" width="9.109375" style="375"/>
    <col min="4381" max="4381" width="1.6640625" style="375" customWidth="1"/>
    <col min="4382" max="4382" width="9.109375" style="375"/>
    <col min="4383" max="4383" width="9.88671875" style="375" customWidth="1"/>
    <col min="4384" max="4384" width="9.109375" style="375"/>
    <col min="4385" max="4385" width="1.5546875" style="375" customWidth="1"/>
    <col min="4386" max="4386" width="9.109375" style="375"/>
    <col min="4387" max="4387" width="1.5546875" style="375" customWidth="1"/>
    <col min="4388" max="4608" width="9.109375" style="375"/>
    <col min="4609" max="4609" width="1.6640625" style="375" customWidth="1"/>
    <col min="4610" max="4610" width="1.33203125" style="375" customWidth="1"/>
    <col min="4611" max="4613" width="8.33203125" style="375" customWidth="1"/>
    <col min="4614" max="4614" width="6.88671875" style="375" customWidth="1"/>
    <col min="4615" max="4615" width="8.6640625" style="375" customWidth="1"/>
    <col min="4616" max="4616" width="1.88671875" style="375" customWidth="1"/>
    <col min="4617" max="4617" width="1.6640625" style="375" customWidth="1"/>
    <col min="4618" max="4618" width="1.33203125" style="375" customWidth="1"/>
    <col min="4619" max="4620" width="8.6640625" style="375" customWidth="1"/>
    <col min="4621" max="4621" width="8.33203125" style="375" customWidth="1"/>
    <col min="4622" max="4622" width="8.44140625" style="375" customWidth="1"/>
    <col min="4623" max="4623" width="8.5546875" style="375" customWidth="1"/>
    <col min="4624" max="4624" width="1.33203125" style="375" customWidth="1"/>
    <col min="4625" max="4625" width="2.5546875" style="375" customWidth="1"/>
    <col min="4626" max="4626" width="1.33203125" style="375" customWidth="1"/>
    <col min="4627" max="4627" width="9.33203125" style="375" customWidth="1"/>
    <col min="4628" max="4628" width="10.44140625" style="375" customWidth="1"/>
    <col min="4629" max="4629" width="7.33203125" style="375" customWidth="1"/>
    <col min="4630" max="4630" width="1.88671875" style="375" customWidth="1"/>
    <col min="4631" max="4631" width="7.33203125" style="375" customWidth="1"/>
    <col min="4632" max="4632" width="1.88671875" style="375" customWidth="1"/>
    <col min="4633" max="4633" width="7.33203125" style="375" customWidth="1"/>
    <col min="4634" max="4634" width="1.44140625" style="375" customWidth="1"/>
    <col min="4635" max="4635" width="1" style="375" customWidth="1"/>
    <col min="4636" max="4636" width="9.109375" style="375"/>
    <col min="4637" max="4637" width="1.6640625" style="375" customWidth="1"/>
    <col min="4638" max="4638" width="9.109375" style="375"/>
    <col min="4639" max="4639" width="9.88671875" style="375" customWidth="1"/>
    <col min="4640" max="4640" width="9.109375" style="375"/>
    <col min="4641" max="4641" width="1.5546875" style="375" customWidth="1"/>
    <col min="4642" max="4642" width="9.109375" style="375"/>
    <col min="4643" max="4643" width="1.5546875" style="375" customWidth="1"/>
    <col min="4644" max="4864" width="9.109375" style="375"/>
    <col min="4865" max="4865" width="1.6640625" style="375" customWidth="1"/>
    <col min="4866" max="4866" width="1.33203125" style="375" customWidth="1"/>
    <col min="4867" max="4869" width="8.33203125" style="375" customWidth="1"/>
    <col min="4870" max="4870" width="6.88671875" style="375" customWidth="1"/>
    <col min="4871" max="4871" width="8.6640625" style="375" customWidth="1"/>
    <col min="4872" max="4872" width="1.88671875" style="375" customWidth="1"/>
    <col min="4873" max="4873" width="1.6640625" style="375" customWidth="1"/>
    <col min="4874" max="4874" width="1.33203125" style="375" customWidth="1"/>
    <col min="4875" max="4876" width="8.6640625" style="375" customWidth="1"/>
    <col min="4877" max="4877" width="8.33203125" style="375" customWidth="1"/>
    <col min="4878" max="4878" width="8.44140625" style="375" customWidth="1"/>
    <col min="4879" max="4879" width="8.5546875" style="375" customWidth="1"/>
    <col min="4880" max="4880" width="1.33203125" style="375" customWidth="1"/>
    <col min="4881" max="4881" width="2.5546875" style="375" customWidth="1"/>
    <col min="4882" max="4882" width="1.33203125" style="375" customWidth="1"/>
    <col min="4883" max="4883" width="9.33203125" style="375" customWidth="1"/>
    <col min="4884" max="4884" width="10.44140625" style="375" customWidth="1"/>
    <col min="4885" max="4885" width="7.33203125" style="375" customWidth="1"/>
    <col min="4886" max="4886" width="1.88671875" style="375" customWidth="1"/>
    <col min="4887" max="4887" width="7.33203125" style="375" customWidth="1"/>
    <col min="4888" max="4888" width="1.88671875" style="375" customWidth="1"/>
    <col min="4889" max="4889" width="7.33203125" style="375" customWidth="1"/>
    <col min="4890" max="4890" width="1.44140625" style="375" customWidth="1"/>
    <col min="4891" max="4891" width="1" style="375" customWidth="1"/>
    <col min="4892" max="4892" width="9.109375" style="375"/>
    <col min="4893" max="4893" width="1.6640625" style="375" customWidth="1"/>
    <col min="4894" max="4894" width="9.109375" style="375"/>
    <col min="4895" max="4895" width="9.88671875" style="375" customWidth="1"/>
    <col min="4896" max="4896" width="9.109375" style="375"/>
    <col min="4897" max="4897" width="1.5546875" style="375" customWidth="1"/>
    <col min="4898" max="4898" width="9.109375" style="375"/>
    <col min="4899" max="4899" width="1.5546875" style="375" customWidth="1"/>
    <col min="4900" max="5120" width="9.109375" style="375"/>
    <col min="5121" max="5121" width="1.6640625" style="375" customWidth="1"/>
    <col min="5122" max="5122" width="1.33203125" style="375" customWidth="1"/>
    <col min="5123" max="5125" width="8.33203125" style="375" customWidth="1"/>
    <col min="5126" max="5126" width="6.88671875" style="375" customWidth="1"/>
    <col min="5127" max="5127" width="8.6640625" style="375" customWidth="1"/>
    <col min="5128" max="5128" width="1.88671875" style="375" customWidth="1"/>
    <col min="5129" max="5129" width="1.6640625" style="375" customWidth="1"/>
    <col min="5130" max="5130" width="1.33203125" style="375" customWidth="1"/>
    <col min="5131" max="5132" width="8.6640625" style="375" customWidth="1"/>
    <col min="5133" max="5133" width="8.33203125" style="375" customWidth="1"/>
    <col min="5134" max="5134" width="8.44140625" style="375" customWidth="1"/>
    <col min="5135" max="5135" width="8.5546875" style="375" customWidth="1"/>
    <col min="5136" max="5136" width="1.33203125" style="375" customWidth="1"/>
    <col min="5137" max="5137" width="2.5546875" style="375" customWidth="1"/>
    <col min="5138" max="5138" width="1.33203125" style="375" customWidth="1"/>
    <col min="5139" max="5139" width="9.33203125" style="375" customWidth="1"/>
    <col min="5140" max="5140" width="10.44140625" style="375" customWidth="1"/>
    <col min="5141" max="5141" width="7.33203125" style="375" customWidth="1"/>
    <col min="5142" max="5142" width="1.88671875" style="375" customWidth="1"/>
    <col min="5143" max="5143" width="7.33203125" style="375" customWidth="1"/>
    <col min="5144" max="5144" width="1.88671875" style="375" customWidth="1"/>
    <col min="5145" max="5145" width="7.33203125" style="375" customWidth="1"/>
    <col min="5146" max="5146" width="1.44140625" style="375" customWidth="1"/>
    <col min="5147" max="5147" width="1" style="375" customWidth="1"/>
    <col min="5148" max="5148" width="9.109375" style="375"/>
    <col min="5149" max="5149" width="1.6640625" style="375" customWidth="1"/>
    <col min="5150" max="5150" width="9.109375" style="375"/>
    <col min="5151" max="5151" width="9.88671875" style="375" customWidth="1"/>
    <col min="5152" max="5152" width="9.109375" style="375"/>
    <col min="5153" max="5153" width="1.5546875" style="375" customWidth="1"/>
    <col min="5154" max="5154" width="9.109375" style="375"/>
    <col min="5155" max="5155" width="1.5546875" style="375" customWidth="1"/>
    <col min="5156" max="5376" width="9.109375" style="375"/>
    <col min="5377" max="5377" width="1.6640625" style="375" customWidth="1"/>
    <col min="5378" max="5378" width="1.33203125" style="375" customWidth="1"/>
    <col min="5379" max="5381" width="8.33203125" style="375" customWidth="1"/>
    <col min="5382" max="5382" width="6.88671875" style="375" customWidth="1"/>
    <col min="5383" max="5383" width="8.6640625" style="375" customWidth="1"/>
    <col min="5384" max="5384" width="1.88671875" style="375" customWidth="1"/>
    <col min="5385" max="5385" width="1.6640625" style="375" customWidth="1"/>
    <col min="5386" max="5386" width="1.33203125" style="375" customWidth="1"/>
    <col min="5387" max="5388" width="8.6640625" style="375" customWidth="1"/>
    <col min="5389" max="5389" width="8.33203125" style="375" customWidth="1"/>
    <col min="5390" max="5390" width="8.44140625" style="375" customWidth="1"/>
    <col min="5391" max="5391" width="8.5546875" style="375" customWidth="1"/>
    <col min="5392" max="5392" width="1.33203125" style="375" customWidth="1"/>
    <col min="5393" max="5393" width="2.5546875" style="375" customWidth="1"/>
    <col min="5394" max="5394" width="1.33203125" style="375" customWidth="1"/>
    <col min="5395" max="5395" width="9.33203125" style="375" customWidth="1"/>
    <col min="5396" max="5396" width="10.44140625" style="375" customWidth="1"/>
    <col min="5397" max="5397" width="7.33203125" style="375" customWidth="1"/>
    <col min="5398" max="5398" width="1.88671875" style="375" customWidth="1"/>
    <col min="5399" max="5399" width="7.33203125" style="375" customWidth="1"/>
    <col min="5400" max="5400" width="1.88671875" style="375" customWidth="1"/>
    <col min="5401" max="5401" width="7.33203125" style="375" customWidth="1"/>
    <col min="5402" max="5402" width="1.44140625" style="375" customWidth="1"/>
    <col min="5403" max="5403" width="1" style="375" customWidth="1"/>
    <col min="5404" max="5404" width="9.109375" style="375"/>
    <col min="5405" max="5405" width="1.6640625" style="375" customWidth="1"/>
    <col min="5406" max="5406" width="9.109375" style="375"/>
    <col min="5407" max="5407" width="9.88671875" style="375" customWidth="1"/>
    <col min="5408" max="5408" width="9.109375" style="375"/>
    <col min="5409" max="5409" width="1.5546875" style="375" customWidth="1"/>
    <col min="5410" max="5410" width="9.109375" style="375"/>
    <col min="5411" max="5411" width="1.5546875" style="375" customWidth="1"/>
    <col min="5412" max="5632" width="9.109375" style="375"/>
    <col min="5633" max="5633" width="1.6640625" style="375" customWidth="1"/>
    <col min="5634" max="5634" width="1.33203125" style="375" customWidth="1"/>
    <col min="5635" max="5637" width="8.33203125" style="375" customWidth="1"/>
    <col min="5638" max="5638" width="6.88671875" style="375" customWidth="1"/>
    <col min="5639" max="5639" width="8.6640625" style="375" customWidth="1"/>
    <col min="5640" max="5640" width="1.88671875" style="375" customWidth="1"/>
    <col min="5641" max="5641" width="1.6640625" style="375" customWidth="1"/>
    <col min="5642" max="5642" width="1.33203125" style="375" customWidth="1"/>
    <col min="5643" max="5644" width="8.6640625" style="375" customWidth="1"/>
    <col min="5645" max="5645" width="8.33203125" style="375" customWidth="1"/>
    <col min="5646" max="5646" width="8.44140625" style="375" customWidth="1"/>
    <col min="5647" max="5647" width="8.5546875" style="375" customWidth="1"/>
    <col min="5648" max="5648" width="1.33203125" style="375" customWidth="1"/>
    <col min="5649" max="5649" width="2.5546875" style="375" customWidth="1"/>
    <col min="5650" max="5650" width="1.33203125" style="375" customWidth="1"/>
    <col min="5651" max="5651" width="9.33203125" style="375" customWidth="1"/>
    <col min="5652" max="5652" width="10.44140625" style="375" customWidth="1"/>
    <col min="5653" max="5653" width="7.33203125" style="375" customWidth="1"/>
    <col min="5654" max="5654" width="1.88671875" style="375" customWidth="1"/>
    <col min="5655" max="5655" width="7.33203125" style="375" customWidth="1"/>
    <col min="5656" max="5656" width="1.88671875" style="375" customWidth="1"/>
    <col min="5657" max="5657" width="7.33203125" style="375" customWidth="1"/>
    <col min="5658" max="5658" width="1.44140625" style="375" customWidth="1"/>
    <col min="5659" max="5659" width="1" style="375" customWidth="1"/>
    <col min="5660" max="5660" width="9.109375" style="375"/>
    <col min="5661" max="5661" width="1.6640625" style="375" customWidth="1"/>
    <col min="5662" max="5662" width="9.109375" style="375"/>
    <col min="5663" max="5663" width="9.88671875" style="375" customWidth="1"/>
    <col min="5664" max="5664" width="9.109375" style="375"/>
    <col min="5665" max="5665" width="1.5546875" style="375" customWidth="1"/>
    <col min="5666" max="5666" width="9.109375" style="375"/>
    <col min="5667" max="5667" width="1.5546875" style="375" customWidth="1"/>
    <col min="5668" max="5888" width="9.109375" style="375"/>
    <col min="5889" max="5889" width="1.6640625" style="375" customWidth="1"/>
    <col min="5890" max="5890" width="1.33203125" style="375" customWidth="1"/>
    <col min="5891" max="5893" width="8.33203125" style="375" customWidth="1"/>
    <col min="5894" max="5894" width="6.88671875" style="375" customWidth="1"/>
    <col min="5895" max="5895" width="8.6640625" style="375" customWidth="1"/>
    <col min="5896" max="5896" width="1.88671875" style="375" customWidth="1"/>
    <col min="5897" max="5897" width="1.6640625" style="375" customWidth="1"/>
    <col min="5898" max="5898" width="1.33203125" style="375" customWidth="1"/>
    <col min="5899" max="5900" width="8.6640625" style="375" customWidth="1"/>
    <col min="5901" max="5901" width="8.33203125" style="375" customWidth="1"/>
    <col min="5902" max="5902" width="8.44140625" style="375" customWidth="1"/>
    <col min="5903" max="5903" width="8.5546875" style="375" customWidth="1"/>
    <col min="5904" max="5904" width="1.33203125" style="375" customWidth="1"/>
    <col min="5905" max="5905" width="2.5546875" style="375" customWidth="1"/>
    <col min="5906" max="5906" width="1.33203125" style="375" customWidth="1"/>
    <col min="5907" max="5907" width="9.33203125" style="375" customWidth="1"/>
    <col min="5908" max="5908" width="10.44140625" style="375" customWidth="1"/>
    <col min="5909" max="5909" width="7.33203125" style="375" customWidth="1"/>
    <col min="5910" max="5910" width="1.88671875" style="375" customWidth="1"/>
    <col min="5911" max="5911" width="7.33203125" style="375" customWidth="1"/>
    <col min="5912" max="5912" width="1.88671875" style="375" customWidth="1"/>
    <col min="5913" max="5913" width="7.33203125" style="375" customWidth="1"/>
    <col min="5914" max="5914" width="1.44140625" style="375" customWidth="1"/>
    <col min="5915" max="5915" width="1" style="375" customWidth="1"/>
    <col min="5916" max="5916" width="9.109375" style="375"/>
    <col min="5917" max="5917" width="1.6640625" style="375" customWidth="1"/>
    <col min="5918" max="5918" width="9.109375" style="375"/>
    <col min="5919" max="5919" width="9.88671875" style="375" customWidth="1"/>
    <col min="5920" max="5920" width="9.109375" style="375"/>
    <col min="5921" max="5921" width="1.5546875" style="375" customWidth="1"/>
    <col min="5922" max="5922" width="9.109375" style="375"/>
    <col min="5923" max="5923" width="1.5546875" style="375" customWidth="1"/>
    <col min="5924" max="6144" width="9.109375" style="375"/>
    <col min="6145" max="6145" width="1.6640625" style="375" customWidth="1"/>
    <col min="6146" max="6146" width="1.33203125" style="375" customWidth="1"/>
    <col min="6147" max="6149" width="8.33203125" style="375" customWidth="1"/>
    <col min="6150" max="6150" width="6.88671875" style="375" customWidth="1"/>
    <col min="6151" max="6151" width="8.6640625" style="375" customWidth="1"/>
    <col min="6152" max="6152" width="1.88671875" style="375" customWidth="1"/>
    <col min="6153" max="6153" width="1.6640625" style="375" customWidth="1"/>
    <col min="6154" max="6154" width="1.33203125" style="375" customWidth="1"/>
    <col min="6155" max="6156" width="8.6640625" style="375" customWidth="1"/>
    <col min="6157" max="6157" width="8.33203125" style="375" customWidth="1"/>
    <col min="6158" max="6158" width="8.44140625" style="375" customWidth="1"/>
    <col min="6159" max="6159" width="8.5546875" style="375" customWidth="1"/>
    <col min="6160" max="6160" width="1.33203125" style="375" customWidth="1"/>
    <col min="6161" max="6161" width="2.5546875" style="375" customWidth="1"/>
    <col min="6162" max="6162" width="1.33203125" style="375" customWidth="1"/>
    <col min="6163" max="6163" width="9.33203125" style="375" customWidth="1"/>
    <col min="6164" max="6164" width="10.44140625" style="375" customWidth="1"/>
    <col min="6165" max="6165" width="7.33203125" style="375" customWidth="1"/>
    <col min="6166" max="6166" width="1.88671875" style="375" customWidth="1"/>
    <col min="6167" max="6167" width="7.33203125" style="375" customWidth="1"/>
    <col min="6168" max="6168" width="1.88671875" style="375" customWidth="1"/>
    <col min="6169" max="6169" width="7.33203125" style="375" customWidth="1"/>
    <col min="6170" max="6170" width="1.44140625" style="375" customWidth="1"/>
    <col min="6171" max="6171" width="1" style="375" customWidth="1"/>
    <col min="6172" max="6172" width="9.109375" style="375"/>
    <col min="6173" max="6173" width="1.6640625" style="375" customWidth="1"/>
    <col min="6174" max="6174" width="9.109375" style="375"/>
    <col min="6175" max="6175" width="9.88671875" style="375" customWidth="1"/>
    <col min="6176" max="6176" width="9.109375" style="375"/>
    <col min="6177" max="6177" width="1.5546875" style="375" customWidth="1"/>
    <col min="6178" max="6178" width="9.109375" style="375"/>
    <col min="6179" max="6179" width="1.5546875" style="375" customWidth="1"/>
    <col min="6180" max="6400" width="9.109375" style="375"/>
    <col min="6401" max="6401" width="1.6640625" style="375" customWidth="1"/>
    <col min="6402" max="6402" width="1.33203125" style="375" customWidth="1"/>
    <col min="6403" max="6405" width="8.33203125" style="375" customWidth="1"/>
    <col min="6406" max="6406" width="6.88671875" style="375" customWidth="1"/>
    <col min="6407" max="6407" width="8.6640625" style="375" customWidth="1"/>
    <col min="6408" max="6408" width="1.88671875" style="375" customWidth="1"/>
    <col min="6409" max="6409" width="1.6640625" style="375" customWidth="1"/>
    <col min="6410" max="6410" width="1.33203125" style="375" customWidth="1"/>
    <col min="6411" max="6412" width="8.6640625" style="375" customWidth="1"/>
    <col min="6413" max="6413" width="8.33203125" style="375" customWidth="1"/>
    <col min="6414" max="6414" width="8.44140625" style="375" customWidth="1"/>
    <col min="6415" max="6415" width="8.5546875" style="375" customWidth="1"/>
    <col min="6416" max="6416" width="1.33203125" style="375" customWidth="1"/>
    <col min="6417" max="6417" width="2.5546875" style="375" customWidth="1"/>
    <col min="6418" max="6418" width="1.33203125" style="375" customWidth="1"/>
    <col min="6419" max="6419" width="9.33203125" style="375" customWidth="1"/>
    <col min="6420" max="6420" width="10.44140625" style="375" customWidth="1"/>
    <col min="6421" max="6421" width="7.33203125" style="375" customWidth="1"/>
    <col min="6422" max="6422" width="1.88671875" style="375" customWidth="1"/>
    <col min="6423" max="6423" width="7.33203125" style="375" customWidth="1"/>
    <col min="6424" max="6424" width="1.88671875" style="375" customWidth="1"/>
    <col min="6425" max="6425" width="7.33203125" style="375" customWidth="1"/>
    <col min="6426" max="6426" width="1.44140625" style="375" customWidth="1"/>
    <col min="6427" max="6427" width="1" style="375" customWidth="1"/>
    <col min="6428" max="6428" width="9.109375" style="375"/>
    <col min="6429" max="6429" width="1.6640625" style="375" customWidth="1"/>
    <col min="6430" max="6430" width="9.109375" style="375"/>
    <col min="6431" max="6431" width="9.88671875" style="375" customWidth="1"/>
    <col min="6432" max="6432" width="9.109375" style="375"/>
    <col min="6433" max="6433" width="1.5546875" style="375" customWidth="1"/>
    <col min="6434" max="6434" width="9.109375" style="375"/>
    <col min="6435" max="6435" width="1.5546875" style="375" customWidth="1"/>
    <col min="6436" max="6656" width="9.109375" style="375"/>
    <col min="6657" max="6657" width="1.6640625" style="375" customWidth="1"/>
    <col min="6658" max="6658" width="1.33203125" style="375" customWidth="1"/>
    <col min="6659" max="6661" width="8.33203125" style="375" customWidth="1"/>
    <col min="6662" max="6662" width="6.88671875" style="375" customWidth="1"/>
    <col min="6663" max="6663" width="8.6640625" style="375" customWidth="1"/>
    <col min="6664" max="6664" width="1.88671875" style="375" customWidth="1"/>
    <col min="6665" max="6665" width="1.6640625" style="375" customWidth="1"/>
    <col min="6666" max="6666" width="1.33203125" style="375" customWidth="1"/>
    <col min="6667" max="6668" width="8.6640625" style="375" customWidth="1"/>
    <col min="6669" max="6669" width="8.33203125" style="375" customWidth="1"/>
    <col min="6670" max="6670" width="8.44140625" style="375" customWidth="1"/>
    <col min="6671" max="6671" width="8.5546875" style="375" customWidth="1"/>
    <col min="6672" max="6672" width="1.33203125" style="375" customWidth="1"/>
    <col min="6673" max="6673" width="2.5546875" style="375" customWidth="1"/>
    <col min="6674" max="6674" width="1.33203125" style="375" customWidth="1"/>
    <col min="6675" max="6675" width="9.33203125" style="375" customWidth="1"/>
    <col min="6676" max="6676" width="10.44140625" style="375" customWidth="1"/>
    <col min="6677" max="6677" width="7.33203125" style="375" customWidth="1"/>
    <col min="6678" max="6678" width="1.88671875" style="375" customWidth="1"/>
    <col min="6679" max="6679" width="7.33203125" style="375" customWidth="1"/>
    <col min="6680" max="6680" width="1.88671875" style="375" customWidth="1"/>
    <col min="6681" max="6681" width="7.33203125" style="375" customWidth="1"/>
    <col min="6682" max="6682" width="1.44140625" style="375" customWidth="1"/>
    <col min="6683" max="6683" width="1" style="375" customWidth="1"/>
    <col min="6684" max="6684" width="9.109375" style="375"/>
    <col min="6685" max="6685" width="1.6640625" style="375" customWidth="1"/>
    <col min="6686" max="6686" width="9.109375" style="375"/>
    <col min="6687" max="6687" width="9.88671875" style="375" customWidth="1"/>
    <col min="6688" max="6688" width="9.109375" style="375"/>
    <col min="6689" max="6689" width="1.5546875" style="375" customWidth="1"/>
    <col min="6690" max="6690" width="9.109375" style="375"/>
    <col min="6691" max="6691" width="1.5546875" style="375" customWidth="1"/>
    <col min="6692" max="6912" width="9.109375" style="375"/>
    <col min="6913" max="6913" width="1.6640625" style="375" customWidth="1"/>
    <col min="6914" max="6914" width="1.33203125" style="375" customWidth="1"/>
    <col min="6915" max="6917" width="8.33203125" style="375" customWidth="1"/>
    <col min="6918" max="6918" width="6.88671875" style="375" customWidth="1"/>
    <col min="6919" max="6919" width="8.6640625" style="375" customWidth="1"/>
    <col min="6920" max="6920" width="1.88671875" style="375" customWidth="1"/>
    <col min="6921" max="6921" width="1.6640625" style="375" customWidth="1"/>
    <col min="6922" max="6922" width="1.33203125" style="375" customWidth="1"/>
    <col min="6923" max="6924" width="8.6640625" style="375" customWidth="1"/>
    <col min="6925" max="6925" width="8.33203125" style="375" customWidth="1"/>
    <col min="6926" max="6926" width="8.44140625" style="375" customWidth="1"/>
    <col min="6927" max="6927" width="8.5546875" style="375" customWidth="1"/>
    <col min="6928" max="6928" width="1.33203125" style="375" customWidth="1"/>
    <col min="6929" max="6929" width="2.5546875" style="375" customWidth="1"/>
    <col min="6930" max="6930" width="1.33203125" style="375" customWidth="1"/>
    <col min="6931" max="6931" width="9.33203125" style="375" customWidth="1"/>
    <col min="6932" max="6932" width="10.44140625" style="375" customWidth="1"/>
    <col min="6933" max="6933" width="7.33203125" style="375" customWidth="1"/>
    <col min="6934" max="6934" width="1.88671875" style="375" customWidth="1"/>
    <col min="6935" max="6935" width="7.33203125" style="375" customWidth="1"/>
    <col min="6936" max="6936" width="1.88671875" style="375" customWidth="1"/>
    <col min="6937" max="6937" width="7.33203125" style="375" customWidth="1"/>
    <col min="6938" max="6938" width="1.44140625" style="375" customWidth="1"/>
    <col min="6939" max="6939" width="1" style="375" customWidth="1"/>
    <col min="6940" max="6940" width="9.109375" style="375"/>
    <col min="6941" max="6941" width="1.6640625" style="375" customWidth="1"/>
    <col min="6942" max="6942" width="9.109375" style="375"/>
    <col min="6943" max="6943" width="9.88671875" style="375" customWidth="1"/>
    <col min="6944" max="6944" width="9.109375" style="375"/>
    <col min="6945" max="6945" width="1.5546875" style="375" customWidth="1"/>
    <col min="6946" max="6946" width="9.109375" style="375"/>
    <col min="6947" max="6947" width="1.5546875" style="375" customWidth="1"/>
    <col min="6948" max="7168" width="9.109375" style="375"/>
    <col min="7169" max="7169" width="1.6640625" style="375" customWidth="1"/>
    <col min="7170" max="7170" width="1.33203125" style="375" customWidth="1"/>
    <col min="7171" max="7173" width="8.33203125" style="375" customWidth="1"/>
    <col min="7174" max="7174" width="6.88671875" style="375" customWidth="1"/>
    <col min="7175" max="7175" width="8.6640625" style="375" customWidth="1"/>
    <col min="7176" max="7176" width="1.88671875" style="375" customWidth="1"/>
    <col min="7177" max="7177" width="1.6640625" style="375" customWidth="1"/>
    <col min="7178" max="7178" width="1.33203125" style="375" customWidth="1"/>
    <col min="7179" max="7180" width="8.6640625" style="375" customWidth="1"/>
    <col min="7181" max="7181" width="8.33203125" style="375" customWidth="1"/>
    <col min="7182" max="7182" width="8.44140625" style="375" customWidth="1"/>
    <col min="7183" max="7183" width="8.5546875" style="375" customWidth="1"/>
    <col min="7184" max="7184" width="1.33203125" style="375" customWidth="1"/>
    <col min="7185" max="7185" width="2.5546875" style="375" customWidth="1"/>
    <col min="7186" max="7186" width="1.33203125" style="375" customWidth="1"/>
    <col min="7187" max="7187" width="9.33203125" style="375" customWidth="1"/>
    <col min="7188" max="7188" width="10.44140625" style="375" customWidth="1"/>
    <col min="7189" max="7189" width="7.33203125" style="375" customWidth="1"/>
    <col min="7190" max="7190" width="1.88671875" style="375" customWidth="1"/>
    <col min="7191" max="7191" width="7.33203125" style="375" customWidth="1"/>
    <col min="7192" max="7192" width="1.88671875" style="375" customWidth="1"/>
    <col min="7193" max="7193" width="7.33203125" style="375" customWidth="1"/>
    <col min="7194" max="7194" width="1.44140625" style="375" customWidth="1"/>
    <col min="7195" max="7195" width="1" style="375" customWidth="1"/>
    <col min="7196" max="7196" width="9.109375" style="375"/>
    <col min="7197" max="7197" width="1.6640625" style="375" customWidth="1"/>
    <col min="7198" max="7198" width="9.109375" style="375"/>
    <col min="7199" max="7199" width="9.88671875" style="375" customWidth="1"/>
    <col min="7200" max="7200" width="9.109375" style="375"/>
    <col min="7201" max="7201" width="1.5546875" style="375" customWidth="1"/>
    <col min="7202" max="7202" width="9.109375" style="375"/>
    <col min="7203" max="7203" width="1.5546875" style="375" customWidth="1"/>
    <col min="7204" max="7424" width="9.109375" style="375"/>
    <col min="7425" max="7425" width="1.6640625" style="375" customWidth="1"/>
    <col min="7426" max="7426" width="1.33203125" style="375" customWidth="1"/>
    <col min="7427" max="7429" width="8.33203125" style="375" customWidth="1"/>
    <col min="7430" max="7430" width="6.88671875" style="375" customWidth="1"/>
    <col min="7431" max="7431" width="8.6640625" style="375" customWidth="1"/>
    <col min="7432" max="7432" width="1.88671875" style="375" customWidth="1"/>
    <col min="7433" max="7433" width="1.6640625" style="375" customWidth="1"/>
    <col min="7434" max="7434" width="1.33203125" style="375" customWidth="1"/>
    <col min="7435" max="7436" width="8.6640625" style="375" customWidth="1"/>
    <col min="7437" max="7437" width="8.33203125" style="375" customWidth="1"/>
    <col min="7438" max="7438" width="8.44140625" style="375" customWidth="1"/>
    <col min="7439" max="7439" width="8.5546875" style="375" customWidth="1"/>
    <col min="7440" max="7440" width="1.33203125" style="375" customWidth="1"/>
    <col min="7441" max="7441" width="2.5546875" style="375" customWidth="1"/>
    <col min="7442" max="7442" width="1.33203125" style="375" customWidth="1"/>
    <col min="7443" max="7443" width="9.33203125" style="375" customWidth="1"/>
    <col min="7444" max="7444" width="10.44140625" style="375" customWidth="1"/>
    <col min="7445" max="7445" width="7.33203125" style="375" customWidth="1"/>
    <col min="7446" max="7446" width="1.88671875" style="375" customWidth="1"/>
    <col min="7447" max="7447" width="7.33203125" style="375" customWidth="1"/>
    <col min="7448" max="7448" width="1.88671875" style="375" customWidth="1"/>
    <col min="7449" max="7449" width="7.33203125" style="375" customWidth="1"/>
    <col min="7450" max="7450" width="1.44140625" style="375" customWidth="1"/>
    <col min="7451" max="7451" width="1" style="375" customWidth="1"/>
    <col min="7452" max="7452" width="9.109375" style="375"/>
    <col min="7453" max="7453" width="1.6640625" style="375" customWidth="1"/>
    <col min="7454" max="7454" width="9.109375" style="375"/>
    <col min="7455" max="7455" width="9.88671875" style="375" customWidth="1"/>
    <col min="7456" max="7456" width="9.109375" style="375"/>
    <col min="7457" max="7457" width="1.5546875" style="375" customWidth="1"/>
    <col min="7458" max="7458" width="9.109375" style="375"/>
    <col min="7459" max="7459" width="1.5546875" style="375" customWidth="1"/>
    <col min="7460" max="7680" width="9.109375" style="375"/>
    <col min="7681" max="7681" width="1.6640625" style="375" customWidth="1"/>
    <col min="7682" max="7682" width="1.33203125" style="375" customWidth="1"/>
    <col min="7683" max="7685" width="8.33203125" style="375" customWidth="1"/>
    <col min="7686" max="7686" width="6.88671875" style="375" customWidth="1"/>
    <col min="7687" max="7687" width="8.6640625" style="375" customWidth="1"/>
    <col min="7688" max="7688" width="1.88671875" style="375" customWidth="1"/>
    <col min="7689" max="7689" width="1.6640625" style="375" customWidth="1"/>
    <col min="7690" max="7690" width="1.33203125" style="375" customWidth="1"/>
    <col min="7691" max="7692" width="8.6640625" style="375" customWidth="1"/>
    <col min="7693" max="7693" width="8.33203125" style="375" customWidth="1"/>
    <col min="7694" max="7694" width="8.44140625" style="375" customWidth="1"/>
    <col min="7695" max="7695" width="8.5546875" style="375" customWidth="1"/>
    <col min="7696" max="7696" width="1.33203125" style="375" customWidth="1"/>
    <col min="7697" max="7697" width="2.5546875" style="375" customWidth="1"/>
    <col min="7698" max="7698" width="1.33203125" style="375" customWidth="1"/>
    <col min="7699" max="7699" width="9.33203125" style="375" customWidth="1"/>
    <col min="7700" max="7700" width="10.44140625" style="375" customWidth="1"/>
    <col min="7701" max="7701" width="7.33203125" style="375" customWidth="1"/>
    <col min="7702" max="7702" width="1.88671875" style="375" customWidth="1"/>
    <col min="7703" max="7703" width="7.33203125" style="375" customWidth="1"/>
    <col min="7704" max="7704" width="1.88671875" style="375" customWidth="1"/>
    <col min="7705" max="7705" width="7.33203125" style="375" customWidth="1"/>
    <col min="7706" max="7706" width="1.44140625" style="375" customWidth="1"/>
    <col min="7707" max="7707" width="1" style="375" customWidth="1"/>
    <col min="7708" max="7708" width="9.109375" style="375"/>
    <col min="7709" max="7709" width="1.6640625" style="375" customWidth="1"/>
    <col min="7710" max="7710" width="9.109375" style="375"/>
    <col min="7711" max="7711" width="9.88671875" style="375" customWidth="1"/>
    <col min="7712" max="7712" width="9.109375" style="375"/>
    <col min="7713" max="7713" width="1.5546875" style="375" customWidth="1"/>
    <col min="7714" max="7714" width="9.109375" style="375"/>
    <col min="7715" max="7715" width="1.5546875" style="375" customWidth="1"/>
    <col min="7716" max="7936" width="9.109375" style="375"/>
    <col min="7937" max="7937" width="1.6640625" style="375" customWidth="1"/>
    <col min="7938" max="7938" width="1.33203125" style="375" customWidth="1"/>
    <col min="7939" max="7941" width="8.33203125" style="375" customWidth="1"/>
    <col min="7942" max="7942" width="6.88671875" style="375" customWidth="1"/>
    <col min="7943" max="7943" width="8.6640625" style="375" customWidth="1"/>
    <col min="7944" max="7944" width="1.88671875" style="375" customWidth="1"/>
    <col min="7945" max="7945" width="1.6640625" style="375" customWidth="1"/>
    <col min="7946" max="7946" width="1.33203125" style="375" customWidth="1"/>
    <col min="7947" max="7948" width="8.6640625" style="375" customWidth="1"/>
    <col min="7949" max="7949" width="8.33203125" style="375" customWidth="1"/>
    <col min="7950" max="7950" width="8.44140625" style="375" customWidth="1"/>
    <col min="7951" max="7951" width="8.5546875" style="375" customWidth="1"/>
    <col min="7952" max="7952" width="1.33203125" style="375" customWidth="1"/>
    <col min="7953" max="7953" width="2.5546875" style="375" customWidth="1"/>
    <col min="7954" max="7954" width="1.33203125" style="375" customWidth="1"/>
    <col min="7955" max="7955" width="9.33203125" style="375" customWidth="1"/>
    <col min="7956" max="7956" width="10.44140625" style="375" customWidth="1"/>
    <col min="7957" max="7957" width="7.33203125" style="375" customWidth="1"/>
    <col min="7958" max="7958" width="1.88671875" style="375" customWidth="1"/>
    <col min="7959" max="7959" width="7.33203125" style="375" customWidth="1"/>
    <col min="7960" max="7960" width="1.88671875" style="375" customWidth="1"/>
    <col min="7961" max="7961" width="7.33203125" style="375" customWidth="1"/>
    <col min="7962" max="7962" width="1.44140625" style="375" customWidth="1"/>
    <col min="7963" max="7963" width="1" style="375" customWidth="1"/>
    <col min="7964" max="7964" width="9.109375" style="375"/>
    <col min="7965" max="7965" width="1.6640625" style="375" customWidth="1"/>
    <col min="7966" max="7966" width="9.109375" style="375"/>
    <col min="7967" max="7967" width="9.88671875" style="375" customWidth="1"/>
    <col min="7968" max="7968" width="9.109375" style="375"/>
    <col min="7969" max="7969" width="1.5546875" style="375" customWidth="1"/>
    <col min="7970" max="7970" width="9.109375" style="375"/>
    <col min="7971" max="7971" width="1.5546875" style="375" customWidth="1"/>
    <col min="7972" max="8192" width="9.109375" style="375"/>
    <col min="8193" max="8193" width="1.6640625" style="375" customWidth="1"/>
    <col min="8194" max="8194" width="1.33203125" style="375" customWidth="1"/>
    <col min="8195" max="8197" width="8.33203125" style="375" customWidth="1"/>
    <col min="8198" max="8198" width="6.88671875" style="375" customWidth="1"/>
    <col min="8199" max="8199" width="8.6640625" style="375" customWidth="1"/>
    <col min="8200" max="8200" width="1.88671875" style="375" customWidth="1"/>
    <col min="8201" max="8201" width="1.6640625" style="375" customWidth="1"/>
    <col min="8202" max="8202" width="1.33203125" style="375" customWidth="1"/>
    <col min="8203" max="8204" width="8.6640625" style="375" customWidth="1"/>
    <col min="8205" max="8205" width="8.33203125" style="375" customWidth="1"/>
    <col min="8206" max="8206" width="8.44140625" style="375" customWidth="1"/>
    <col min="8207" max="8207" width="8.5546875" style="375" customWidth="1"/>
    <col min="8208" max="8208" width="1.33203125" style="375" customWidth="1"/>
    <col min="8209" max="8209" width="2.5546875" style="375" customWidth="1"/>
    <col min="8210" max="8210" width="1.33203125" style="375" customWidth="1"/>
    <col min="8211" max="8211" width="9.33203125" style="375" customWidth="1"/>
    <col min="8212" max="8212" width="10.44140625" style="375" customWidth="1"/>
    <col min="8213" max="8213" width="7.33203125" style="375" customWidth="1"/>
    <col min="8214" max="8214" width="1.88671875" style="375" customWidth="1"/>
    <col min="8215" max="8215" width="7.33203125" style="375" customWidth="1"/>
    <col min="8216" max="8216" width="1.88671875" style="375" customWidth="1"/>
    <col min="8217" max="8217" width="7.33203125" style="375" customWidth="1"/>
    <col min="8218" max="8218" width="1.44140625" style="375" customWidth="1"/>
    <col min="8219" max="8219" width="1" style="375" customWidth="1"/>
    <col min="8220" max="8220" width="9.109375" style="375"/>
    <col min="8221" max="8221" width="1.6640625" style="375" customWidth="1"/>
    <col min="8222" max="8222" width="9.109375" style="375"/>
    <col min="8223" max="8223" width="9.88671875" style="375" customWidth="1"/>
    <col min="8224" max="8224" width="9.109375" style="375"/>
    <col min="8225" max="8225" width="1.5546875" style="375" customWidth="1"/>
    <col min="8226" max="8226" width="9.109375" style="375"/>
    <col min="8227" max="8227" width="1.5546875" style="375" customWidth="1"/>
    <col min="8228" max="8448" width="9.109375" style="375"/>
    <col min="8449" max="8449" width="1.6640625" style="375" customWidth="1"/>
    <col min="8450" max="8450" width="1.33203125" style="375" customWidth="1"/>
    <col min="8451" max="8453" width="8.33203125" style="375" customWidth="1"/>
    <col min="8454" max="8454" width="6.88671875" style="375" customWidth="1"/>
    <col min="8455" max="8455" width="8.6640625" style="375" customWidth="1"/>
    <col min="8456" max="8456" width="1.88671875" style="375" customWidth="1"/>
    <col min="8457" max="8457" width="1.6640625" style="375" customWidth="1"/>
    <col min="8458" max="8458" width="1.33203125" style="375" customWidth="1"/>
    <col min="8459" max="8460" width="8.6640625" style="375" customWidth="1"/>
    <col min="8461" max="8461" width="8.33203125" style="375" customWidth="1"/>
    <col min="8462" max="8462" width="8.44140625" style="375" customWidth="1"/>
    <col min="8463" max="8463" width="8.5546875" style="375" customWidth="1"/>
    <col min="8464" max="8464" width="1.33203125" style="375" customWidth="1"/>
    <col min="8465" max="8465" width="2.5546875" style="375" customWidth="1"/>
    <col min="8466" max="8466" width="1.33203125" style="375" customWidth="1"/>
    <col min="8467" max="8467" width="9.33203125" style="375" customWidth="1"/>
    <col min="8468" max="8468" width="10.44140625" style="375" customWidth="1"/>
    <col min="8469" max="8469" width="7.33203125" style="375" customWidth="1"/>
    <col min="8470" max="8470" width="1.88671875" style="375" customWidth="1"/>
    <col min="8471" max="8471" width="7.33203125" style="375" customWidth="1"/>
    <col min="8472" max="8472" width="1.88671875" style="375" customWidth="1"/>
    <col min="8473" max="8473" width="7.33203125" style="375" customWidth="1"/>
    <col min="8474" max="8474" width="1.44140625" style="375" customWidth="1"/>
    <col min="8475" max="8475" width="1" style="375" customWidth="1"/>
    <col min="8476" max="8476" width="9.109375" style="375"/>
    <col min="8477" max="8477" width="1.6640625" style="375" customWidth="1"/>
    <col min="8478" max="8478" width="9.109375" style="375"/>
    <col min="8479" max="8479" width="9.88671875" style="375" customWidth="1"/>
    <col min="8480" max="8480" width="9.109375" style="375"/>
    <col min="8481" max="8481" width="1.5546875" style="375" customWidth="1"/>
    <col min="8482" max="8482" width="9.109375" style="375"/>
    <col min="8483" max="8483" width="1.5546875" style="375" customWidth="1"/>
    <col min="8484" max="8704" width="9.109375" style="375"/>
    <col min="8705" max="8705" width="1.6640625" style="375" customWidth="1"/>
    <col min="8706" max="8706" width="1.33203125" style="375" customWidth="1"/>
    <col min="8707" max="8709" width="8.33203125" style="375" customWidth="1"/>
    <col min="8710" max="8710" width="6.88671875" style="375" customWidth="1"/>
    <col min="8711" max="8711" width="8.6640625" style="375" customWidth="1"/>
    <col min="8712" max="8712" width="1.88671875" style="375" customWidth="1"/>
    <col min="8713" max="8713" width="1.6640625" style="375" customWidth="1"/>
    <col min="8714" max="8714" width="1.33203125" style="375" customWidth="1"/>
    <col min="8715" max="8716" width="8.6640625" style="375" customWidth="1"/>
    <col min="8717" max="8717" width="8.33203125" style="375" customWidth="1"/>
    <col min="8718" max="8718" width="8.44140625" style="375" customWidth="1"/>
    <col min="8719" max="8719" width="8.5546875" style="375" customWidth="1"/>
    <col min="8720" max="8720" width="1.33203125" style="375" customWidth="1"/>
    <col min="8721" max="8721" width="2.5546875" style="375" customWidth="1"/>
    <col min="8722" max="8722" width="1.33203125" style="375" customWidth="1"/>
    <col min="8723" max="8723" width="9.33203125" style="375" customWidth="1"/>
    <col min="8724" max="8724" width="10.44140625" style="375" customWidth="1"/>
    <col min="8725" max="8725" width="7.33203125" style="375" customWidth="1"/>
    <col min="8726" max="8726" width="1.88671875" style="375" customWidth="1"/>
    <col min="8727" max="8727" width="7.33203125" style="375" customWidth="1"/>
    <col min="8728" max="8728" width="1.88671875" style="375" customWidth="1"/>
    <col min="8729" max="8729" width="7.33203125" style="375" customWidth="1"/>
    <col min="8730" max="8730" width="1.44140625" style="375" customWidth="1"/>
    <col min="8731" max="8731" width="1" style="375" customWidth="1"/>
    <col min="8732" max="8732" width="9.109375" style="375"/>
    <col min="8733" max="8733" width="1.6640625" style="375" customWidth="1"/>
    <col min="8734" max="8734" width="9.109375" style="375"/>
    <col min="8735" max="8735" width="9.88671875" style="375" customWidth="1"/>
    <col min="8736" max="8736" width="9.109375" style="375"/>
    <col min="8737" max="8737" width="1.5546875" style="375" customWidth="1"/>
    <col min="8738" max="8738" width="9.109375" style="375"/>
    <col min="8739" max="8739" width="1.5546875" style="375" customWidth="1"/>
    <col min="8740" max="8960" width="9.109375" style="375"/>
    <col min="8961" max="8961" width="1.6640625" style="375" customWidth="1"/>
    <col min="8962" max="8962" width="1.33203125" style="375" customWidth="1"/>
    <col min="8963" max="8965" width="8.33203125" style="375" customWidth="1"/>
    <col min="8966" max="8966" width="6.88671875" style="375" customWidth="1"/>
    <col min="8967" max="8967" width="8.6640625" style="375" customWidth="1"/>
    <col min="8968" max="8968" width="1.88671875" style="375" customWidth="1"/>
    <col min="8969" max="8969" width="1.6640625" style="375" customWidth="1"/>
    <col min="8970" max="8970" width="1.33203125" style="375" customWidth="1"/>
    <col min="8971" max="8972" width="8.6640625" style="375" customWidth="1"/>
    <col min="8973" max="8973" width="8.33203125" style="375" customWidth="1"/>
    <col min="8974" max="8974" width="8.44140625" style="375" customWidth="1"/>
    <col min="8975" max="8975" width="8.5546875" style="375" customWidth="1"/>
    <col min="8976" max="8976" width="1.33203125" style="375" customWidth="1"/>
    <col min="8977" max="8977" width="2.5546875" style="375" customWidth="1"/>
    <col min="8978" max="8978" width="1.33203125" style="375" customWidth="1"/>
    <col min="8979" max="8979" width="9.33203125" style="375" customWidth="1"/>
    <col min="8980" max="8980" width="10.44140625" style="375" customWidth="1"/>
    <col min="8981" max="8981" width="7.33203125" style="375" customWidth="1"/>
    <col min="8982" max="8982" width="1.88671875" style="375" customWidth="1"/>
    <col min="8983" max="8983" width="7.33203125" style="375" customWidth="1"/>
    <col min="8984" max="8984" width="1.88671875" style="375" customWidth="1"/>
    <col min="8985" max="8985" width="7.33203125" style="375" customWidth="1"/>
    <col min="8986" max="8986" width="1.44140625" style="375" customWidth="1"/>
    <col min="8987" max="8987" width="1" style="375" customWidth="1"/>
    <col min="8988" max="8988" width="9.109375" style="375"/>
    <col min="8989" max="8989" width="1.6640625" style="375" customWidth="1"/>
    <col min="8990" max="8990" width="9.109375" style="375"/>
    <col min="8991" max="8991" width="9.88671875" style="375" customWidth="1"/>
    <col min="8992" max="8992" width="9.109375" style="375"/>
    <col min="8993" max="8993" width="1.5546875" style="375" customWidth="1"/>
    <col min="8994" max="8994" width="9.109375" style="375"/>
    <col min="8995" max="8995" width="1.5546875" style="375" customWidth="1"/>
    <col min="8996" max="9216" width="9.109375" style="375"/>
    <col min="9217" max="9217" width="1.6640625" style="375" customWidth="1"/>
    <col min="9218" max="9218" width="1.33203125" style="375" customWidth="1"/>
    <col min="9219" max="9221" width="8.33203125" style="375" customWidth="1"/>
    <col min="9222" max="9222" width="6.88671875" style="375" customWidth="1"/>
    <col min="9223" max="9223" width="8.6640625" style="375" customWidth="1"/>
    <col min="9224" max="9224" width="1.88671875" style="375" customWidth="1"/>
    <col min="9225" max="9225" width="1.6640625" style="375" customWidth="1"/>
    <col min="9226" max="9226" width="1.33203125" style="375" customWidth="1"/>
    <col min="9227" max="9228" width="8.6640625" style="375" customWidth="1"/>
    <col min="9229" max="9229" width="8.33203125" style="375" customWidth="1"/>
    <col min="9230" max="9230" width="8.44140625" style="375" customWidth="1"/>
    <col min="9231" max="9231" width="8.5546875" style="375" customWidth="1"/>
    <col min="9232" max="9232" width="1.33203125" style="375" customWidth="1"/>
    <col min="9233" max="9233" width="2.5546875" style="375" customWidth="1"/>
    <col min="9234" max="9234" width="1.33203125" style="375" customWidth="1"/>
    <col min="9235" max="9235" width="9.33203125" style="375" customWidth="1"/>
    <col min="9236" max="9236" width="10.44140625" style="375" customWidth="1"/>
    <col min="9237" max="9237" width="7.33203125" style="375" customWidth="1"/>
    <col min="9238" max="9238" width="1.88671875" style="375" customWidth="1"/>
    <col min="9239" max="9239" width="7.33203125" style="375" customWidth="1"/>
    <col min="9240" max="9240" width="1.88671875" style="375" customWidth="1"/>
    <col min="9241" max="9241" width="7.33203125" style="375" customWidth="1"/>
    <col min="9242" max="9242" width="1.44140625" style="375" customWidth="1"/>
    <col min="9243" max="9243" width="1" style="375" customWidth="1"/>
    <col min="9244" max="9244" width="9.109375" style="375"/>
    <col min="9245" max="9245" width="1.6640625" style="375" customWidth="1"/>
    <col min="9246" max="9246" width="9.109375" style="375"/>
    <col min="9247" max="9247" width="9.88671875" style="375" customWidth="1"/>
    <col min="9248" max="9248" width="9.109375" style="375"/>
    <col min="9249" max="9249" width="1.5546875" style="375" customWidth="1"/>
    <col min="9250" max="9250" width="9.109375" style="375"/>
    <col min="9251" max="9251" width="1.5546875" style="375" customWidth="1"/>
    <col min="9252" max="9472" width="9.109375" style="375"/>
    <col min="9473" max="9473" width="1.6640625" style="375" customWidth="1"/>
    <col min="9474" max="9474" width="1.33203125" style="375" customWidth="1"/>
    <col min="9475" max="9477" width="8.33203125" style="375" customWidth="1"/>
    <col min="9478" max="9478" width="6.88671875" style="375" customWidth="1"/>
    <col min="9479" max="9479" width="8.6640625" style="375" customWidth="1"/>
    <col min="9480" max="9480" width="1.88671875" style="375" customWidth="1"/>
    <col min="9481" max="9481" width="1.6640625" style="375" customWidth="1"/>
    <col min="9482" max="9482" width="1.33203125" style="375" customWidth="1"/>
    <col min="9483" max="9484" width="8.6640625" style="375" customWidth="1"/>
    <col min="9485" max="9485" width="8.33203125" style="375" customWidth="1"/>
    <col min="9486" max="9486" width="8.44140625" style="375" customWidth="1"/>
    <col min="9487" max="9487" width="8.5546875" style="375" customWidth="1"/>
    <col min="9488" max="9488" width="1.33203125" style="375" customWidth="1"/>
    <col min="9489" max="9489" width="2.5546875" style="375" customWidth="1"/>
    <col min="9490" max="9490" width="1.33203125" style="375" customWidth="1"/>
    <col min="9491" max="9491" width="9.33203125" style="375" customWidth="1"/>
    <col min="9492" max="9492" width="10.44140625" style="375" customWidth="1"/>
    <col min="9493" max="9493" width="7.33203125" style="375" customWidth="1"/>
    <col min="9494" max="9494" width="1.88671875" style="375" customWidth="1"/>
    <col min="9495" max="9495" width="7.33203125" style="375" customWidth="1"/>
    <col min="9496" max="9496" width="1.88671875" style="375" customWidth="1"/>
    <col min="9497" max="9497" width="7.33203125" style="375" customWidth="1"/>
    <col min="9498" max="9498" width="1.44140625" style="375" customWidth="1"/>
    <col min="9499" max="9499" width="1" style="375" customWidth="1"/>
    <col min="9500" max="9500" width="9.109375" style="375"/>
    <col min="9501" max="9501" width="1.6640625" style="375" customWidth="1"/>
    <col min="9502" max="9502" width="9.109375" style="375"/>
    <col min="9503" max="9503" width="9.88671875" style="375" customWidth="1"/>
    <col min="9504" max="9504" width="9.109375" style="375"/>
    <col min="9505" max="9505" width="1.5546875" style="375" customWidth="1"/>
    <col min="9506" max="9506" width="9.109375" style="375"/>
    <col min="9507" max="9507" width="1.5546875" style="375" customWidth="1"/>
    <col min="9508" max="9728" width="9.109375" style="375"/>
    <col min="9729" max="9729" width="1.6640625" style="375" customWidth="1"/>
    <col min="9730" max="9730" width="1.33203125" style="375" customWidth="1"/>
    <col min="9731" max="9733" width="8.33203125" style="375" customWidth="1"/>
    <col min="9734" max="9734" width="6.88671875" style="375" customWidth="1"/>
    <col min="9735" max="9735" width="8.6640625" style="375" customWidth="1"/>
    <col min="9736" max="9736" width="1.88671875" style="375" customWidth="1"/>
    <col min="9737" max="9737" width="1.6640625" style="375" customWidth="1"/>
    <col min="9738" max="9738" width="1.33203125" style="375" customWidth="1"/>
    <col min="9739" max="9740" width="8.6640625" style="375" customWidth="1"/>
    <col min="9741" max="9741" width="8.33203125" style="375" customWidth="1"/>
    <col min="9742" max="9742" width="8.44140625" style="375" customWidth="1"/>
    <col min="9743" max="9743" width="8.5546875" style="375" customWidth="1"/>
    <col min="9744" max="9744" width="1.33203125" style="375" customWidth="1"/>
    <col min="9745" max="9745" width="2.5546875" style="375" customWidth="1"/>
    <col min="9746" max="9746" width="1.33203125" style="375" customWidth="1"/>
    <col min="9747" max="9747" width="9.33203125" style="375" customWidth="1"/>
    <col min="9748" max="9748" width="10.44140625" style="375" customWidth="1"/>
    <col min="9749" max="9749" width="7.33203125" style="375" customWidth="1"/>
    <col min="9750" max="9750" width="1.88671875" style="375" customWidth="1"/>
    <col min="9751" max="9751" width="7.33203125" style="375" customWidth="1"/>
    <col min="9752" max="9752" width="1.88671875" style="375" customWidth="1"/>
    <col min="9753" max="9753" width="7.33203125" style="375" customWidth="1"/>
    <col min="9754" max="9754" width="1.44140625" style="375" customWidth="1"/>
    <col min="9755" max="9755" width="1" style="375" customWidth="1"/>
    <col min="9756" max="9756" width="9.109375" style="375"/>
    <col min="9757" max="9757" width="1.6640625" style="375" customWidth="1"/>
    <col min="9758" max="9758" width="9.109375" style="375"/>
    <col min="9759" max="9759" width="9.88671875" style="375" customWidth="1"/>
    <col min="9760" max="9760" width="9.109375" style="375"/>
    <col min="9761" max="9761" width="1.5546875" style="375" customWidth="1"/>
    <col min="9762" max="9762" width="9.109375" style="375"/>
    <col min="9763" max="9763" width="1.5546875" style="375" customWidth="1"/>
    <col min="9764" max="9984" width="9.109375" style="375"/>
    <col min="9985" max="9985" width="1.6640625" style="375" customWidth="1"/>
    <col min="9986" max="9986" width="1.33203125" style="375" customWidth="1"/>
    <col min="9987" max="9989" width="8.33203125" style="375" customWidth="1"/>
    <col min="9990" max="9990" width="6.88671875" style="375" customWidth="1"/>
    <col min="9991" max="9991" width="8.6640625" style="375" customWidth="1"/>
    <col min="9992" max="9992" width="1.88671875" style="375" customWidth="1"/>
    <col min="9993" max="9993" width="1.6640625" style="375" customWidth="1"/>
    <col min="9994" max="9994" width="1.33203125" style="375" customWidth="1"/>
    <col min="9995" max="9996" width="8.6640625" style="375" customWidth="1"/>
    <col min="9997" max="9997" width="8.33203125" style="375" customWidth="1"/>
    <col min="9998" max="9998" width="8.44140625" style="375" customWidth="1"/>
    <col min="9999" max="9999" width="8.5546875" style="375" customWidth="1"/>
    <col min="10000" max="10000" width="1.33203125" style="375" customWidth="1"/>
    <col min="10001" max="10001" width="2.5546875" style="375" customWidth="1"/>
    <col min="10002" max="10002" width="1.33203125" style="375" customWidth="1"/>
    <col min="10003" max="10003" width="9.33203125" style="375" customWidth="1"/>
    <col min="10004" max="10004" width="10.44140625" style="375" customWidth="1"/>
    <col min="10005" max="10005" width="7.33203125" style="375" customWidth="1"/>
    <col min="10006" max="10006" width="1.88671875" style="375" customWidth="1"/>
    <col min="10007" max="10007" width="7.33203125" style="375" customWidth="1"/>
    <col min="10008" max="10008" width="1.88671875" style="375" customWidth="1"/>
    <col min="10009" max="10009" width="7.33203125" style="375" customWidth="1"/>
    <col min="10010" max="10010" width="1.44140625" style="375" customWidth="1"/>
    <col min="10011" max="10011" width="1" style="375" customWidth="1"/>
    <col min="10012" max="10012" width="9.109375" style="375"/>
    <col min="10013" max="10013" width="1.6640625" style="375" customWidth="1"/>
    <col min="10014" max="10014" width="9.109375" style="375"/>
    <col min="10015" max="10015" width="9.88671875" style="375" customWidth="1"/>
    <col min="10016" max="10016" width="9.109375" style="375"/>
    <col min="10017" max="10017" width="1.5546875" style="375" customWidth="1"/>
    <col min="10018" max="10018" width="9.109375" style="375"/>
    <col min="10019" max="10019" width="1.5546875" style="375" customWidth="1"/>
    <col min="10020" max="10240" width="9.109375" style="375"/>
    <col min="10241" max="10241" width="1.6640625" style="375" customWidth="1"/>
    <col min="10242" max="10242" width="1.33203125" style="375" customWidth="1"/>
    <col min="10243" max="10245" width="8.33203125" style="375" customWidth="1"/>
    <col min="10246" max="10246" width="6.88671875" style="375" customWidth="1"/>
    <col min="10247" max="10247" width="8.6640625" style="375" customWidth="1"/>
    <col min="10248" max="10248" width="1.88671875" style="375" customWidth="1"/>
    <col min="10249" max="10249" width="1.6640625" style="375" customWidth="1"/>
    <col min="10250" max="10250" width="1.33203125" style="375" customWidth="1"/>
    <col min="10251" max="10252" width="8.6640625" style="375" customWidth="1"/>
    <col min="10253" max="10253" width="8.33203125" style="375" customWidth="1"/>
    <col min="10254" max="10254" width="8.44140625" style="375" customWidth="1"/>
    <col min="10255" max="10255" width="8.5546875" style="375" customWidth="1"/>
    <col min="10256" max="10256" width="1.33203125" style="375" customWidth="1"/>
    <col min="10257" max="10257" width="2.5546875" style="375" customWidth="1"/>
    <col min="10258" max="10258" width="1.33203125" style="375" customWidth="1"/>
    <col min="10259" max="10259" width="9.33203125" style="375" customWidth="1"/>
    <col min="10260" max="10260" width="10.44140625" style="375" customWidth="1"/>
    <col min="10261" max="10261" width="7.33203125" style="375" customWidth="1"/>
    <col min="10262" max="10262" width="1.88671875" style="375" customWidth="1"/>
    <col min="10263" max="10263" width="7.33203125" style="375" customWidth="1"/>
    <col min="10264" max="10264" width="1.88671875" style="375" customWidth="1"/>
    <col min="10265" max="10265" width="7.33203125" style="375" customWidth="1"/>
    <col min="10266" max="10266" width="1.44140625" style="375" customWidth="1"/>
    <col min="10267" max="10267" width="1" style="375" customWidth="1"/>
    <col min="10268" max="10268" width="9.109375" style="375"/>
    <col min="10269" max="10269" width="1.6640625" style="375" customWidth="1"/>
    <col min="10270" max="10270" width="9.109375" style="375"/>
    <col min="10271" max="10271" width="9.88671875" style="375" customWidth="1"/>
    <col min="10272" max="10272" width="9.109375" style="375"/>
    <col min="10273" max="10273" width="1.5546875" style="375" customWidth="1"/>
    <col min="10274" max="10274" width="9.109375" style="375"/>
    <col min="10275" max="10275" width="1.5546875" style="375" customWidth="1"/>
    <col min="10276" max="10496" width="9.109375" style="375"/>
    <col min="10497" max="10497" width="1.6640625" style="375" customWidth="1"/>
    <col min="10498" max="10498" width="1.33203125" style="375" customWidth="1"/>
    <col min="10499" max="10501" width="8.33203125" style="375" customWidth="1"/>
    <col min="10502" max="10502" width="6.88671875" style="375" customWidth="1"/>
    <col min="10503" max="10503" width="8.6640625" style="375" customWidth="1"/>
    <col min="10504" max="10504" width="1.88671875" style="375" customWidth="1"/>
    <col min="10505" max="10505" width="1.6640625" style="375" customWidth="1"/>
    <col min="10506" max="10506" width="1.33203125" style="375" customWidth="1"/>
    <col min="10507" max="10508" width="8.6640625" style="375" customWidth="1"/>
    <col min="10509" max="10509" width="8.33203125" style="375" customWidth="1"/>
    <col min="10510" max="10510" width="8.44140625" style="375" customWidth="1"/>
    <col min="10511" max="10511" width="8.5546875" style="375" customWidth="1"/>
    <col min="10512" max="10512" width="1.33203125" style="375" customWidth="1"/>
    <col min="10513" max="10513" width="2.5546875" style="375" customWidth="1"/>
    <col min="10514" max="10514" width="1.33203125" style="375" customWidth="1"/>
    <col min="10515" max="10515" width="9.33203125" style="375" customWidth="1"/>
    <col min="10516" max="10516" width="10.44140625" style="375" customWidth="1"/>
    <col min="10517" max="10517" width="7.33203125" style="375" customWidth="1"/>
    <col min="10518" max="10518" width="1.88671875" style="375" customWidth="1"/>
    <col min="10519" max="10519" width="7.33203125" style="375" customWidth="1"/>
    <col min="10520" max="10520" width="1.88671875" style="375" customWidth="1"/>
    <col min="10521" max="10521" width="7.33203125" style="375" customWidth="1"/>
    <col min="10522" max="10522" width="1.44140625" style="375" customWidth="1"/>
    <col min="10523" max="10523" width="1" style="375" customWidth="1"/>
    <col min="10524" max="10524" width="9.109375" style="375"/>
    <col min="10525" max="10525" width="1.6640625" style="375" customWidth="1"/>
    <col min="10526" max="10526" width="9.109375" style="375"/>
    <col min="10527" max="10527" width="9.88671875" style="375" customWidth="1"/>
    <col min="10528" max="10528" width="9.109375" style="375"/>
    <col min="10529" max="10529" width="1.5546875" style="375" customWidth="1"/>
    <col min="10530" max="10530" width="9.109375" style="375"/>
    <col min="10531" max="10531" width="1.5546875" style="375" customWidth="1"/>
    <col min="10532" max="10752" width="9.109375" style="375"/>
    <col min="10753" max="10753" width="1.6640625" style="375" customWidth="1"/>
    <col min="10754" max="10754" width="1.33203125" style="375" customWidth="1"/>
    <col min="10755" max="10757" width="8.33203125" style="375" customWidth="1"/>
    <col min="10758" max="10758" width="6.88671875" style="375" customWidth="1"/>
    <col min="10759" max="10759" width="8.6640625" style="375" customWidth="1"/>
    <col min="10760" max="10760" width="1.88671875" style="375" customWidth="1"/>
    <col min="10761" max="10761" width="1.6640625" style="375" customWidth="1"/>
    <col min="10762" max="10762" width="1.33203125" style="375" customWidth="1"/>
    <col min="10763" max="10764" width="8.6640625" style="375" customWidth="1"/>
    <col min="10765" max="10765" width="8.33203125" style="375" customWidth="1"/>
    <col min="10766" max="10766" width="8.44140625" style="375" customWidth="1"/>
    <col min="10767" max="10767" width="8.5546875" style="375" customWidth="1"/>
    <col min="10768" max="10768" width="1.33203125" style="375" customWidth="1"/>
    <col min="10769" max="10769" width="2.5546875" style="375" customWidth="1"/>
    <col min="10770" max="10770" width="1.33203125" style="375" customWidth="1"/>
    <col min="10771" max="10771" width="9.33203125" style="375" customWidth="1"/>
    <col min="10772" max="10772" width="10.44140625" style="375" customWidth="1"/>
    <col min="10773" max="10773" width="7.33203125" style="375" customWidth="1"/>
    <col min="10774" max="10774" width="1.88671875" style="375" customWidth="1"/>
    <col min="10775" max="10775" width="7.33203125" style="375" customWidth="1"/>
    <col min="10776" max="10776" width="1.88671875" style="375" customWidth="1"/>
    <col min="10777" max="10777" width="7.33203125" style="375" customWidth="1"/>
    <col min="10778" max="10778" width="1.44140625" style="375" customWidth="1"/>
    <col min="10779" max="10779" width="1" style="375" customWidth="1"/>
    <col min="10780" max="10780" width="9.109375" style="375"/>
    <col min="10781" max="10781" width="1.6640625" style="375" customWidth="1"/>
    <col min="10782" max="10782" width="9.109375" style="375"/>
    <col min="10783" max="10783" width="9.88671875" style="375" customWidth="1"/>
    <col min="10784" max="10784" width="9.109375" style="375"/>
    <col min="10785" max="10785" width="1.5546875" style="375" customWidth="1"/>
    <col min="10786" max="10786" width="9.109375" style="375"/>
    <col min="10787" max="10787" width="1.5546875" style="375" customWidth="1"/>
    <col min="10788" max="11008" width="9.109375" style="375"/>
    <col min="11009" max="11009" width="1.6640625" style="375" customWidth="1"/>
    <col min="11010" max="11010" width="1.33203125" style="375" customWidth="1"/>
    <col min="11011" max="11013" width="8.33203125" style="375" customWidth="1"/>
    <col min="11014" max="11014" width="6.88671875" style="375" customWidth="1"/>
    <col min="11015" max="11015" width="8.6640625" style="375" customWidth="1"/>
    <col min="11016" max="11016" width="1.88671875" style="375" customWidth="1"/>
    <col min="11017" max="11017" width="1.6640625" style="375" customWidth="1"/>
    <col min="11018" max="11018" width="1.33203125" style="375" customWidth="1"/>
    <col min="11019" max="11020" width="8.6640625" style="375" customWidth="1"/>
    <col min="11021" max="11021" width="8.33203125" style="375" customWidth="1"/>
    <col min="11022" max="11022" width="8.44140625" style="375" customWidth="1"/>
    <col min="11023" max="11023" width="8.5546875" style="375" customWidth="1"/>
    <col min="11024" max="11024" width="1.33203125" style="375" customWidth="1"/>
    <col min="11025" max="11025" width="2.5546875" style="375" customWidth="1"/>
    <col min="11026" max="11026" width="1.33203125" style="375" customWidth="1"/>
    <col min="11027" max="11027" width="9.33203125" style="375" customWidth="1"/>
    <col min="11028" max="11028" width="10.44140625" style="375" customWidth="1"/>
    <col min="11029" max="11029" width="7.33203125" style="375" customWidth="1"/>
    <col min="11030" max="11030" width="1.88671875" style="375" customWidth="1"/>
    <col min="11031" max="11031" width="7.33203125" style="375" customWidth="1"/>
    <col min="11032" max="11032" width="1.88671875" style="375" customWidth="1"/>
    <col min="11033" max="11033" width="7.33203125" style="375" customWidth="1"/>
    <col min="11034" max="11034" width="1.44140625" style="375" customWidth="1"/>
    <col min="11035" max="11035" width="1" style="375" customWidth="1"/>
    <col min="11036" max="11036" width="9.109375" style="375"/>
    <col min="11037" max="11037" width="1.6640625" style="375" customWidth="1"/>
    <col min="11038" max="11038" width="9.109375" style="375"/>
    <col min="11039" max="11039" width="9.88671875" style="375" customWidth="1"/>
    <col min="11040" max="11040" width="9.109375" style="375"/>
    <col min="11041" max="11041" width="1.5546875" style="375" customWidth="1"/>
    <col min="11042" max="11042" width="9.109375" style="375"/>
    <col min="11043" max="11043" width="1.5546875" style="375" customWidth="1"/>
    <col min="11044" max="11264" width="9.109375" style="375"/>
    <col min="11265" max="11265" width="1.6640625" style="375" customWidth="1"/>
    <col min="11266" max="11266" width="1.33203125" style="375" customWidth="1"/>
    <col min="11267" max="11269" width="8.33203125" style="375" customWidth="1"/>
    <col min="11270" max="11270" width="6.88671875" style="375" customWidth="1"/>
    <col min="11271" max="11271" width="8.6640625" style="375" customWidth="1"/>
    <col min="11272" max="11272" width="1.88671875" style="375" customWidth="1"/>
    <col min="11273" max="11273" width="1.6640625" style="375" customWidth="1"/>
    <col min="11274" max="11274" width="1.33203125" style="375" customWidth="1"/>
    <col min="11275" max="11276" width="8.6640625" style="375" customWidth="1"/>
    <col min="11277" max="11277" width="8.33203125" style="375" customWidth="1"/>
    <col min="11278" max="11278" width="8.44140625" style="375" customWidth="1"/>
    <col min="11279" max="11279" width="8.5546875" style="375" customWidth="1"/>
    <col min="11280" max="11280" width="1.33203125" style="375" customWidth="1"/>
    <col min="11281" max="11281" width="2.5546875" style="375" customWidth="1"/>
    <col min="11282" max="11282" width="1.33203125" style="375" customWidth="1"/>
    <col min="11283" max="11283" width="9.33203125" style="375" customWidth="1"/>
    <col min="11284" max="11284" width="10.44140625" style="375" customWidth="1"/>
    <col min="11285" max="11285" width="7.33203125" style="375" customWidth="1"/>
    <col min="11286" max="11286" width="1.88671875" style="375" customWidth="1"/>
    <col min="11287" max="11287" width="7.33203125" style="375" customWidth="1"/>
    <col min="11288" max="11288" width="1.88671875" style="375" customWidth="1"/>
    <col min="11289" max="11289" width="7.33203125" style="375" customWidth="1"/>
    <col min="11290" max="11290" width="1.44140625" style="375" customWidth="1"/>
    <col min="11291" max="11291" width="1" style="375" customWidth="1"/>
    <col min="11292" max="11292" width="9.109375" style="375"/>
    <col min="11293" max="11293" width="1.6640625" style="375" customWidth="1"/>
    <col min="11294" max="11294" width="9.109375" style="375"/>
    <col min="11295" max="11295" width="9.88671875" style="375" customWidth="1"/>
    <col min="11296" max="11296" width="9.109375" style="375"/>
    <col min="11297" max="11297" width="1.5546875" style="375" customWidth="1"/>
    <col min="11298" max="11298" width="9.109375" style="375"/>
    <col min="11299" max="11299" width="1.5546875" style="375" customWidth="1"/>
    <col min="11300" max="11520" width="9.109375" style="375"/>
    <col min="11521" max="11521" width="1.6640625" style="375" customWidth="1"/>
    <col min="11522" max="11522" width="1.33203125" style="375" customWidth="1"/>
    <col min="11523" max="11525" width="8.33203125" style="375" customWidth="1"/>
    <col min="11526" max="11526" width="6.88671875" style="375" customWidth="1"/>
    <col min="11527" max="11527" width="8.6640625" style="375" customWidth="1"/>
    <col min="11528" max="11528" width="1.88671875" style="375" customWidth="1"/>
    <col min="11529" max="11529" width="1.6640625" style="375" customWidth="1"/>
    <col min="11530" max="11530" width="1.33203125" style="375" customWidth="1"/>
    <col min="11531" max="11532" width="8.6640625" style="375" customWidth="1"/>
    <col min="11533" max="11533" width="8.33203125" style="375" customWidth="1"/>
    <col min="11534" max="11534" width="8.44140625" style="375" customWidth="1"/>
    <col min="11535" max="11535" width="8.5546875" style="375" customWidth="1"/>
    <col min="11536" max="11536" width="1.33203125" style="375" customWidth="1"/>
    <col min="11537" max="11537" width="2.5546875" style="375" customWidth="1"/>
    <col min="11538" max="11538" width="1.33203125" style="375" customWidth="1"/>
    <col min="11539" max="11539" width="9.33203125" style="375" customWidth="1"/>
    <col min="11540" max="11540" width="10.44140625" style="375" customWidth="1"/>
    <col min="11541" max="11541" width="7.33203125" style="375" customWidth="1"/>
    <col min="11542" max="11542" width="1.88671875" style="375" customWidth="1"/>
    <col min="11543" max="11543" width="7.33203125" style="375" customWidth="1"/>
    <col min="11544" max="11544" width="1.88671875" style="375" customWidth="1"/>
    <col min="11545" max="11545" width="7.33203125" style="375" customWidth="1"/>
    <col min="11546" max="11546" width="1.44140625" style="375" customWidth="1"/>
    <col min="11547" max="11547" width="1" style="375" customWidth="1"/>
    <col min="11548" max="11548" width="9.109375" style="375"/>
    <col min="11549" max="11549" width="1.6640625" style="375" customWidth="1"/>
    <col min="11550" max="11550" width="9.109375" style="375"/>
    <col min="11551" max="11551" width="9.88671875" style="375" customWidth="1"/>
    <col min="11552" max="11552" width="9.109375" style="375"/>
    <col min="11553" max="11553" width="1.5546875" style="375" customWidth="1"/>
    <col min="11554" max="11554" width="9.109375" style="375"/>
    <col min="11555" max="11555" width="1.5546875" style="375" customWidth="1"/>
    <col min="11556" max="11776" width="9.109375" style="375"/>
    <col min="11777" max="11777" width="1.6640625" style="375" customWidth="1"/>
    <col min="11778" max="11778" width="1.33203125" style="375" customWidth="1"/>
    <col min="11779" max="11781" width="8.33203125" style="375" customWidth="1"/>
    <col min="11782" max="11782" width="6.88671875" style="375" customWidth="1"/>
    <col min="11783" max="11783" width="8.6640625" style="375" customWidth="1"/>
    <col min="11784" max="11784" width="1.88671875" style="375" customWidth="1"/>
    <col min="11785" max="11785" width="1.6640625" style="375" customWidth="1"/>
    <col min="11786" max="11786" width="1.33203125" style="375" customWidth="1"/>
    <col min="11787" max="11788" width="8.6640625" style="375" customWidth="1"/>
    <col min="11789" max="11789" width="8.33203125" style="375" customWidth="1"/>
    <col min="11790" max="11790" width="8.44140625" style="375" customWidth="1"/>
    <col min="11791" max="11791" width="8.5546875" style="375" customWidth="1"/>
    <col min="11792" max="11792" width="1.33203125" style="375" customWidth="1"/>
    <col min="11793" max="11793" width="2.5546875" style="375" customWidth="1"/>
    <col min="11794" max="11794" width="1.33203125" style="375" customWidth="1"/>
    <col min="11795" max="11795" width="9.33203125" style="375" customWidth="1"/>
    <col min="11796" max="11796" width="10.44140625" style="375" customWidth="1"/>
    <col min="11797" max="11797" width="7.33203125" style="375" customWidth="1"/>
    <col min="11798" max="11798" width="1.88671875" style="375" customWidth="1"/>
    <col min="11799" max="11799" width="7.33203125" style="375" customWidth="1"/>
    <col min="11800" max="11800" width="1.88671875" style="375" customWidth="1"/>
    <col min="11801" max="11801" width="7.33203125" style="375" customWidth="1"/>
    <col min="11802" max="11802" width="1.44140625" style="375" customWidth="1"/>
    <col min="11803" max="11803" width="1" style="375" customWidth="1"/>
    <col min="11804" max="11804" width="9.109375" style="375"/>
    <col min="11805" max="11805" width="1.6640625" style="375" customWidth="1"/>
    <col min="11806" max="11806" width="9.109375" style="375"/>
    <col min="11807" max="11807" width="9.88671875" style="375" customWidth="1"/>
    <col min="11808" max="11808" width="9.109375" style="375"/>
    <col min="11809" max="11809" width="1.5546875" style="375" customWidth="1"/>
    <col min="11810" max="11810" width="9.109375" style="375"/>
    <col min="11811" max="11811" width="1.5546875" style="375" customWidth="1"/>
    <col min="11812" max="12032" width="9.109375" style="375"/>
    <col min="12033" max="12033" width="1.6640625" style="375" customWidth="1"/>
    <col min="12034" max="12034" width="1.33203125" style="375" customWidth="1"/>
    <col min="12035" max="12037" width="8.33203125" style="375" customWidth="1"/>
    <col min="12038" max="12038" width="6.88671875" style="375" customWidth="1"/>
    <col min="12039" max="12039" width="8.6640625" style="375" customWidth="1"/>
    <col min="12040" max="12040" width="1.88671875" style="375" customWidth="1"/>
    <col min="12041" max="12041" width="1.6640625" style="375" customWidth="1"/>
    <col min="12042" max="12042" width="1.33203125" style="375" customWidth="1"/>
    <col min="12043" max="12044" width="8.6640625" style="375" customWidth="1"/>
    <col min="12045" max="12045" width="8.33203125" style="375" customWidth="1"/>
    <col min="12046" max="12046" width="8.44140625" style="375" customWidth="1"/>
    <col min="12047" max="12047" width="8.5546875" style="375" customWidth="1"/>
    <col min="12048" max="12048" width="1.33203125" style="375" customWidth="1"/>
    <col min="12049" max="12049" width="2.5546875" style="375" customWidth="1"/>
    <col min="12050" max="12050" width="1.33203125" style="375" customWidth="1"/>
    <col min="12051" max="12051" width="9.33203125" style="375" customWidth="1"/>
    <col min="12052" max="12052" width="10.44140625" style="375" customWidth="1"/>
    <col min="12053" max="12053" width="7.33203125" style="375" customWidth="1"/>
    <col min="12054" max="12054" width="1.88671875" style="375" customWidth="1"/>
    <col min="12055" max="12055" width="7.33203125" style="375" customWidth="1"/>
    <col min="12056" max="12056" width="1.88671875" style="375" customWidth="1"/>
    <col min="12057" max="12057" width="7.33203125" style="375" customWidth="1"/>
    <col min="12058" max="12058" width="1.44140625" style="375" customWidth="1"/>
    <col min="12059" max="12059" width="1" style="375" customWidth="1"/>
    <col min="12060" max="12060" width="9.109375" style="375"/>
    <col min="12061" max="12061" width="1.6640625" style="375" customWidth="1"/>
    <col min="12062" max="12062" width="9.109375" style="375"/>
    <col min="12063" max="12063" width="9.88671875" style="375" customWidth="1"/>
    <col min="12064" max="12064" width="9.109375" style="375"/>
    <col min="12065" max="12065" width="1.5546875" style="375" customWidth="1"/>
    <col min="12066" max="12066" width="9.109375" style="375"/>
    <col min="12067" max="12067" width="1.5546875" style="375" customWidth="1"/>
    <col min="12068" max="12288" width="9.109375" style="375"/>
    <col min="12289" max="12289" width="1.6640625" style="375" customWidth="1"/>
    <col min="12290" max="12290" width="1.33203125" style="375" customWidth="1"/>
    <col min="12291" max="12293" width="8.33203125" style="375" customWidth="1"/>
    <col min="12294" max="12294" width="6.88671875" style="375" customWidth="1"/>
    <col min="12295" max="12295" width="8.6640625" style="375" customWidth="1"/>
    <col min="12296" max="12296" width="1.88671875" style="375" customWidth="1"/>
    <col min="12297" max="12297" width="1.6640625" style="375" customWidth="1"/>
    <col min="12298" max="12298" width="1.33203125" style="375" customWidth="1"/>
    <col min="12299" max="12300" width="8.6640625" style="375" customWidth="1"/>
    <col min="12301" max="12301" width="8.33203125" style="375" customWidth="1"/>
    <col min="12302" max="12302" width="8.44140625" style="375" customWidth="1"/>
    <col min="12303" max="12303" width="8.5546875" style="375" customWidth="1"/>
    <col min="12304" max="12304" width="1.33203125" style="375" customWidth="1"/>
    <col min="12305" max="12305" width="2.5546875" style="375" customWidth="1"/>
    <col min="12306" max="12306" width="1.33203125" style="375" customWidth="1"/>
    <col min="12307" max="12307" width="9.33203125" style="375" customWidth="1"/>
    <col min="12308" max="12308" width="10.44140625" style="375" customWidth="1"/>
    <col min="12309" max="12309" width="7.33203125" style="375" customWidth="1"/>
    <col min="12310" max="12310" width="1.88671875" style="375" customWidth="1"/>
    <col min="12311" max="12311" width="7.33203125" style="375" customWidth="1"/>
    <col min="12312" max="12312" width="1.88671875" style="375" customWidth="1"/>
    <col min="12313" max="12313" width="7.33203125" style="375" customWidth="1"/>
    <col min="12314" max="12314" width="1.44140625" style="375" customWidth="1"/>
    <col min="12315" max="12315" width="1" style="375" customWidth="1"/>
    <col min="12316" max="12316" width="9.109375" style="375"/>
    <col min="12317" max="12317" width="1.6640625" style="375" customWidth="1"/>
    <col min="12318" max="12318" width="9.109375" style="375"/>
    <col min="12319" max="12319" width="9.88671875" style="375" customWidth="1"/>
    <col min="12320" max="12320" width="9.109375" style="375"/>
    <col min="12321" max="12321" width="1.5546875" style="375" customWidth="1"/>
    <col min="12322" max="12322" width="9.109375" style="375"/>
    <col min="12323" max="12323" width="1.5546875" style="375" customWidth="1"/>
    <col min="12324" max="12544" width="9.109375" style="375"/>
    <col min="12545" max="12545" width="1.6640625" style="375" customWidth="1"/>
    <col min="12546" max="12546" width="1.33203125" style="375" customWidth="1"/>
    <col min="12547" max="12549" width="8.33203125" style="375" customWidth="1"/>
    <col min="12550" max="12550" width="6.88671875" style="375" customWidth="1"/>
    <col min="12551" max="12551" width="8.6640625" style="375" customWidth="1"/>
    <col min="12552" max="12552" width="1.88671875" style="375" customWidth="1"/>
    <col min="12553" max="12553" width="1.6640625" style="375" customWidth="1"/>
    <col min="12554" max="12554" width="1.33203125" style="375" customWidth="1"/>
    <col min="12555" max="12556" width="8.6640625" style="375" customWidth="1"/>
    <col min="12557" max="12557" width="8.33203125" style="375" customWidth="1"/>
    <col min="12558" max="12558" width="8.44140625" style="375" customWidth="1"/>
    <col min="12559" max="12559" width="8.5546875" style="375" customWidth="1"/>
    <col min="12560" max="12560" width="1.33203125" style="375" customWidth="1"/>
    <col min="12561" max="12561" width="2.5546875" style="375" customWidth="1"/>
    <col min="12562" max="12562" width="1.33203125" style="375" customWidth="1"/>
    <col min="12563" max="12563" width="9.33203125" style="375" customWidth="1"/>
    <col min="12564" max="12564" width="10.44140625" style="375" customWidth="1"/>
    <col min="12565" max="12565" width="7.33203125" style="375" customWidth="1"/>
    <col min="12566" max="12566" width="1.88671875" style="375" customWidth="1"/>
    <col min="12567" max="12567" width="7.33203125" style="375" customWidth="1"/>
    <col min="12568" max="12568" width="1.88671875" style="375" customWidth="1"/>
    <col min="12569" max="12569" width="7.33203125" style="375" customWidth="1"/>
    <col min="12570" max="12570" width="1.44140625" style="375" customWidth="1"/>
    <col min="12571" max="12571" width="1" style="375" customWidth="1"/>
    <col min="12572" max="12572" width="9.109375" style="375"/>
    <col min="12573" max="12573" width="1.6640625" style="375" customWidth="1"/>
    <col min="12574" max="12574" width="9.109375" style="375"/>
    <col min="12575" max="12575" width="9.88671875" style="375" customWidth="1"/>
    <col min="12576" max="12576" width="9.109375" style="375"/>
    <col min="12577" max="12577" width="1.5546875" style="375" customWidth="1"/>
    <col min="12578" max="12578" width="9.109375" style="375"/>
    <col min="12579" max="12579" width="1.5546875" style="375" customWidth="1"/>
    <col min="12580" max="12800" width="9.109375" style="375"/>
    <col min="12801" max="12801" width="1.6640625" style="375" customWidth="1"/>
    <col min="12802" max="12802" width="1.33203125" style="375" customWidth="1"/>
    <col min="12803" max="12805" width="8.33203125" style="375" customWidth="1"/>
    <col min="12806" max="12806" width="6.88671875" style="375" customWidth="1"/>
    <col min="12807" max="12807" width="8.6640625" style="375" customWidth="1"/>
    <col min="12808" max="12808" width="1.88671875" style="375" customWidth="1"/>
    <col min="12809" max="12809" width="1.6640625" style="375" customWidth="1"/>
    <col min="12810" max="12810" width="1.33203125" style="375" customWidth="1"/>
    <col min="12811" max="12812" width="8.6640625" style="375" customWidth="1"/>
    <col min="12813" max="12813" width="8.33203125" style="375" customWidth="1"/>
    <col min="12814" max="12814" width="8.44140625" style="375" customWidth="1"/>
    <col min="12815" max="12815" width="8.5546875" style="375" customWidth="1"/>
    <col min="12816" max="12816" width="1.33203125" style="375" customWidth="1"/>
    <col min="12817" max="12817" width="2.5546875" style="375" customWidth="1"/>
    <col min="12818" max="12818" width="1.33203125" style="375" customWidth="1"/>
    <col min="12819" max="12819" width="9.33203125" style="375" customWidth="1"/>
    <col min="12820" max="12820" width="10.44140625" style="375" customWidth="1"/>
    <col min="12821" max="12821" width="7.33203125" style="375" customWidth="1"/>
    <col min="12822" max="12822" width="1.88671875" style="375" customWidth="1"/>
    <col min="12823" max="12823" width="7.33203125" style="375" customWidth="1"/>
    <col min="12824" max="12824" width="1.88671875" style="375" customWidth="1"/>
    <col min="12825" max="12825" width="7.33203125" style="375" customWidth="1"/>
    <col min="12826" max="12826" width="1.44140625" style="375" customWidth="1"/>
    <col min="12827" max="12827" width="1" style="375" customWidth="1"/>
    <col min="12828" max="12828" width="9.109375" style="375"/>
    <col min="12829" max="12829" width="1.6640625" style="375" customWidth="1"/>
    <col min="12830" max="12830" width="9.109375" style="375"/>
    <col min="12831" max="12831" width="9.88671875" style="375" customWidth="1"/>
    <col min="12832" max="12832" width="9.109375" style="375"/>
    <col min="12833" max="12833" width="1.5546875" style="375" customWidth="1"/>
    <col min="12834" max="12834" width="9.109375" style="375"/>
    <col min="12835" max="12835" width="1.5546875" style="375" customWidth="1"/>
    <col min="12836" max="13056" width="9.109375" style="375"/>
    <col min="13057" max="13057" width="1.6640625" style="375" customWidth="1"/>
    <col min="13058" max="13058" width="1.33203125" style="375" customWidth="1"/>
    <col min="13059" max="13061" width="8.33203125" style="375" customWidth="1"/>
    <col min="13062" max="13062" width="6.88671875" style="375" customWidth="1"/>
    <col min="13063" max="13063" width="8.6640625" style="375" customWidth="1"/>
    <col min="13064" max="13064" width="1.88671875" style="375" customWidth="1"/>
    <col min="13065" max="13065" width="1.6640625" style="375" customWidth="1"/>
    <col min="13066" max="13066" width="1.33203125" style="375" customWidth="1"/>
    <col min="13067" max="13068" width="8.6640625" style="375" customWidth="1"/>
    <col min="13069" max="13069" width="8.33203125" style="375" customWidth="1"/>
    <col min="13070" max="13070" width="8.44140625" style="375" customWidth="1"/>
    <col min="13071" max="13071" width="8.5546875" style="375" customWidth="1"/>
    <col min="13072" max="13072" width="1.33203125" style="375" customWidth="1"/>
    <col min="13073" max="13073" width="2.5546875" style="375" customWidth="1"/>
    <col min="13074" max="13074" width="1.33203125" style="375" customWidth="1"/>
    <col min="13075" max="13075" width="9.33203125" style="375" customWidth="1"/>
    <col min="13076" max="13076" width="10.44140625" style="375" customWidth="1"/>
    <col min="13077" max="13077" width="7.33203125" style="375" customWidth="1"/>
    <col min="13078" max="13078" width="1.88671875" style="375" customWidth="1"/>
    <col min="13079" max="13079" width="7.33203125" style="375" customWidth="1"/>
    <col min="13080" max="13080" width="1.88671875" style="375" customWidth="1"/>
    <col min="13081" max="13081" width="7.33203125" style="375" customWidth="1"/>
    <col min="13082" max="13082" width="1.44140625" style="375" customWidth="1"/>
    <col min="13083" max="13083" width="1" style="375" customWidth="1"/>
    <col min="13084" max="13084" width="9.109375" style="375"/>
    <col min="13085" max="13085" width="1.6640625" style="375" customWidth="1"/>
    <col min="13086" max="13086" width="9.109375" style="375"/>
    <col min="13087" max="13087" width="9.88671875" style="375" customWidth="1"/>
    <col min="13088" max="13088" width="9.109375" style="375"/>
    <col min="13089" max="13089" width="1.5546875" style="375" customWidth="1"/>
    <col min="13090" max="13090" width="9.109375" style="375"/>
    <col min="13091" max="13091" width="1.5546875" style="375" customWidth="1"/>
    <col min="13092" max="13312" width="9.109375" style="375"/>
    <col min="13313" max="13313" width="1.6640625" style="375" customWidth="1"/>
    <col min="13314" max="13314" width="1.33203125" style="375" customWidth="1"/>
    <col min="13315" max="13317" width="8.33203125" style="375" customWidth="1"/>
    <col min="13318" max="13318" width="6.88671875" style="375" customWidth="1"/>
    <col min="13319" max="13319" width="8.6640625" style="375" customWidth="1"/>
    <col min="13320" max="13320" width="1.88671875" style="375" customWidth="1"/>
    <col min="13321" max="13321" width="1.6640625" style="375" customWidth="1"/>
    <col min="13322" max="13322" width="1.33203125" style="375" customWidth="1"/>
    <col min="13323" max="13324" width="8.6640625" style="375" customWidth="1"/>
    <col min="13325" max="13325" width="8.33203125" style="375" customWidth="1"/>
    <col min="13326" max="13326" width="8.44140625" style="375" customWidth="1"/>
    <col min="13327" max="13327" width="8.5546875" style="375" customWidth="1"/>
    <col min="13328" max="13328" width="1.33203125" style="375" customWidth="1"/>
    <col min="13329" max="13329" width="2.5546875" style="375" customWidth="1"/>
    <col min="13330" max="13330" width="1.33203125" style="375" customWidth="1"/>
    <col min="13331" max="13331" width="9.33203125" style="375" customWidth="1"/>
    <col min="13332" max="13332" width="10.44140625" style="375" customWidth="1"/>
    <col min="13333" max="13333" width="7.33203125" style="375" customWidth="1"/>
    <col min="13334" max="13334" width="1.88671875" style="375" customWidth="1"/>
    <col min="13335" max="13335" width="7.33203125" style="375" customWidth="1"/>
    <col min="13336" max="13336" width="1.88671875" style="375" customWidth="1"/>
    <col min="13337" max="13337" width="7.33203125" style="375" customWidth="1"/>
    <col min="13338" max="13338" width="1.44140625" style="375" customWidth="1"/>
    <col min="13339" max="13339" width="1" style="375" customWidth="1"/>
    <col min="13340" max="13340" width="9.109375" style="375"/>
    <col min="13341" max="13341" width="1.6640625" style="375" customWidth="1"/>
    <col min="13342" max="13342" width="9.109375" style="375"/>
    <col min="13343" max="13343" width="9.88671875" style="375" customWidth="1"/>
    <col min="13344" max="13344" width="9.109375" style="375"/>
    <col min="13345" max="13345" width="1.5546875" style="375" customWidth="1"/>
    <col min="13346" max="13346" width="9.109375" style="375"/>
    <col min="13347" max="13347" width="1.5546875" style="375" customWidth="1"/>
    <col min="13348" max="13568" width="9.109375" style="375"/>
    <col min="13569" max="13569" width="1.6640625" style="375" customWidth="1"/>
    <col min="13570" max="13570" width="1.33203125" style="375" customWidth="1"/>
    <col min="13571" max="13573" width="8.33203125" style="375" customWidth="1"/>
    <col min="13574" max="13574" width="6.88671875" style="375" customWidth="1"/>
    <col min="13575" max="13575" width="8.6640625" style="375" customWidth="1"/>
    <col min="13576" max="13576" width="1.88671875" style="375" customWidth="1"/>
    <col min="13577" max="13577" width="1.6640625" style="375" customWidth="1"/>
    <col min="13578" max="13578" width="1.33203125" style="375" customWidth="1"/>
    <col min="13579" max="13580" width="8.6640625" style="375" customWidth="1"/>
    <col min="13581" max="13581" width="8.33203125" style="375" customWidth="1"/>
    <col min="13582" max="13582" width="8.44140625" style="375" customWidth="1"/>
    <col min="13583" max="13583" width="8.5546875" style="375" customWidth="1"/>
    <col min="13584" max="13584" width="1.33203125" style="375" customWidth="1"/>
    <col min="13585" max="13585" width="2.5546875" style="375" customWidth="1"/>
    <col min="13586" max="13586" width="1.33203125" style="375" customWidth="1"/>
    <col min="13587" max="13587" width="9.33203125" style="375" customWidth="1"/>
    <col min="13588" max="13588" width="10.44140625" style="375" customWidth="1"/>
    <col min="13589" max="13589" width="7.33203125" style="375" customWidth="1"/>
    <col min="13590" max="13590" width="1.88671875" style="375" customWidth="1"/>
    <col min="13591" max="13591" width="7.33203125" style="375" customWidth="1"/>
    <col min="13592" max="13592" width="1.88671875" style="375" customWidth="1"/>
    <col min="13593" max="13593" width="7.33203125" style="375" customWidth="1"/>
    <col min="13594" max="13594" width="1.44140625" style="375" customWidth="1"/>
    <col min="13595" max="13595" width="1" style="375" customWidth="1"/>
    <col min="13596" max="13596" width="9.109375" style="375"/>
    <col min="13597" max="13597" width="1.6640625" style="375" customWidth="1"/>
    <col min="13598" max="13598" width="9.109375" style="375"/>
    <col min="13599" max="13599" width="9.88671875" style="375" customWidth="1"/>
    <col min="13600" max="13600" width="9.109375" style="375"/>
    <col min="13601" max="13601" width="1.5546875" style="375" customWidth="1"/>
    <col min="13602" max="13602" width="9.109375" style="375"/>
    <col min="13603" max="13603" width="1.5546875" style="375" customWidth="1"/>
    <col min="13604" max="13824" width="9.109375" style="375"/>
    <col min="13825" max="13825" width="1.6640625" style="375" customWidth="1"/>
    <col min="13826" max="13826" width="1.33203125" style="375" customWidth="1"/>
    <col min="13827" max="13829" width="8.33203125" style="375" customWidth="1"/>
    <col min="13830" max="13830" width="6.88671875" style="375" customWidth="1"/>
    <col min="13831" max="13831" width="8.6640625" style="375" customWidth="1"/>
    <col min="13832" max="13832" width="1.88671875" style="375" customWidth="1"/>
    <col min="13833" max="13833" width="1.6640625" style="375" customWidth="1"/>
    <col min="13834" max="13834" width="1.33203125" style="375" customWidth="1"/>
    <col min="13835" max="13836" width="8.6640625" style="375" customWidth="1"/>
    <col min="13837" max="13837" width="8.33203125" style="375" customWidth="1"/>
    <col min="13838" max="13838" width="8.44140625" style="375" customWidth="1"/>
    <col min="13839" max="13839" width="8.5546875" style="375" customWidth="1"/>
    <col min="13840" max="13840" width="1.33203125" style="375" customWidth="1"/>
    <col min="13841" max="13841" width="2.5546875" style="375" customWidth="1"/>
    <col min="13842" max="13842" width="1.33203125" style="375" customWidth="1"/>
    <col min="13843" max="13843" width="9.33203125" style="375" customWidth="1"/>
    <col min="13844" max="13844" width="10.44140625" style="375" customWidth="1"/>
    <col min="13845" max="13845" width="7.33203125" style="375" customWidth="1"/>
    <col min="13846" max="13846" width="1.88671875" style="375" customWidth="1"/>
    <col min="13847" max="13847" width="7.33203125" style="375" customWidth="1"/>
    <col min="13848" max="13848" width="1.88671875" style="375" customWidth="1"/>
    <col min="13849" max="13849" width="7.33203125" style="375" customWidth="1"/>
    <col min="13850" max="13850" width="1.44140625" style="375" customWidth="1"/>
    <col min="13851" max="13851" width="1" style="375" customWidth="1"/>
    <col min="13852" max="13852" width="9.109375" style="375"/>
    <col min="13853" max="13853" width="1.6640625" style="375" customWidth="1"/>
    <col min="13854" max="13854" width="9.109375" style="375"/>
    <col min="13855" max="13855" width="9.88671875" style="375" customWidth="1"/>
    <col min="13856" max="13856" width="9.109375" style="375"/>
    <col min="13857" max="13857" width="1.5546875" style="375" customWidth="1"/>
    <col min="13858" max="13858" width="9.109375" style="375"/>
    <col min="13859" max="13859" width="1.5546875" style="375" customWidth="1"/>
    <col min="13860" max="14080" width="9.109375" style="375"/>
    <col min="14081" max="14081" width="1.6640625" style="375" customWidth="1"/>
    <col min="14082" max="14082" width="1.33203125" style="375" customWidth="1"/>
    <col min="14083" max="14085" width="8.33203125" style="375" customWidth="1"/>
    <col min="14086" max="14086" width="6.88671875" style="375" customWidth="1"/>
    <col min="14087" max="14087" width="8.6640625" style="375" customWidth="1"/>
    <col min="14088" max="14088" width="1.88671875" style="375" customWidth="1"/>
    <col min="14089" max="14089" width="1.6640625" style="375" customWidth="1"/>
    <col min="14090" max="14090" width="1.33203125" style="375" customWidth="1"/>
    <col min="14091" max="14092" width="8.6640625" style="375" customWidth="1"/>
    <col min="14093" max="14093" width="8.33203125" style="375" customWidth="1"/>
    <col min="14094" max="14094" width="8.44140625" style="375" customWidth="1"/>
    <col min="14095" max="14095" width="8.5546875" style="375" customWidth="1"/>
    <col min="14096" max="14096" width="1.33203125" style="375" customWidth="1"/>
    <col min="14097" max="14097" width="2.5546875" style="375" customWidth="1"/>
    <col min="14098" max="14098" width="1.33203125" style="375" customWidth="1"/>
    <col min="14099" max="14099" width="9.33203125" style="375" customWidth="1"/>
    <col min="14100" max="14100" width="10.44140625" style="375" customWidth="1"/>
    <col min="14101" max="14101" width="7.33203125" style="375" customWidth="1"/>
    <col min="14102" max="14102" width="1.88671875" style="375" customWidth="1"/>
    <col min="14103" max="14103" width="7.33203125" style="375" customWidth="1"/>
    <col min="14104" max="14104" width="1.88671875" style="375" customWidth="1"/>
    <col min="14105" max="14105" width="7.33203125" style="375" customWidth="1"/>
    <col min="14106" max="14106" width="1.44140625" style="375" customWidth="1"/>
    <col min="14107" max="14107" width="1" style="375" customWidth="1"/>
    <col min="14108" max="14108" width="9.109375" style="375"/>
    <col min="14109" max="14109" width="1.6640625" style="375" customWidth="1"/>
    <col min="14110" max="14110" width="9.109375" style="375"/>
    <col min="14111" max="14111" width="9.88671875" style="375" customWidth="1"/>
    <col min="14112" max="14112" width="9.109375" style="375"/>
    <col min="14113" max="14113" width="1.5546875" style="375" customWidth="1"/>
    <col min="14114" max="14114" width="9.109375" style="375"/>
    <col min="14115" max="14115" width="1.5546875" style="375" customWidth="1"/>
    <col min="14116" max="14336" width="9.109375" style="375"/>
    <col min="14337" max="14337" width="1.6640625" style="375" customWidth="1"/>
    <col min="14338" max="14338" width="1.33203125" style="375" customWidth="1"/>
    <col min="14339" max="14341" width="8.33203125" style="375" customWidth="1"/>
    <col min="14342" max="14342" width="6.88671875" style="375" customWidth="1"/>
    <col min="14343" max="14343" width="8.6640625" style="375" customWidth="1"/>
    <col min="14344" max="14344" width="1.88671875" style="375" customWidth="1"/>
    <col min="14345" max="14345" width="1.6640625" style="375" customWidth="1"/>
    <col min="14346" max="14346" width="1.33203125" style="375" customWidth="1"/>
    <col min="14347" max="14348" width="8.6640625" style="375" customWidth="1"/>
    <col min="14349" max="14349" width="8.33203125" style="375" customWidth="1"/>
    <col min="14350" max="14350" width="8.44140625" style="375" customWidth="1"/>
    <col min="14351" max="14351" width="8.5546875" style="375" customWidth="1"/>
    <col min="14352" max="14352" width="1.33203125" style="375" customWidth="1"/>
    <col min="14353" max="14353" width="2.5546875" style="375" customWidth="1"/>
    <col min="14354" max="14354" width="1.33203125" style="375" customWidth="1"/>
    <col min="14355" max="14355" width="9.33203125" style="375" customWidth="1"/>
    <col min="14356" max="14356" width="10.44140625" style="375" customWidth="1"/>
    <col min="14357" max="14357" width="7.33203125" style="375" customWidth="1"/>
    <col min="14358" max="14358" width="1.88671875" style="375" customWidth="1"/>
    <col min="14359" max="14359" width="7.33203125" style="375" customWidth="1"/>
    <col min="14360" max="14360" width="1.88671875" style="375" customWidth="1"/>
    <col min="14361" max="14361" width="7.33203125" style="375" customWidth="1"/>
    <col min="14362" max="14362" width="1.44140625" style="375" customWidth="1"/>
    <col min="14363" max="14363" width="1" style="375" customWidth="1"/>
    <col min="14364" max="14364" width="9.109375" style="375"/>
    <col min="14365" max="14365" width="1.6640625" style="375" customWidth="1"/>
    <col min="14366" max="14366" width="9.109375" style="375"/>
    <col min="14367" max="14367" width="9.88671875" style="375" customWidth="1"/>
    <col min="14368" max="14368" width="9.109375" style="375"/>
    <col min="14369" max="14369" width="1.5546875" style="375" customWidth="1"/>
    <col min="14370" max="14370" width="9.109375" style="375"/>
    <col min="14371" max="14371" width="1.5546875" style="375" customWidth="1"/>
    <col min="14372" max="14592" width="9.109375" style="375"/>
    <col min="14593" max="14593" width="1.6640625" style="375" customWidth="1"/>
    <col min="14594" max="14594" width="1.33203125" style="375" customWidth="1"/>
    <col min="14595" max="14597" width="8.33203125" style="375" customWidth="1"/>
    <col min="14598" max="14598" width="6.88671875" style="375" customWidth="1"/>
    <col min="14599" max="14599" width="8.6640625" style="375" customWidth="1"/>
    <col min="14600" max="14600" width="1.88671875" style="375" customWidth="1"/>
    <col min="14601" max="14601" width="1.6640625" style="375" customWidth="1"/>
    <col min="14602" max="14602" width="1.33203125" style="375" customWidth="1"/>
    <col min="14603" max="14604" width="8.6640625" style="375" customWidth="1"/>
    <col min="14605" max="14605" width="8.33203125" style="375" customWidth="1"/>
    <col min="14606" max="14606" width="8.44140625" style="375" customWidth="1"/>
    <col min="14607" max="14607" width="8.5546875" style="375" customWidth="1"/>
    <col min="14608" max="14608" width="1.33203125" style="375" customWidth="1"/>
    <col min="14609" max="14609" width="2.5546875" style="375" customWidth="1"/>
    <col min="14610" max="14610" width="1.33203125" style="375" customWidth="1"/>
    <col min="14611" max="14611" width="9.33203125" style="375" customWidth="1"/>
    <col min="14612" max="14612" width="10.44140625" style="375" customWidth="1"/>
    <col min="14613" max="14613" width="7.33203125" style="375" customWidth="1"/>
    <col min="14614" max="14614" width="1.88671875" style="375" customWidth="1"/>
    <col min="14615" max="14615" width="7.33203125" style="375" customWidth="1"/>
    <col min="14616" max="14616" width="1.88671875" style="375" customWidth="1"/>
    <col min="14617" max="14617" width="7.33203125" style="375" customWidth="1"/>
    <col min="14618" max="14618" width="1.44140625" style="375" customWidth="1"/>
    <col min="14619" max="14619" width="1" style="375" customWidth="1"/>
    <col min="14620" max="14620" width="9.109375" style="375"/>
    <col min="14621" max="14621" width="1.6640625" style="375" customWidth="1"/>
    <col min="14622" max="14622" width="9.109375" style="375"/>
    <col min="14623" max="14623" width="9.88671875" style="375" customWidth="1"/>
    <col min="14624" max="14624" width="9.109375" style="375"/>
    <col min="14625" max="14625" width="1.5546875" style="375" customWidth="1"/>
    <col min="14626" max="14626" width="9.109375" style="375"/>
    <col min="14627" max="14627" width="1.5546875" style="375" customWidth="1"/>
    <col min="14628" max="14848" width="9.109375" style="375"/>
    <col min="14849" max="14849" width="1.6640625" style="375" customWidth="1"/>
    <col min="14850" max="14850" width="1.33203125" style="375" customWidth="1"/>
    <col min="14851" max="14853" width="8.33203125" style="375" customWidth="1"/>
    <col min="14854" max="14854" width="6.88671875" style="375" customWidth="1"/>
    <col min="14855" max="14855" width="8.6640625" style="375" customWidth="1"/>
    <col min="14856" max="14856" width="1.88671875" style="375" customWidth="1"/>
    <col min="14857" max="14857" width="1.6640625" style="375" customWidth="1"/>
    <col min="14858" max="14858" width="1.33203125" style="375" customWidth="1"/>
    <col min="14859" max="14860" width="8.6640625" style="375" customWidth="1"/>
    <col min="14861" max="14861" width="8.33203125" style="375" customWidth="1"/>
    <col min="14862" max="14862" width="8.44140625" style="375" customWidth="1"/>
    <col min="14863" max="14863" width="8.5546875" style="375" customWidth="1"/>
    <col min="14864" max="14864" width="1.33203125" style="375" customWidth="1"/>
    <col min="14865" max="14865" width="2.5546875" style="375" customWidth="1"/>
    <col min="14866" max="14866" width="1.33203125" style="375" customWidth="1"/>
    <col min="14867" max="14867" width="9.33203125" style="375" customWidth="1"/>
    <col min="14868" max="14868" width="10.44140625" style="375" customWidth="1"/>
    <col min="14869" max="14869" width="7.33203125" style="375" customWidth="1"/>
    <col min="14870" max="14870" width="1.88671875" style="375" customWidth="1"/>
    <col min="14871" max="14871" width="7.33203125" style="375" customWidth="1"/>
    <col min="14872" max="14872" width="1.88671875" style="375" customWidth="1"/>
    <col min="14873" max="14873" width="7.33203125" style="375" customWidth="1"/>
    <col min="14874" max="14874" width="1.44140625" style="375" customWidth="1"/>
    <col min="14875" max="14875" width="1" style="375" customWidth="1"/>
    <col min="14876" max="14876" width="9.109375" style="375"/>
    <col min="14877" max="14877" width="1.6640625" style="375" customWidth="1"/>
    <col min="14878" max="14878" width="9.109375" style="375"/>
    <col min="14879" max="14879" width="9.88671875" style="375" customWidth="1"/>
    <col min="14880" max="14880" width="9.109375" style="375"/>
    <col min="14881" max="14881" width="1.5546875" style="375" customWidth="1"/>
    <col min="14882" max="14882" width="9.109375" style="375"/>
    <col min="14883" max="14883" width="1.5546875" style="375" customWidth="1"/>
    <col min="14884" max="15104" width="9.109375" style="375"/>
    <col min="15105" max="15105" width="1.6640625" style="375" customWidth="1"/>
    <col min="15106" max="15106" width="1.33203125" style="375" customWidth="1"/>
    <col min="15107" max="15109" width="8.33203125" style="375" customWidth="1"/>
    <col min="15110" max="15110" width="6.88671875" style="375" customWidth="1"/>
    <col min="15111" max="15111" width="8.6640625" style="375" customWidth="1"/>
    <col min="15112" max="15112" width="1.88671875" style="375" customWidth="1"/>
    <col min="15113" max="15113" width="1.6640625" style="375" customWidth="1"/>
    <col min="15114" max="15114" width="1.33203125" style="375" customWidth="1"/>
    <col min="15115" max="15116" width="8.6640625" style="375" customWidth="1"/>
    <col min="15117" max="15117" width="8.33203125" style="375" customWidth="1"/>
    <col min="15118" max="15118" width="8.44140625" style="375" customWidth="1"/>
    <col min="15119" max="15119" width="8.5546875" style="375" customWidth="1"/>
    <col min="15120" max="15120" width="1.33203125" style="375" customWidth="1"/>
    <col min="15121" max="15121" width="2.5546875" style="375" customWidth="1"/>
    <col min="15122" max="15122" width="1.33203125" style="375" customWidth="1"/>
    <col min="15123" max="15123" width="9.33203125" style="375" customWidth="1"/>
    <col min="15124" max="15124" width="10.44140625" style="375" customWidth="1"/>
    <col min="15125" max="15125" width="7.33203125" style="375" customWidth="1"/>
    <col min="15126" max="15126" width="1.88671875" style="375" customWidth="1"/>
    <col min="15127" max="15127" width="7.33203125" style="375" customWidth="1"/>
    <col min="15128" max="15128" width="1.88671875" style="375" customWidth="1"/>
    <col min="15129" max="15129" width="7.33203125" style="375" customWidth="1"/>
    <col min="15130" max="15130" width="1.44140625" style="375" customWidth="1"/>
    <col min="15131" max="15131" width="1" style="375" customWidth="1"/>
    <col min="15132" max="15132" width="9.109375" style="375"/>
    <col min="15133" max="15133" width="1.6640625" style="375" customWidth="1"/>
    <col min="15134" max="15134" width="9.109375" style="375"/>
    <col min="15135" max="15135" width="9.88671875" style="375" customWidth="1"/>
    <col min="15136" max="15136" width="9.109375" style="375"/>
    <col min="15137" max="15137" width="1.5546875" style="375" customWidth="1"/>
    <col min="15138" max="15138" width="9.109375" style="375"/>
    <col min="15139" max="15139" width="1.5546875" style="375" customWidth="1"/>
    <col min="15140" max="15360" width="9.109375" style="375"/>
    <col min="15361" max="15361" width="1.6640625" style="375" customWidth="1"/>
    <col min="15362" max="15362" width="1.33203125" style="375" customWidth="1"/>
    <col min="15363" max="15365" width="8.33203125" style="375" customWidth="1"/>
    <col min="15366" max="15366" width="6.88671875" style="375" customWidth="1"/>
    <col min="15367" max="15367" width="8.6640625" style="375" customWidth="1"/>
    <col min="15368" max="15368" width="1.88671875" style="375" customWidth="1"/>
    <col min="15369" max="15369" width="1.6640625" style="375" customWidth="1"/>
    <col min="15370" max="15370" width="1.33203125" style="375" customWidth="1"/>
    <col min="15371" max="15372" width="8.6640625" style="375" customWidth="1"/>
    <col min="15373" max="15373" width="8.33203125" style="375" customWidth="1"/>
    <col min="15374" max="15374" width="8.44140625" style="375" customWidth="1"/>
    <col min="15375" max="15375" width="8.5546875" style="375" customWidth="1"/>
    <col min="15376" max="15376" width="1.33203125" style="375" customWidth="1"/>
    <col min="15377" max="15377" width="2.5546875" style="375" customWidth="1"/>
    <col min="15378" max="15378" width="1.33203125" style="375" customWidth="1"/>
    <col min="15379" max="15379" width="9.33203125" style="375" customWidth="1"/>
    <col min="15380" max="15380" width="10.44140625" style="375" customWidth="1"/>
    <col min="15381" max="15381" width="7.33203125" style="375" customWidth="1"/>
    <col min="15382" max="15382" width="1.88671875" style="375" customWidth="1"/>
    <col min="15383" max="15383" width="7.33203125" style="375" customWidth="1"/>
    <col min="15384" max="15384" width="1.88671875" style="375" customWidth="1"/>
    <col min="15385" max="15385" width="7.33203125" style="375" customWidth="1"/>
    <col min="15386" max="15386" width="1.44140625" style="375" customWidth="1"/>
    <col min="15387" max="15387" width="1" style="375" customWidth="1"/>
    <col min="15388" max="15388" width="9.109375" style="375"/>
    <col min="15389" max="15389" width="1.6640625" style="375" customWidth="1"/>
    <col min="15390" max="15390" width="9.109375" style="375"/>
    <col min="15391" max="15391" width="9.88671875" style="375" customWidth="1"/>
    <col min="15392" max="15392" width="9.109375" style="375"/>
    <col min="15393" max="15393" width="1.5546875" style="375" customWidth="1"/>
    <col min="15394" max="15394" width="9.109375" style="375"/>
    <col min="15395" max="15395" width="1.5546875" style="375" customWidth="1"/>
    <col min="15396" max="15616" width="9.109375" style="375"/>
    <col min="15617" max="15617" width="1.6640625" style="375" customWidth="1"/>
    <col min="15618" max="15618" width="1.33203125" style="375" customWidth="1"/>
    <col min="15619" max="15621" width="8.33203125" style="375" customWidth="1"/>
    <col min="15622" max="15622" width="6.88671875" style="375" customWidth="1"/>
    <col min="15623" max="15623" width="8.6640625" style="375" customWidth="1"/>
    <col min="15624" max="15624" width="1.88671875" style="375" customWidth="1"/>
    <col min="15625" max="15625" width="1.6640625" style="375" customWidth="1"/>
    <col min="15626" max="15626" width="1.33203125" style="375" customWidth="1"/>
    <col min="15627" max="15628" width="8.6640625" style="375" customWidth="1"/>
    <col min="15629" max="15629" width="8.33203125" style="375" customWidth="1"/>
    <col min="15630" max="15630" width="8.44140625" style="375" customWidth="1"/>
    <col min="15631" max="15631" width="8.5546875" style="375" customWidth="1"/>
    <col min="15632" max="15632" width="1.33203125" style="375" customWidth="1"/>
    <col min="15633" max="15633" width="2.5546875" style="375" customWidth="1"/>
    <col min="15634" max="15634" width="1.33203125" style="375" customWidth="1"/>
    <col min="15635" max="15635" width="9.33203125" style="375" customWidth="1"/>
    <col min="15636" max="15636" width="10.44140625" style="375" customWidth="1"/>
    <col min="15637" max="15637" width="7.33203125" style="375" customWidth="1"/>
    <col min="15638" max="15638" width="1.88671875" style="375" customWidth="1"/>
    <col min="15639" max="15639" width="7.33203125" style="375" customWidth="1"/>
    <col min="15640" max="15640" width="1.88671875" style="375" customWidth="1"/>
    <col min="15641" max="15641" width="7.33203125" style="375" customWidth="1"/>
    <col min="15642" max="15642" width="1.44140625" style="375" customWidth="1"/>
    <col min="15643" max="15643" width="1" style="375" customWidth="1"/>
    <col min="15644" max="15644" width="9.109375" style="375"/>
    <col min="15645" max="15645" width="1.6640625" style="375" customWidth="1"/>
    <col min="15646" max="15646" width="9.109375" style="375"/>
    <col min="15647" max="15647" width="9.88671875" style="375" customWidth="1"/>
    <col min="15648" max="15648" width="9.109375" style="375"/>
    <col min="15649" max="15649" width="1.5546875" style="375" customWidth="1"/>
    <col min="15650" max="15650" width="9.109375" style="375"/>
    <col min="15651" max="15651" width="1.5546875" style="375" customWidth="1"/>
    <col min="15652" max="15872" width="9.109375" style="375"/>
    <col min="15873" max="15873" width="1.6640625" style="375" customWidth="1"/>
    <col min="15874" max="15874" width="1.33203125" style="375" customWidth="1"/>
    <col min="15875" max="15877" width="8.33203125" style="375" customWidth="1"/>
    <col min="15878" max="15878" width="6.88671875" style="375" customWidth="1"/>
    <col min="15879" max="15879" width="8.6640625" style="375" customWidth="1"/>
    <col min="15880" max="15880" width="1.88671875" style="375" customWidth="1"/>
    <col min="15881" max="15881" width="1.6640625" style="375" customWidth="1"/>
    <col min="15882" max="15882" width="1.33203125" style="375" customWidth="1"/>
    <col min="15883" max="15884" width="8.6640625" style="375" customWidth="1"/>
    <col min="15885" max="15885" width="8.33203125" style="375" customWidth="1"/>
    <col min="15886" max="15886" width="8.44140625" style="375" customWidth="1"/>
    <col min="15887" max="15887" width="8.5546875" style="375" customWidth="1"/>
    <col min="15888" max="15888" width="1.33203125" style="375" customWidth="1"/>
    <col min="15889" max="15889" width="2.5546875" style="375" customWidth="1"/>
    <col min="15890" max="15890" width="1.33203125" style="375" customWidth="1"/>
    <col min="15891" max="15891" width="9.33203125" style="375" customWidth="1"/>
    <col min="15892" max="15892" width="10.44140625" style="375" customWidth="1"/>
    <col min="15893" max="15893" width="7.33203125" style="375" customWidth="1"/>
    <col min="15894" max="15894" width="1.88671875" style="375" customWidth="1"/>
    <col min="15895" max="15895" width="7.33203125" style="375" customWidth="1"/>
    <col min="15896" max="15896" width="1.88671875" style="375" customWidth="1"/>
    <col min="15897" max="15897" width="7.33203125" style="375" customWidth="1"/>
    <col min="15898" max="15898" width="1.44140625" style="375" customWidth="1"/>
    <col min="15899" max="15899" width="1" style="375" customWidth="1"/>
    <col min="15900" max="15900" width="9.109375" style="375"/>
    <col min="15901" max="15901" width="1.6640625" style="375" customWidth="1"/>
    <col min="15902" max="15902" width="9.109375" style="375"/>
    <col min="15903" max="15903" width="9.88671875" style="375" customWidth="1"/>
    <col min="15904" max="15904" width="9.109375" style="375"/>
    <col min="15905" max="15905" width="1.5546875" style="375" customWidth="1"/>
    <col min="15906" max="15906" width="9.109375" style="375"/>
    <col min="15907" max="15907" width="1.5546875" style="375" customWidth="1"/>
    <col min="15908" max="16128" width="9.109375" style="375"/>
    <col min="16129" max="16129" width="1.6640625" style="375" customWidth="1"/>
    <col min="16130" max="16130" width="1.33203125" style="375" customWidth="1"/>
    <col min="16131" max="16133" width="8.33203125" style="375" customWidth="1"/>
    <col min="16134" max="16134" width="6.88671875" style="375" customWidth="1"/>
    <col min="16135" max="16135" width="8.6640625" style="375" customWidth="1"/>
    <col min="16136" max="16136" width="1.88671875" style="375" customWidth="1"/>
    <col min="16137" max="16137" width="1.6640625" style="375" customWidth="1"/>
    <col min="16138" max="16138" width="1.33203125" style="375" customWidth="1"/>
    <col min="16139" max="16140" width="8.6640625" style="375" customWidth="1"/>
    <col min="16141" max="16141" width="8.33203125" style="375" customWidth="1"/>
    <col min="16142" max="16142" width="8.44140625" style="375" customWidth="1"/>
    <col min="16143" max="16143" width="8.5546875" style="375" customWidth="1"/>
    <col min="16144" max="16144" width="1.33203125" style="375" customWidth="1"/>
    <col min="16145" max="16145" width="2.5546875" style="375" customWidth="1"/>
    <col min="16146" max="16146" width="1.33203125" style="375" customWidth="1"/>
    <col min="16147" max="16147" width="9.33203125" style="375" customWidth="1"/>
    <col min="16148" max="16148" width="10.44140625" style="375" customWidth="1"/>
    <col min="16149" max="16149" width="7.33203125" style="375" customWidth="1"/>
    <col min="16150" max="16150" width="1.88671875" style="375" customWidth="1"/>
    <col min="16151" max="16151" width="7.33203125" style="375" customWidth="1"/>
    <col min="16152" max="16152" width="1.88671875" style="375" customWidth="1"/>
    <col min="16153" max="16153" width="7.33203125" style="375" customWidth="1"/>
    <col min="16154" max="16154" width="1.44140625" style="375" customWidth="1"/>
    <col min="16155" max="16155" width="1" style="375" customWidth="1"/>
    <col min="16156" max="16156" width="9.109375" style="375"/>
    <col min="16157" max="16157" width="1.6640625" style="375" customWidth="1"/>
    <col min="16158" max="16158" width="9.109375" style="375"/>
    <col min="16159" max="16159" width="9.88671875" style="375" customWidth="1"/>
    <col min="16160" max="16160" width="9.109375" style="375"/>
    <col min="16161" max="16161" width="1.5546875" style="375" customWidth="1"/>
    <col min="16162" max="16162" width="9.109375" style="375"/>
    <col min="16163" max="16163" width="1.5546875" style="375" customWidth="1"/>
    <col min="16164" max="16384" width="9.109375" style="375"/>
  </cols>
  <sheetData>
    <row r="1" spans="2:38" ht="15.6" x14ac:dyDescent="0.3">
      <c r="D1" s="369" t="s">
        <v>111</v>
      </c>
      <c r="E1" s="370">
        <f>[2]W!A1</f>
        <v>8</v>
      </c>
      <c r="F1" s="456" t="s">
        <v>110</v>
      </c>
      <c r="H1" s="370">
        <f>[2]W!A2</f>
        <v>2</v>
      </c>
      <c r="M1" s="457" t="s">
        <v>118</v>
      </c>
      <c r="T1" s="369" t="s">
        <v>108</v>
      </c>
      <c r="U1" s="370">
        <f>[2]W!A4</f>
        <v>2017</v>
      </c>
      <c r="V1" s="361"/>
      <c r="W1" s="371" t="s">
        <v>107</v>
      </c>
      <c r="X1" s="370">
        <f>[2]W!A5</f>
        <v>3</v>
      </c>
    </row>
    <row r="2" spans="2:38" ht="12" customHeight="1" x14ac:dyDescent="0.2">
      <c r="B2" s="419"/>
      <c r="C2" s="419"/>
      <c r="D2" s="419"/>
      <c r="E2" s="419"/>
      <c r="F2" s="419"/>
      <c r="G2" s="419"/>
      <c r="H2" s="419"/>
      <c r="I2" s="376"/>
      <c r="J2" s="419"/>
      <c r="K2" s="419"/>
      <c r="L2" s="419"/>
      <c r="M2" s="419"/>
      <c r="N2" s="419"/>
      <c r="O2" s="419"/>
    </row>
    <row r="3" spans="2:38" ht="6.75" customHeight="1" x14ac:dyDescent="0.2">
      <c r="B3" s="458"/>
      <c r="D3" s="376"/>
      <c r="E3" s="376"/>
      <c r="F3" s="376"/>
      <c r="G3" s="376"/>
      <c r="H3" s="441"/>
      <c r="I3" s="376"/>
      <c r="J3" s="458"/>
      <c r="P3" s="441"/>
      <c r="R3" s="458"/>
      <c r="S3" s="431"/>
      <c r="T3" s="441"/>
      <c r="U3" s="431"/>
      <c r="V3" s="441"/>
      <c r="W3" s="431"/>
      <c r="X3" s="441"/>
      <c r="Y3" s="431"/>
      <c r="Z3" s="431"/>
      <c r="AA3" s="441"/>
      <c r="AC3" s="376"/>
      <c r="AD3" s="376"/>
      <c r="AE3" s="376"/>
      <c r="AF3" s="376"/>
      <c r="AG3" s="376"/>
      <c r="AH3" s="376"/>
      <c r="AI3" s="376"/>
      <c r="AJ3" s="376"/>
      <c r="AK3" s="376"/>
      <c r="AL3" s="376"/>
    </row>
    <row r="4" spans="2:38" ht="12" x14ac:dyDescent="0.25">
      <c r="B4" s="459"/>
      <c r="C4" s="391" t="s">
        <v>119</v>
      </c>
      <c r="D4" s="376"/>
      <c r="E4" s="376"/>
      <c r="F4" s="376"/>
      <c r="G4" s="376"/>
      <c r="H4" s="381"/>
      <c r="I4" s="376"/>
      <c r="J4" s="459"/>
      <c r="K4" s="379" t="s">
        <v>120</v>
      </c>
      <c r="P4" s="381"/>
      <c r="R4" s="460"/>
      <c r="S4" s="461" t="s">
        <v>121</v>
      </c>
      <c r="T4" s="419"/>
      <c r="U4" s="394" t="s">
        <v>122</v>
      </c>
      <c r="V4" s="440"/>
      <c r="W4" s="394" t="s">
        <v>123</v>
      </c>
      <c r="X4" s="440"/>
      <c r="Y4" s="394" t="s">
        <v>124</v>
      </c>
      <c r="Z4" s="440"/>
      <c r="AA4" s="433"/>
      <c r="AC4" s="376"/>
      <c r="AD4" s="462"/>
      <c r="AE4" s="376"/>
      <c r="AF4" s="385"/>
      <c r="AG4" s="385"/>
      <c r="AH4" s="385"/>
      <c r="AI4" s="385"/>
      <c r="AJ4" s="385"/>
      <c r="AK4" s="385"/>
      <c r="AL4" s="376"/>
    </row>
    <row r="5" spans="2:38" ht="12" x14ac:dyDescent="0.25">
      <c r="B5" s="459"/>
      <c r="C5" s="391"/>
      <c r="D5" s="376"/>
      <c r="E5" s="376"/>
      <c r="F5" s="376"/>
      <c r="G5" s="376"/>
      <c r="H5" s="381"/>
      <c r="I5" s="376"/>
      <c r="J5" s="459"/>
      <c r="P5" s="381"/>
      <c r="R5" s="458"/>
      <c r="S5" s="463" t="s">
        <v>125</v>
      </c>
      <c r="T5" s="431"/>
      <c r="U5" s="458"/>
      <c r="V5" s="387"/>
      <c r="W5" s="431"/>
      <c r="X5" s="464"/>
      <c r="Y5" s="458"/>
      <c r="Z5" s="464"/>
      <c r="AA5" s="441"/>
      <c r="AC5" s="376"/>
      <c r="AD5" s="462"/>
      <c r="AE5" s="376"/>
      <c r="AF5" s="376"/>
      <c r="AG5" s="385"/>
      <c r="AH5" s="376"/>
      <c r="AI5" s="385"/>
      <c r="AJ5" s="376"/>
      <c r="AK5" s="385"/>
      <c r="AL5" s="376"/>
    </row>
    <row r="6" spans="2:38" ht="12" x14ac:dyDescent="0.25">
      <c r="B6" s="459"/>
      <c r="C6" s="379" t="s">
        <v>126</v>
      </c>
      <c r="F6" s="376"/>
      <c r="G6" s="465" t="s">
        <v>127</v>
      </c>
      <c r="H6" s="381"/>
      <c r="I6" s="376"/>
      <c r="J6" s="459"/>
      <c r="K6" s="462" t="s">
        <v>128</v>
      </c>
      <c r="L6" s="462"/>
      <c r="M6" s="376"/>
      <c r="N6" s="466" t="s">
        <v>129</v>
      </c>
      <c r="O6" s="466" t="s">
        <v>130</v>
      </c>
      <c r="P6" s="381"/>
      <c r="R6" s="459"/>
      <c r="S6" s="376" t="s">
        <v>131</v>
      </c>
      <c r="T6" s="376"/>
      <c r="U6" s="410">
        <f>[2]W!A108</f>
        <v>1400</v>
      </c>
      <c r="V6" s="467"/>
      <c r="W6" s="401">
        <f>[2]W!A109</f>
        <v>925</v>
      </c>
      <c r="X6" s="385"/>
      <c r="Y6" s="410">
        <f>[2]W!A110</f>
        <v>500</v>
      </c>
      <c r="Z6" s="385"/>
      <c r="AA6" s="381"/>
      <c r="AC6" s="376"/>
      <c r="AD6" s="376"/>
      <c r="AE6" s="376"/>
      <c r="AF6" s="401"/>
      <c r="AG6" s="385"/>
      <c r="AH6" s="401"/>
      <c r="AI6" s="385"/>
      <c r="AJ6" s="401"/>
      <c r="AK6" s="385"/>
      <c r="AL6" s="376"/>
    </row>
    <row r="7" spans="2:38" x14ac:dyDescent="0.2">
      <c r="B7" s="459"/>
      <c r="C7" s="375" t="s">
        <v>132</v>
      </c>
      <c r="F7" s="376"/>
      <c r="G7" s="468">
        <f>[2]W!A281</f>
        <v>1000</v>
      </c>
      <c r="H7" s="381"/>
      <c r="I7" s="376"/>
      <c r="J7" s="459"/>
      <c r="K7" s="376" t="s">
        <v>133</v>
      </c>
      <c r="L7" s="376"/>
      <c r="M7" s="376"/>
      <c r="N7" s="469">
        <f>[2]W!A191</f>
        <v>21</v>
      </c>
      <c r="O7" s="469">
        <f>[2]W!A192</f>
        <v>27</v>
      </c>
      <c r="P7" s="381"/>
      <c r="R7" s="459"/>
      <c r="S7" s="376" t="s">
        <v>134</v>
      </c>
      <c r="T7" s="376"/>
      <c r="U7" s="410">
        <f>[2]W!A111</f>
        <v>1440</v>
      </c>
      <c r="V7" s="467"/>
      <c r="W7" s="401">
        <f>[2]W!A112</f>
        <v>953</v>
      </c>
      <c r="X7" s="385"/>
      <c r="Y7" s="410">
        <f>[2]W!A113</f>
        <v>515</v>
      </c>
      <c r="Z7" s="385"/>
      <c r="AA7" s="381"/>
      <c r="AC7" s="376"/>
      <c r="AD7" s="376"/>
      <c r="AE7" s="376"/>
      <c r="AF7" s="401"/>
      <c r="AG7" s="385"/>
      <c r="AH7" s="401"/>
      <c r="AI7" s="385"/>
      <c r="AJ7" s="401"/>
      <c r="AK7" s="385"/>
      <c r="AL7" s="376"/>
    </row>
    <row r="8" spans="2:38" x14ac:dyDescent="0.2">
      <c r="B8" s="459"/>
      <c r="C8" s="375" t="s">
        <v>135</v>
      </c>
      <c r="F8" s="376"/>
      <c r="G8" s="468">
        <f>0.2*G7</f>
        <v>200</v>
      </c>
      <c r="H8" s="381"/>
      <c r="I8" s="376"/>
      <c r="J8" s="459"/>
      <c r="K8" s="376" t="s">
        <v>136</v>
      </c>
      <c r="L8" s="376"/>
      <c r="M8" s="376"/>
      <c r="N8" s="469">
        <f>[2]W!A193</f>
        <v>3</v>
      </c>
      <c r="O8" s="469">
        <f>[2]W!A194</f>
        <v>5</v>
      </c>
      <c r="P8" s="381"/>
      <c r="R8" s="459"/>
      <c r="S8" s="376" t="s">
        <v>137</v>
      </c>
      <c r="T8" s="376"/>
      <c r="U8" s="410">
        <f>[2]W!A114</f>
        <v>40</v>
      </c>
      <c r="V8" s="467"/>
      <c r="W8" s="401">
        <f>[2]W!A115</f>
        <v>28</v>
      </c>
      <c r="X8" s="385"/>
      <c r="Y8" s="410">
        <f>[2]W!A116</f>
        <v>15</v>
      </c>
      <c r="Z8" s="385"/>
      <c r="AA8" s="381"/>
      <c r="AC8" s="376"/>
      <c r="AD8" s="376"/>
      <c r="AE8" s="376"/>
      <c r="AF8" s="401"/>
      <c r="AG8" s="385"/>
      <c r="AH8" s="401"/>
      <c r="AI8" s="385"/>
      <c r="AJ8" s="401"/>
      <c r="AK8" s="385"/>
      <c r="AL8" s="376"/>
    </row>
    <row r="9" spans="2:38" x14ac:dyDescent="0.2">
      <c r="B9" s="459"/>
      <c r="C9" s="375" t="s">
        <v>138</v>
      </c>
      <c r="F9" s="376"/>
      <c r="G9" s="468">
        <f>G7-G8-G10</f>
        <v>250</v>
      </c>
      <c r="H9" s="381"/>
      <c r="I9" s="376"/>
      <c r="J9" s="459"/>
      <c r="K9" s="376" t="s">
        <v>139</v>
      </c>
      <c r="L9" s="376"/>
      <c r="M9" s="376"/>
      <c r="N9" s="469">
        <f>[2]W!A82</f>
        <v>0</v>
      </c>
      <c r="O9" s="469"/>
      <c r="P9" s="381"/>
      <c r="R9" s="459"/>
      <c r="S9" s="376" t="s">
        <v>140</v>
      </c>
      <c r="T9" s="376"/>
      <c r="U9" s="410">
        <f>[2]W!A117</f>
        <v>0</v>
      </c>
      <c r="V9" s="470">
        <f>[2]W!B117</f>
        <v>0</v>
      </c>
      <c r="W9" s="401">
        <f>[2]W!A118</f>
        <v>0</v>
      </c>
      <c r="X9" s="388">
        <f>[2]W!B118</f>
        <v>0</v>
      </c>
      <c r="Y9" s="410">
        <f>[2]W!A119</f>
        <v>0</v>
      </c>
      <c r="Z9" s="388">
        <f>[2]W!B119</f>
        <v>0</v>
      </c>
      <c r="AA9" s="381"/>
      <c r="AC9" s="376"/>
      <c r="AD9" s="376"/>
      <c r="AE9" s="376"/>
      <c r="AF9" s="401"/>
      <c r="AG9" s="388"/>
      <c r="AH9" s="401"/>
      <c r="AI9" s="388"/>
      <c r="AJ9" s="401"/>
      <c r="AK9" s="388"/>
      <c r="AL9" s="376"/>
    </row>
    <row r="10" spans="2:38" x14ac:dyDescent="0.2">
      <c r="B10" s="459"/>
      <c r="C10" s="375" t="s">
        <v>141</v>
      </c>
      <c r="F10" s="376"/>
      <c r="G10" s="468">
        <f>[2]W!A284</f>
        <v>550</v>
      </c>
      <c r="H10" s="381"/>
      <c r="I10" s="376"/>
      <c r="J10" s="459"/>
      <c r="K10" s="376" t="s">
        <v>142</v>
      </c>
      <c r="L10" s="376"/>
      <c r="M10" s="376"/>
      <c r="N10" s="469">
        <f>[2]W!A195</f>
        <v>0</v>
      </c>
      <c r="O10" s="469">
        <f>[2]W!A196</f>
        <v>0</v>
      </c>
      <c r="P10" s="381"/>
      <c r="R10" s="460"/>
      <c r="S10" s="419"/>
      <c r="T10" s="419"/>
      <c r="U10" s="460"/>
      <c r="V10" s="399"/>
      <c r="W10" s="419"/>
      <c r="X10" s="440"/>
      <c r="Y10" s="460"/>
      <c r="Z10" s="440"/>
      <c r="AA10" s="433"/>
      <c r="AC10" s="376"/>
      <c r="AD10" s="376"/>
      <c r="AE10" s="376"/>
      <c r="AF10" s="376"/>
      <c r="AG10" s="385"/>
      <c r="AH10" s="376"/>
      <c r="AI10" s="385"/>
      <c r="AJ10" s="376"/>
      <c r="AK10" s="385"/>
      <c r="AL10" s="376"/>
    </row>
    <row r="11" spans="2:38" ht="12" x14ac:dyDescent="0.25">
      <c r="B11" s="459"/>
      <c r="C11" s="375" t="s">
        <v>143</v>
      </c>
      <c r="F11" s="376"/>
      <c r="G11" s="468">
        <f>0.25*G10</f>
        <v>137.5</v>
      </c>
      <c r="H11" s="381"/>
      <c r="I11" s="376"/>
      <c r="J11" s="459"/>
      <c r="K11" s="376" t="s">
        <v>144</v>
      </c>
      <c r="L11" s="376"/>
      <c r="M11" s="376"/>
      <c r="N11" s="469">
        <f>N7+N8+N9-N10-N12</f>
        <v>3</v>
      </c>
      <c r="O11" s="469">
        <f>O7+O8+O9-O10-O12</f>
        <v>4</v>
      </c>
      <c r="P11" s="381"/>
      <c r="R11" s="458"/>
      <c r="S11" s="463" t="s">
        <v>145</v>
      </c>
      <c r="T11" s="463"/>
      <c r="U11" s="458"/>
      <c r="V11" s="387"/>
      <c r="W11" s="431"/>
      <c r="X11" s="464"/>
      <c r="Y11" s="458"/>
      <c r="Z11" s="464"/>
      <c r="AA11" s="441"/>
      <c r="AC11" s="376"/>
      <c r="AD11" s="462"/>
      <c r="AE11" s="462"/>
      <c r="AF11" s="376"/>
      <c r="AG11" s="385"/>
      <c r="AH11" s="376"/>
      <c r="AI11" s="385"/>
      <c r="AJ11" s="376"/>
      <c r="AK11" s="385"/>
      <c r="AL11" s="376"/>
    </row>
    <row r="12" spans="2:38" x14ac:dyDescent="0.2">
      <c r="B12" s="459"/>
      <c r="C12" s="375" t="s">
        <v>146</v>
      </c>
      <c r="F12" s="376" t="s">
        <v>0</v>
      </c>
      <c r="G12" s="468">
        <f>[2]W!A285</f>
        <v>125</v>
      </c>
      <c r="H12" s="381"/>
      <c r="I12" s="376"/>
      <c r="J12" s="459"/>
      <c r="K12" s="376" t="s">
        <v>147</v>
      </c>
      <c r="L12" s="376"/>
      <c r="M12" s="376"/>
      <c r="N12" s="471">
        <f>[2]W!A197</f>
        <v>21</v>
      </c>
      <c r="O12" s="471">
        <f>[2]W!A198</f>
        <v>28</v>
      </c>
      <c r="P12" s="381"/>
      <c r="R12" s="459"/>
      <c r="S12" s="385" t="s">
        <v>148</v>
      </c>
      <c r="T12" s="376"/>
      <c r="U12" s="410">
        <f>[2]W!A121</f>
        <v>1000</v>
      </c>
      <c r="V12" s="467"/>
      <c r="W12" s="410">
        <f>[2]W!A124</f>
        <v>625</v>
      </c>
      <c r="X12" s="385"/>
      <c r="Y12" s="410">
        <f>[2]W!A127</f>
        <v>325</v>
      </c>
      <c r="Z12" s="385"/>
      <c r="AA12" s="381"/>
      <c r="AC12" s="376"/>
      <c r="AD12" s="385"/>
      <c r="AE12" s="376"/>
      <c r="AF12" s="401"/>
      <c r="AG12" s="385"/>
      <c r="AH12" s="401"/>
      <c r="AI12" s="385"/>
      <c r="AJ12" s="401"/>
      <c r="AK12" s="385"/>
      <c r="AL12" s="376"/>
    </row>
    <row r="13" spans="2:38" ht="13.2" x14ac:dyDescent="0.3">
      <c r="B13" s="459"/>
      <c r="C13" s="375" t="s">
        <v>149</v>
      </c>
      <c r="F13" s="376"/>
      <c r="G13" s="468">
        <f>[2]W!A286</f>
        <v>210</v>
      </c>
      <c r="H13" s="381"/>
      <c r="I13" s="376"/>
      <c r="J13" s="460"/>
      <c r="K13" s="419"/>
      <c r="L13" s="419"/>
      <c r="M13" s="419"/>
      <c r="N13" s="419"/>
      <c r="O13" s="419"/>
      <c r="P13" s="433"/>
      <c r="R13" s="459"/>
      <c r="S13" s="472" t="s">
        <v>150</v>
      </c>
      <c r="T13" s="376"/>
      <c r="U13" s="410">
        <f>[2]W!A122</f>
        <v>150</v>
      </c>
      <c r="V13" s="467"/>
      <c r="W13" s="410">
        <f>[2]W!A125</f>
        <v>150</v>
      </c>
      <c r="X13" s="385"/>
      <c r="Y13" s="410">
        <f>[2]W!A128</f>
        <v>75</v>
      </c>
      <c r="Z13" s="385"/>
      <c r="AA13" s="381"/>
      <c r="AC13" s="376"/>
      <c r="AD13" s="472"/>
      <c r="AE13" s="376"/>
      <c r="AF13" s="401"/>
      <c r="AG13" s="385"/>
      <c r="AH13" s="401"/>
      <c r="AI13" s="385"/>
      <c r="AJ13" s="401"/>
      <c r="AK13" s="385"/>
      <c r="AL13" s="376"/>
    </row>
    <row r="14" spans="2:38" x14ac:dyDescent="0.2">
      <c r="B14" s="459"/>
      <c r="C14" s="375" t="s">
        <v>151</v>
      </c>
      <c r="F14" s="376"/>
      <c r="G14" s="473">
        <f>[2]W!A287</f>
        <v>70</v>
      </c>
      <c r="H14" s="381"/>
      <c r="I14" s="376"/>
      <c r="J14" s="459"/>
      <c r="K14" s="376"/>
      <c r="L14" s="376"/>
      <c r="M14" s="376"/>
      <c r="N14" s="376"/>
      <c r="O14" s="418"/>
      <c r="P14" s="381"/>
      <c r="R14" s="459"/>
      <c r="S14" s="385" t="s">
        <v>96</v>
      </c>
      <c r="T14" s="376"/>
      <c r="U14" s="410">
        <f>[2]W!A123</f>
        <v>250</v>
      </c>
      <c r="V14" s="467"/>
      <c r="W14" s="410">
        <f>[2]W!A126</f>
        <v>150</v>
      </c>
      <c r="X14" s="385"/>
      <c r="Y14" s="410">
        <f>[2]W!A129</f>
        <v>100</v>
      </c>
      <c r="Z14" s="385"/>
      <c r="AA14" s="381"/>
      <c r="AC14" s="376"/>
      <c r="AD14" s="385"/>
      <c r="AE14" s="376"/>
      <c r="AF14" s="401"/>
      <c r="AG14" s="385"/>
      <c r="AH14" s="401"/>
      <c r="AI14" s="385"/>
      <c r="AJ14" s="401"/>
      <c r="AK14" s="385"/>
      <c r="AL14" s="376"/>
    </row>
    <row r="15" spans="2:38" ht="12" x14ac:dyDescent="0.25">
      <c r="B15" s="459"/>
      <c r="C15" s="385" t="s">
        <v>152</v>
      </c>
      <c r="D15" s="376"/>
      <c r="E15" s="376"/>
      <c r="F15" s="376"/>
      <c r="G15" s="474">
        <f>G10-SUM(G11:G14)</f>
        <v>7.5</v>
      </c>
      <c r="H15" s="381"/>
      <c r="I15" s="376"/>
      <c r="J15" s="459"/>
      <c r="K15" s="462" t="s">
        <v>153</v>
      </c>
      <c r="L15" s="376"/>
      <c r="M15" s="376"/>
      <c r="N15" s="376"/>
      <c r="O15" s="376"/>
      <c r="P15" s="381"/>
      <c r="R15" s="460"/>
      <c r="S15" s="419"/>
      <c r="T15" s="419"/>
      <c r="U15" s="460"/>
      <c r="V15" s="399"/>
      <c r="W15" s="419"/>
      <c r="X15" s="440"/>
      <c r="Y15" s="460"/>
      <c r="Z15" s="440"/>
      <c r="AA15" s="433"/>
      <c r="AC15" s="376"/>
      <c r="AD15" s="376"/>
      <c r="AE15" s="376"/>
      <c r="AF15" s="376"/>
      <c r="AG15" s="385"/>
      <c r="AH15" s="376"/>
      <c r="AI15" s="385"/>
      <c r="AJ15" s="376"/>
      <c r="AK15" s="385"/>
      <c r="AL15" s="376"/>
    </row>
    <row r="16" spans="2:38" ht="12" x14ac:dyDescent="0.25">
      <c r="B16" s="459"/>
      <c r="H16" s="381"/>
      <c r="I16" s="376"/>
      <c r="J16" s="459"/>
      <c r="K16" s="376" t="s">
        <v>154</v>
      </c>
      <c r="L16" s="376"/>
      <c r="M16" s="376"/>
      <c r="N16" s="401"/>
      <c r="O16" s="468">
        <f>[2]W!A305</f>
        <v>12096</v>
      </c>
      <c r="P16" s="381"/>
      <c r="R16" s="458"/>
      <c r="S16" s="463" t="s">
        <v>155</v>
      </c>
      <c r="T16" s="463"/>
      <c r="U16" s="458"/>
      <c r="V16" s="387"/>
      <c r="W16" s="431"/>
      <c r="X16" s="464"/>
      <c r="Y16" s="458"/>
      <c r="Z16" s="464"/>
      <c r="AA16" s="441"/>
      <c r="AC16" s="376"/>
      <c r="AD16" s="462"/>
      <c r="AE16" s="462"/>
      <c r="AF16" s="376"/>
      <c r="AG16" s="385"/>
      <c r="AH16" s="376"/>
      <c r="AI16" s="385"/>
      <c r="AJ16" s="376"/>
      <c r="AK16" s="385"/>
      <c r="AL16" s="376"/>
    </row>
    <row r="17" spans="2:38" ht="12" x14ac:dyDescent="0.25">
      <c r="B17" s="459"/>
      <c r="C17" s="462" t="s">
        <v>156</v>
      </c>
      <c r="D17" s="376"/>
      <c r="E17" s="376"/>
      <c r="F17" s="376"/>
      <c r="G17" s="378" t="s">
        <v>157</v>
      </c>
      <c r="H17" s="381"/>
      <c r="I17" s="376"/>
      <c r="J17" s="459"/>
      <c r="K17" s="376" t="s">
        <v>158</v>
      </c>
      <c r="L17" s="376"/>
      <c r="M17" s="376"/>
      <c r="N17" s="376"/>
      <c r="O17" s="468">
        <f>[2]W!A306</f>
        <v>165</v>
      </c>
      <c r="P17" s="470">
        <f>[2]W!B307</f>
        <v>0</v>
      </c>
      <c r="R17" s="459"/>
      <c r="S17" s="385" t="s">
        <v>159</v>
      </c>
      <c r="T17" s="376"/>
      <c r="U17" s="410">
        <f>[2]W!A131</f>
        <v>970</v>
      </c>
      <c r="V17" s="467"/>
      <c r="W17" s="410">
        <f>[2]W!A134</f>
        <v>663</v>
      </c>
      <c r="X17" s="385"/>
      <c r="Y17" s="410">
        <f>[2]W!A137</f>
        <v>399</v>
      </c>
      <c r="Z17" s="385"/>
      <c r="AA17" s="381"/>
      <c r="AC17" s="376"/>
      <c r="AD17" s="376"/>
      <c r="AE17" s="376"/>
      <c r="AF17" s="401"/>
      <c r="AG17" s="385"/>
      <c r="AH17" s="401"/>
      <c r="AI17" s="385"/>
      <c r="AJ17" s="401"/>
      <c r="AK17" s="385"/>
      <c r="AL17" s="376"/>
    </row>
    <row r="18" spans="2:38" ht="13.2" x14ac:dyDescent="0.3">
      <c r="B18" s="459"/>
      <c r="C18" s="376" t="s">
        <v>160</v>
      </c>
      <c r="D18" s="376"/>
      <c r="E18" s="376"/>
      <c r="F18" s="401"/>
      <c r="G18" s="401">
        <f>[2]W!A291</f>
        <v>0</v>
      </c>
      <c r="H18" s="381"/>
      <c r="I18" s="376"/>
      <c r="J18" s="459"/>
      <c r="K18" s="376" t="s">
        <v>161</v>
      </c>
      <c r="L18" s="376"/>
      <c r="M18" s="376"/>
      <c r="N18" s="376"/>
      <c r="O18" s="468">
        <f>[2]W!A307</f>
        <v>8169</v>
      </c>
      <c r="P18" s="381"/>
      <c r="R18" s="459"/>
      <c r="S18" s="472" t="s">
        <v>162</v>
      </c>
      <c r="T18" s="376"/>
      <c r="U18" s="410">
        <f>[2]W!A132</f>
        <v>155</v>
      </c>
      <c r="V18" s="467"/>
      <c r="W18" s="410">
        <f>[2]W!A135</f>
        <v>152</v>
      </c>
      <c r="X18" s="385"/>
      <c r="Y18" s="410">
        <f>[2]W!A138</f>
        <v>77</v>
      </c>
      <c r="Z18" s="385"/>
      <c r="AA18" s="381"/>
      <c r="AC18" s="376"/>
      <c r="AD18" s="475"/>
      <c r="AE18" s="376"/>
      <c r="AF18" s="401"/>
      <c r="AG18" s="385"/>
      <c r="AH18" s="401"/>
      <c r="AI18" s="385"/>
      <c r="AJ18" s="401"/>
      <c r="AK18" s="385"/>
      <c r="AL18" s="376"/>
    </row>
    <row r="19" spans="2:38" x14ac:dyDescent="0.2">
      <c r="B19" s="459"/>
      <c r="C19" s="376" t="s">
        <v>163</v>
      </c>
      <c r="D19" s="376"/>
      <c r="E19" s="376"/>
      <c r="F19" s="376"/>
      <c r="G19" s="401">
        <f>[2]W!A292</f>
        <v>4</v>
      </c>
      <c r="H19" s="381"/>
      <c r="I19" s="376"/>
      <c r="J19" s="459"/>
      <c r="K19" s="376"/>
      <c r="P19" s="381"/>
      <c r="R19" s="459"/>
      <c r="S19" s="385" t="s">
        <v>164</v>
      </c>
      <c r="T19" s="376"/>
      <c r="U19" s="410">
        <f>[2]W!A133</f>
        <v>464</v>
      </c>
      <c r="V19" s="467"/>
      <c r="W19" s="410">
        <f>[2]W!A136</f>
        <v>318</v>
      </c>
      <c r="X19" s="385"/>
      <c r="Y19" s="410">
        <f>[2]W!A139</f>
        <v>178</v>
      </c>
      <c r="Z19" s="385"/>
      <c r="AA19" s="381"/>
      <c r="AC19" s="376"/>
      <c r="AD19" s="376"/>
      <c r="AE19" s="376"/>
      <c r="AF19" s="401"/>
      <c r="AG19" s="385"/>
      <c r="AH19" s="401"/>
      <c r="AI19" s="385"/>
      <c r="AJ19" s="401"/>
      <c r="AK19" s="385"/>
      <c r="AL19" s="376"/>
    </row>
    <row r="20" spans="2:38" x14ac:dyDescent="0.2">
      <c r="B20" s="459"/>
      <c r="C20" s="376" t="s">
        <v>165</v>
      </c>
      <c r="D20" s="376"/>
      <c r="E20" s="376"/>
      <c r="F20" s="401"/>
      <c r="G20" s="401">
        <f>[2]W!A293</f>
        <v>1</v>
      </c>
      <c r="H20" s="381"/>
      <c r="I20" s="376"/>
      <c r="J20" s="459"/>
      <c r="K20" s="376" t="s">
        <v>166</v>
      </c>
      <c r="L20" s="376"/>
      <c r="M20" s="376"/>
      <c r="N20" s="376"/>
      <c r="O20" s="401">
        <f>[2]W!A308</f>
        <v>1</v>
      </c>
      <c r="P20" s="381"/>
      <c r="R20" s="460"/>
      <c r="S20" s="419"/>
      <c r="T20" s="419"/>
      <c r="U20" s="460"/>
      <c r="V20" s="399"/>
      <c r="W20" s="419"/>
      <c r="X20" s="440"/>
      <c r="Y20" s="460"/>
      <c r="Z20" s="440"/>
      <c r="AA20" s="433"/>
      <c r="AC20" s="376"/>
      <c r="AD20" s="376"/>
      <c r="AE20" s="376"/>
      <c r="AF20" s="376"/>
      <c r="AG20" s="385"/>
      <c r="AH20" s="376"/>
      <c r="AI20" s="385"/>
      <c r="AJ20" s="376"/>
      <c r="AK20" s="385"/>
      <c r="AL20" s="376"/>
    </row>
    <row r="21" spans="2:38" ht="12" x14ac:dyDescent="0.25">
      <c r="B21" s="459"/>
      <c r="C21" s="376" t="s">
        <v>147</v>
      </c>
      <c r="D21" s="376"/>
      <c r="E21" s="376"/>
      <c r="F21" s="376"/>
      <c r="G21" s="401">
        <f>[2]W!A294</f>
        <v>5</v>
      </c>
      <c r="H21" s="381"/>
      <c r="I21" s="376"/>
      <c r="J21" s="460"/>
      <c r="K21" s="419"/>
      <c r="L21" s="419"/>
      <c r="M21" s="419"/>
      <c r="N21" s="419"/>
      <c r="O21" s="419"/>
      <c r="P21" s="433"/>
      <c r="R21" s="458"/>
      <c r="S21" s="463" t="s">
        <v>167</v>
      </c>
      <c r="T21" s="431"/>
      <c r="U21" s="458"/>
      <c r="V21" s="387"/>
      <c r="W21" s="431"/>
      <c r="X21" s="464"/>
      <c r="Y21" s="458"/>
      <c r="Z21" s="464"/>
      <c r="AA21" s="441"/>
      <c r="AC21" s="376"/>
      <c r="AD21" s="462"/>
      <c r="AE21" s="376"/>
      <c r="AF21" s="376"/>
      <c r="AG21" s="385"/>
      <c r="AH21" s="376"/>
      <c r="AI21" s="385"/>
      <c r="AJ21" s="376"/>
      <c r="AK21" s="385"/>
      <c r="AL21" s="376"/>
    </row>
    <row r="22" spans="2:38" ht="12" x14ac:dyDescent="0.25">
      <c r="B22" s="459"/>
      <c r="C22" s="462"/>
      <c r="D22" s="462"/>
      <c r="E22" s="462"/>
      <c r="F22" s="462"/>
      <c r="G22" s="462"/>
      <c r="H22" s="381"/>
      <c r="I22" s="376"/>
      <c r="Q22" s="376"/>
      <c r="R22" s="459"/>
      <c r="S22" s="385" t="s">
        <v>159</v>
      </c>
      <c r="T22" s="376"/>
      <c r="U22" s="410">
        <f>[2]W!A141</f>
        <v>970</v>
      </c>
      <c r="V22" s="467"/>
      <c r="W22" s="410">
        <f>[2]W!A144</f>
        <v>625</v>
      </c>
      <c r="X22" s="385"/>
      <c r="Y22" s="410">
        <f>[2]W!A147</f>
        <v>325</v>
      </c>
      <c r="Z22" s="385"/>
      <c r="AA22" s="381"/>
      <c r="AC22" s="376"/>
      <c r="AD22" s="376"/>
      <c r="AE22" s="376"/>
      <c r="AF22" s="401"/>
      <c r="AG22" s="385"/>
      <c r="AH22" s="401"/>
      <c r="AI22" s="385"/>
      <c r="AJ22" s="401"/>
      <c r="AK22" s="385"/>
      <c r="AL22" s="376"/>
    </row>
    <row r="23" spans="2:38" ht="13.2" x14ac:dyDescent="0.3">
      <c r="B23" s="459"/>
      <c r="C23" s="376" t="s">
        <v>168</v>
      </c>
      <c r="D23" s="376"/>
      <c r="E23" s="376"/>
      <c r="F23" s="401"/>
      <c r="G23" s="401">
        <f>[2]W!A301</f>
        <v>4272</v>
      </c>
      <c r="H23" s="409"/>
      <c r="I23" s="376"/>
      <c r="R23" s="459"/>
      <c r="S23" s="472" t="s">
        <v>162</v>
      </c>
      <c r="T23" s="376"/>
      <c r="U23" s="410">
        <f>[2]W!A142</f>
        <v>155</v>
      </c>
      <c r="V23" s="467"/>
      <c r="W23" s="410">
        <f>[2]W!A145</f>
        <v>152</v>
      </c>
      <c r="X23" s="385"/>
      <c r="Y23" s="410">
        <f>[2]W!A148</f>
        <v>77</v>
      </c>
      <c r="Z23" s="385"/>
      <c r="AA23" s="381"/>
      <c r="AC23" s="376"/>
      <c r="AD23" s="475"/>
      <c r="AE23" s="376"/>
      <c r="AF23" s="401"/>
      <c r="AG23" s="385"/>
      <c r="AH23" s="401"/>
      <c r="AI23" s="385"/>
      <c r="AJ23" s="401"/>
      <c r="AK23" s="385"/>
      <c r="AL23" s="376"/>
    </row>
    <row r="24" spans="2:38" x14ac:dyDescent="0.2">
      <c r="B24" s="459"/>
      <c r="C24" s="376" t="s">
        <v>169</v>
      </c>
      <c r="D24" s="376"/>
      <c r="E24" s="376"/>
      <c r="F24" s="376"/>
      <c r="G24" s="401">
        <f>[2]W!A302</f>
        <v>60</v>
      </c>
      <c r="H24" s="476">
        <f>[2]W!B302</f>
        <v>0</v>
      </c>
      <c r="I24" s="376"/>
      <c r="J24" s="458"/>
      <c r="K24" s="431"/>
      <c r="L24" s="431"/>
      <c r="M24" s="431"/>
      <c r="N24" s="393"/>
      <c r="O24" s="393"/>
      <c r="P24" s="441"/>
      <c r="R24" s="459"/>
      <c r="S24" s="385" t="s">
        <v>164</v>
      </c>
      <c r="T24" s="376"/>
      <c r="U24" s="410">
        <f>[2]W!A143</f>
        <v>257</v>
      </c>
      <c r="V24" s="467"/>
      <c r="W24" s="410">
        <f>[2]W!A146</f>
        <v>150</v>
      </c>
      <c r="X24" s="385"/>
      <c r="Y24" s="410">
        <f>[2]W!A149</f>
        <v>105</v>
      </c>
      <c r="Z24" s="385"/>
      <c r="AA24" s="381"/>
      <c r="AC24" s="376"/>
      <c r="AD24" s="376"/>
      <c r="AE24" s="376"/>
      <c r="AF24" s="401"/>
      <c r="AG24" s="385"/>
      <c r="AH24" s="401"/>
      <c r="AI24" s="385"/>
      <c r="AJ24" s="401"/>
      <c r="AK24" s="385"/>
      <c r="AL24" s="376"/>
    </row>
    <row r="25" spans="2:38" ht="12" x14ac:dyDescent="0.25">
      <c r="B25" s="459"/>
      <c r="C25" s="385" t="s">
        <v>170</v>
      </c>
      <c r="G25" s="401">
        <f>[2]W!A303</f>
        <v>3920</v>
      </c>
      <c r="H25" s="381"/>
      <c r="I25" s="376"/>
      <c r="J25" s="459"/>
      <c r="K25" s="391" t="s">
        <v>171</v>
      </c>
      <c r="L25" s="462"/>
      <c r="M25" s="477" t="s">
        <v>172</v>
      </c>
      <c r="N25" s="478" t="s">
        <v>173</v>
      </c>
      <c r="O25" s="478" t="s">
        <v>174</v>
      </c>
      <c r="P25" s="479"/>
      <c r="R25" s="460"/>
      <c r="S25" s="419"/>
      <c r="T25" s="419"/>
      <c r="U25" s="460"/>
      <c r="V25" s="399"/>
      <c r="W25" s="419"/>
      <c r="X25" s="440"/>
      <c r="Y25" s="460"/>
      <c r="Z25" s="440"/>
      <c r="AA25" s="433"/>
      <c r="AC25" s="376"/>
      <c r="AD25" s="376"/>
      <c r="AE25" s="376"/>
      <c r="AF25" s="376"/>
      <c r="AG25" s="385"/>
      <c r="AH25" s="376"/>
      <c r="AI25" s="385"/>
      <c r="AJ25" s="376"/>
      <c r="AK25" s="385"/>
      <c r="AL25" s="376"/>
    </row>
    <row r="26" spans="2:38" ht="12" x14ac:dyDescent="0.25">
      <c r="B26" s="459"/>
      <c r="C26" s="376" t="s">
        <v>175</v>
      </c>
      <c r="D26" s="376"/>
      <c r="E26" s="376"/>
      <c r="F26" s="376"/>
      <c r="G26" s="401">
        <f>G19*[2]W!A75-G24</f>
        <v>20</v>
      </c>
      <c r="H26" s="381"/>
      <c r="I26" s="376"/>
      <c r="J26" s="459"/>
      <c r="K26" s="376" t="s">
        <v>176</v>
      </c>
      <c r="L26" s="376"/>
      <c r="M26" s="469">
        <f>[2]W!A321</f>
        <v>3</v>
      </c>
      <c r="N26" s="469">
        <f>[2]W!A322</f>
        <v>1</v>
      </c>
      <c r="O26" s="401">
        <f>IF([2]W!A327&gt;0,1,0)</f>
        <v>1</v>
      </c>
      <c r="P26" s="479"/>
      <c r="R26" s="458"/>
      <c r="S26" s="463" t="s">
        <v>177</v>
      </c>
      <c r="T26" s="463"/>
      <c r="U26" s="458"/>
      <c r="V26" s="387"/>
      <c r="W26" s="431"/>
      <c r="X26" s="464"/>
      <c r="Y26" s="458"/>
      <c r="Z26" s="464"/>
      <c r="AA26" s="441"/>
      <c r="AC26" s="376"/>
      <c r="AD26" s="462"/>
      <c r="AE26" s="462"/>
      <c r="AF26" s="376"/>
      <c r="AG26" s="385"/>
      <c r="AH26" s="376"/>
      <c r="AI26" s="385"/>
      <c r="AJ26" s="376"/>
      <c r="AK26" s="385"/>
      <c r="AL26" s="376"/>
    </row>
    <row r="27" spans="2:38" x14ac:dyDescent="0.2">
      <c r="B27" s="459"/>
      <c r="C27" s="376" t="s">
        <v>178</v>
      </c>
      <c r="D27" s="376"/>
      <c r="E27" s="376"/>
      <c r="F27" s="376"/>
      <c r="G27" s="480" t="str">
        <f>[2]W!A304</f>
        <v xml:space="preserve"> 93.4</v>
      </c>
      <c r="H27" s="381"/>
      <c r="I27" s="376"/>
      <c r="J27" s="459"/>
      <c r="K27" s="376" t="s">
        <v>179</v>
      </c>
      <c r="L27" s="376"/>
      <c r="M27" s="469">
        <f>[2]W!A323</f>
        <v>0</v>
      </c>
      <c r="N27" s="469">
        <f>[2]W!A324</f>
        <v>0</v>
      </c>
      <c r="O27" s="401"/>
      <c r="P27" s="479"/>
      <c r="R27" s="459"/>
      <c r="S27" s="385" t="s">
        <v>159</v>
      </c>
      <c r="T27" s="376"/>
      <c r="U27" s="410">
        <f>[2]W!A151</f>
        <v>0</v>
      </c>
      <c r="V27" s="467"/>
      <c r="W27" s="410">
        <f>[2]W!A154</f>
        <v>30</v>
      </c>
      <c r="X27" s="385"/>
      <c r="Y27" s="410">
        <f>[2]W!A157</f>
        <v>40</v>
      </c>
      <c r="Z27" s="385"/>
      <c r="AA27" s="381"/>
      <c r="AC27" s="376"/>
      <c r="AD27" s="376"/>
      <c r="AE27" s="376"/>
      <c r="AF27" s="401"/>
      <c r="AG27" s="385"/>
      <c r="AH27" s="401"/>
      <c r="AI27" s="385"/>
      <c r="AJ27" s="401"/>
      <c r="AK27" s="385"/>
      <c r="AL27" s="376"/>
    </row>
    <row r="28" spans="2:38" ht="13.2" x14ac:dyDescent="0.3">
      <c r="B28" s="459"/>
      <c r="C28" s="376"/>
      <c r="D28" s="376"/>
      <c r="E28" s="376"/>
      <c r="F28" s="376"/>
      <c r="G28" s="376"/>
      <c r="H28" s="381"/>
      <c r="I28" s="376"/>
      <c r="J28" s="459"/>
      <c r="K28" s="376" t="s">
        <v>180</v>
      </c>
      <c r="L28" s="376"/>
      <c r="M28" s="469">
        <f>MAX(M26-M27-M30,0)</f>
        <v>0</v>
      </c>
      <c r="N28" s="469">
        <f>MAX(N26-N27-N30,0)</f>
        <v>0</v>
      </c>
      <c r="O28" s="469">
        <f>O26-O30</f>
        <v>0</v>
      </c>
      <c r="P28" s="479"/>
      <c r="R28" s="459"/>
      <c r="S28" s="472" t="s">
        <v>162</v>
      </c>
      <c r="T28" s="376"/>
      <c r="U28" s="410">
        <f>[2]W!A152</f>
        <v>0</v>
      </c>
      <c r="V28" s="467"/>
      <c r="W28" s="410">
        <f>[2]W!A155</f>
        <v>0</v>
      </c>
      <c r="X28" s="385"/>
      <c r="Y28" s="410">
        <f>[2]W!A158</f>
        <v>0</v>
      </c>
      <c r="Z28" s="385"/>
      <c r="AA28" s="381"/>
      <c r="AC28" s="376"/>
      <c r="AD28" s="475"/>
      <c r="AE28" s="376"/>
      <c r="AF28" s="401"/>
      <c r="AG28" s="385"/>
      <c r="AH28" s="401"/>
      <c r="AI28" s="385"/>
      <c r="AJ28" s="401"/>
      <c r="AK28" s="385"/>
      <c r="AL28" s="376"/>
    </row>
    <row r="29" spans="2:38" ht="12" x14ac:dyDescent="0.25">
      <c r="B29" s="459"/>
      <c r="C29" s="462" t="s">
        <v>181</v>
      </c>
      <c r="D29" s="462"/>
      <c r="E29" s="462"/>
      <c r="F29" s="376"/>
      <c r="G29" s="376"/>
      <c r="H29" s="381"/>
      <c r="I29" s="376"/>
      <c r="J29" s="459"/>
      <c r="K29" s="376" t="s">
        <v>182</v>
      </c>
      <c r="L29" s="376"/>
      <c r="M29" s="469">
        <f>MAX(M30-M26+M27,0)</f>
        <v>0</v>
      </c>
      <c r="N29" s="469">
        <f>MAX(N30-N26+N27,0)</f>
        <v>0</v>
      </c>
      <c r="O29" s="469">
        <f>O30-O26</f>
        <v>0</v>
      </c>
      <c r="P29" s="479"/>
      <c r="R29" s="460"/>
      <c r="S29" s="419"/>
      <c r="T29" s="419"/>
      <c r="U29" s="460"/>
      <c r="V29" s="399"/>
      <c r="W29" s="419"/>
      <c r="X29" s="440"/>
      <c r="Y29" s="460"/>
      <c r="Z29" s="440"/>
      <c r="AA29" s="433"/>
      <c r="AC29" s="376"/>
      <c r="AD29" s="376"/>
      <c r="AE29" s="376"/>
      <c r="AF29" s="376"/>
      <c r="AG29" s="385"/>
      <c r="AH29" s="376"/>
      <c r="AI29" s="385"/>
      <c r="AJ29" s="376"/>
      <c r="AK29" s="385"/>
      <c r="AL29" s="376"/>
    </row>
    <row r="30" spans="2:38" ht="12" x14ac:dyDescent="0.25">
      <c r="B30" s="459"/>
      <c r="C30" s="385" t="s">
        <v>183</v>
      </c>
      <c r="D30" s="376"/>
      <c r="E30" s="376"/>
      <c r="F30" s="401"/>
      <c r="G30" s="401">
        <f>[2]W!A311</f>
        <v>1720</v>
      </c>
      <c r="H30" s="381"/>
      <c r="I30" s="376"/>
      <c r="J30" s="459"/>
      <c r="K30" s="376" t="s">
        <v>184</v>
      </c>
      <c r="L30" s="376"/>
      <c r="M30" s="471">
        <f>[2]W!A325</f>
        <v>3</v>
      </c>
      <c r="N30" s="471">
        <f>[2]W!A326</f>
        <v>1</v>
      </c>
      <c r="O30" s="398">
        <f>IF([2]W!A328&gt;0,1,0)</f>
        <v>1</v>
      </c>
      <c r="P30" s="479"/>
      <c r="R30" s="459"/>
      <c r="S30" s="462" t="s">
        <v>185</v>
      </c>
      <c r="T30" s="462"/>
      <c r="U30" s="459"/>
      <c r="V30" s="467"/>
      <c r="W30" s="376"/>
      <c r="X30" s="385"/>
      <c r="Y30" s="459"/>
      <c r="Z30" s="385"/>
      <c r="AA30" s="381"/>
      <c r="AC30" s="376"/>
      <c r="AD30" s="462"/>
      <c r="AE30" s="462"/>
      <c r="AF30" s="376"/>
      <c r="AG30" s="385"/>
      <c r="AH30" s="376"/>
      <c r="AI30" s="385"/>
      <c r="AJ30" s="376"/>
      <c r="AK30" s="385"/>
      <c r="AL30" s="376"/>
    </row>
    <row r="31" spans="2:38" x14ac:dyDescent="0.2">
      <c r="B31" s="459"/>
      <c r="C31" s="385" t="s">
        <v>186</v>
      </c>
      <c r="D31" s="376"/>
      <c r="E31" s="376"/>
      <c r="F31" s="401"/>
      <c r="G31" s="401">
        <f>1000*[2]W!A57+[2]W!A312</f>
        <v>5154</v>
      </c>
      <c r="H31" s="381"/>
      <c r="I31" s="376"/>
      <c r="J31" s="460"/>
      <c r="K31" s="419"/>
      <c r="L31" s="419"/>
      <c r="M31" s="419"/>
      <c r="N31" s="419"/>
      <c r="O31" s="419"/>
      <c r="P31" s="433"/>
      <c r="R31" s="459"/>
      <c r="S31" s="385" t="s">
        <v>159</v>
      </c>
      <c r="T31" s="376"/>
      <c r="U31" s="410">
        <f>[2]W!A161</f>
        <v>149</v>
      </c>
      <c r="V31" s="467"/>
      <c r="W31" s="410">
        <f>[2]W!A164</f>
        <v>0</v>
      </c>
      <c r="X31" s="385"/>
      <c r="Y31" s="410">
        <f>[2]W!A167</f>
        <v>0</v>
      </c>
      <c r="Z31" s="385"/>
      <c r="AA31" s="381"/>
      <c r="AC31" s="376"/>
      <c r="AD31" s="376"/>
      <c r="AE31" s="376"/>
      <c r="AF31" s="401"/>
      <c r="AG31" s="385"/>
      <c r="AH31" s="401"/>
      <c r="AI31" s="385"/>
      <c r="AJ31" s="401"/>
      <c r="AK31" s="385"/>
      <c r="AL31" s="376"/>
    </row>
    <row r="32" spans="2:38" ht="13.2" x14ac:dyDescent="0.3">
      <c r="B32" s="459"/>
      <c r="C32" s="385" t="s">
        <v>187</v>
      </c>
      <c r="D32" s="376"/>
      <c r="E32" s="376"/>
      <c r="F32" s="376"/>
      <c r="G32" s="401">
        <f>[2]W!A313</f>
        <v>0</v>
      </c>
      <c r="H32" s="381"/>
      <c r="I32" s="376"/>
      <c r="M32" s="375" t="s">
        <v>0</v>
      </c>
      <c r="R32" s="459"/>
      <c r="S32" s="472" t="s">
        <v>162</v>
      </c>
      <c r="T32" s="376"/>
      <c r="U32" s="410">
        <f>[2]W!A162</f>
        <v>51</v>
      </c>
      <c r="V32" s="467"/>
      <c r="W32" s="410">
        <f>[2]W!A165</f>
        <v>28</v>
      </c>
      <c r="X32" s="385"/>
      <c r="Y32" s="410">
        <f>[2]W!A168</f>
        <v>10</v>
      </c>
      <c r="Z32" s="385"/>
      <c r="AA32" s="381"/>
      <c r="AC32" s="376"/>
      <c r="AD32" s="475"/>
      <c r="AE32" s="376"/>
      <c r="AF32" s="401"/>
      <c r="AG32" s="385"/>
      <c r="AH32" s="401"/>
      <c r="AI32" s="385"/>
      <c r="AJ32" s="401"/>
      <c r="AK32" s="385"/>
      <c r="AL32" s="376"/>
    </row>
    <row r="33" spans="2:38" x14ac:dyDescent="0.2">
      <c r="B33" s="459"/>
      <c r="C33" s="385" t="s">
        <v>188</v>
      </c>
      <c r="D33" s="376"/>
      <c r="E33" s="376"/>
      <c r="F33" s="376"/>
      <c r="G33" s="401">
        <f>[2]W!A314</f>
        <v>0</v>
      </c>
      <c r="H33" s="481">
        <f>[2]W!B313</f>
        <v>0</v>
      </c>
      <c r="I33" s="376"/>
      <c r="M33" s="376"/>
      <c r="R33" s="459"/>
      <c r="S33" s="385" t="s">
        <v>164</v>
      </c>
      <c r="T33" s="376"/>
      <c r="U33" s="410">
        <f>[2]W!A163</f>
        <v>0</v>
      </c>
      <c r="V33" s="467"/>
      <c r="W33" s="410">
        <f>[2]W!A166</f>
        <v>0</v>
      </c>
      <c r="X33" s="385"/>
      <c r="Y33" s="410">
        <f>[2]W!A169</f>
        <v>0</v>
      </c>
      <c r="Z33" s="385"/>
      <c r="AA33" s="381"/>
      <c r="AC33" s="376"/>
      <c r="AD33" s="376"/>
      <c r="AE33" s="376"/>
      <c r="AF33" s="401"/>
      <c r="AG33" s="385"/>
      <c r="AH33" s="401"/>
      <c r="AI33" s="385"/>
      <c r="AJ33" s="401"/>
      <c r="AK33" s="385"/>
      <c r="AL33" s="376"/>
    </row>
    <row r="34" spans="2:38" x14ac:dyDescent="0.2">
      <c r="B34" s="459"/>
      <c r="C34" s="385" t="s">
        <v>189</v>
      </c>
      <c r="D34" s="376"/>
      <c r="E34" s="376"/>
      <c r="F34" s="376"/>
      <c r="G34" s="401">
        <f>[2]W!A315</f>
        <v>4891</v>
      </c>
      <c r="H34" s="381"/>
      <c r="I34" s="376"/>
      <c r="J34" s="458"/>
      <c r="K34" s="431"/>
      <c r="L34" s="431"/>
      <c r="M34" s="431"/>
      <c r="N34" s="393"/>
      <c r="O34" s="393"/>
      <c r="P34" s="441"/>
      <c r="R34" s="460"/>
      <c r="S34" s="419"/>
      <c r="T34" s="419"/>
      <c r="U34" s="460"/>
      <c r="V34" s="399"/>
      <c r="W34" s="419"/>
      <c r="X34" s="440"/>
      <c r="Y34" s="460"/>
      <c r="Z34" s="440"/>
      <c r="AA34" s="433"/>
      <c r="AC34" s="376"/>
      <c r="AD34" s="376"/>
      <c r="AE34" s="376"/>
      <c r="AF34" s="376"/>
      <c r="AG34" s="385"/>
      <c r="AH34" s="376"/>
      <c r="AI34" s="385"/>
      <c r="AJ34" s="376"/>
      <c r="AK34" s="385"/>
      <c r="AL34" s="376"/>
    </row>
    <row r="35" spans="2:38" ht="12" x14ac:dyDescent="0.25">
      <c r="B35" s="459"/>
      <c r="C35" s="385" t="s">
        <v>190</v>
      </c>
      <c r="D35" s="376"/>
      <c r="E35" s="376"/>
      <c r="F35" s="376"/>
      <c r="G35" s="401">
        <f>[2]W!A316</f>
        <v>1983</v>
      </c>
      <c r="H35" s="381"/>
      <c r="I35" s="376"/>
      <c r="J35" s="459"/>
      <c r="K35" s="462" t="s">
        <v>191</v>
      </c>
      <c r="L35" s="462"/>
      <c r="M35" s="477" t="s">
        <v>172</v>
      </c>
      <c r="N35" s="482" t="s">
        <v>173</v>
      </c>
      <c r="O35" s="477" t="s">
        <v>174</v>
      </c>
      <c r="P35" s="381"/>
      <c r="R35" s="458"/>
      <c r="S35" s="463"/>
      <c r="T35" s="463"/>
      <c r="U35" s="458"/>
      <c r="V35" s="387"/>
      <c r="W35" s="431"/>
      <c r="X35" s="387"/>
      <c r="Y35" s="376"/>
      <c r="Z35" s="464"/>
      <c r="AA35" s="441"/>
      <c r="AC35" s="376"/>
      <c r="AD35" s="462"/>
      <c r="AE35" s="462"/>
      <c r="AF35" s="376"/>
      <c r="AG35" s="385"/>
      <c r="AH35" s="376"/>
      <c r="AI35" s="385"/>
      <c r="AJ35" s="376"/>
      <c r="AK35" s="385"/>
      <c r="AL35" s="376"/>
    </row>
    <row r="36" spans="2:38" ht="12" x14ac:dyDescent="0.25">
      <c r="B36" s="459"/>
      <c r="C36" s="385" t="s">
        <v>192</v>
      </c>
      <c r="D36" s="376"/>
      <c r="E36" s="376"/>
      <c r="F36" s="376"/>
      <c r="G36" s="401"/>
      <c r="H36" s="381"/>
      <c r="I36" s="376"/>
      <c r="J36" s="459"/>
      <c r="K36" s="376" t="s">
        <v>193</v>
      </c>
      <c r="L36" s="376"/>
      <c r="M36" s="410">
        <f>[2]W!A295</f>
        <v>1381</v>
      </c>
      <c r="N36" s="410">
        <f>[2]W!A297</f>
        <v>500</v>
      </c>
      <c r="O36" s="469">
        <f>[2]W!A299</f>
        <v>300</v>
      </c>
      <c r="P36" s="381"/>
      <c r="R36" s="459"/>
      <c r="S36" s="462" t="s">
        <v>194</v>
      </c>
      <c r="T36" s="483"/>
      <c r="U36" s="401">
        <f>[2]W!A171</f>
        <v>41</v>
      </c>
      <c r="V36" s="470">
        <f>[2]W!B171</f>
        <v>0</v>
      </c>
      <c r="W36" s="401">
        <f>[2]W!A172</f>
        <v>26</v>
      </c>
      <c r="X36" s="470">
        <f>[2]W!B172</f>
        <v>0</v>
      </c>
      <c r="Y36" s="401">
        <f>[2]W!A173</f>
        <v>15</v>
      </c>
      <c r="Z36" s="388">
        <f>[2]W!B173</f>
        <v>0</v>
      </c>
      <c r="AA36" s="381"/>
      <c r="AC36" s="376"/>
      <c r="AD36" s="462"/>
      <c r="AE36" s="462"/>
      <c r="AF36" s="401"/>
      <c r="AG36" s="388"/>
      <c r="AH36" s="401"/>
      <c r="AI36" s="388"/>
      <c r="AJ36" s="401"/>
      <c r="AK36" s="388"/>
      <c r="AL36" s="376"/>
    </row>
    <row r="37" spans="2:38" x14ac:dyDescent="0.2">
      <c r="B37" s="459"/>
      <c r="C37" s="385" t="s">
        <v>195</v>
      </c>
      <c r="D37" s="376"/>
      <c r="E37" s="376"/>
      <c r="F37" s="376"/>
      <c r="G37" s="401">
        <f>1000*[2]W!A58</f>
        <v>0</v>
      </c>
      <c r="H37" s="381"/>
      <c r="I37" s="376"/>
      <c r="J37" s="459"/>
      <c r="K37" s="376" t="s">
        <v>196</v>
      </c>
      <c r="L37" s="376"/>
      <c r="M37" s="471">
        <f>[2]W!A296</f>
        <v>8</v>
      </c>
      <c r="N37" s="471">
        <f>[2]W!A298</f>
        <v>2</v>
      </c>
      <c r="O37" s="471">
        <f>[2]W!A300</f>
        <v>2</v>
      </c>
      <c r="P37" s="381"/>
      <c r="R37" s="460"/>
      <c r="S37" s="419"/>
      <c r="T37" s="419"/>
      <c r="U37" s="460"/>
      <c r="V37" s="399"/>
      <c r="W37" s="419"/>
      <c r="X37" s="440"/>
      <c r="Y37" s="460"/>
      <c r="Z37" s="440"/>
      <c r="AA37" s="433"/>
      <c r="AC37" s="376"/>
      <c r="AD37" s="376"/>
      <c r="AE37" s="376"/>
      <c r="AF37" s="376"/>
      <c r="AG37" s="385"/>
      <c r="AH37" s="376"/>
      <c r="AI37" s="385"/>
      <c r="AJ37" s="376"/>
      <c r="AK37" s="385"/>
      <c r="AL37" s="376"/>
    </row>
    <row r="38" spans="2:38" ht="12" x14ac:dyDescent="0.25">
      <c r="B38" s="459"/>
      <c r="C38" s="385" t="s">
        <v>197</v>
      </c>
      <c r="D38" s="376"/>
      <c r="E38" s="376"/>
      <c r="F38" s="376"/>
      <c r="G38" s="401">
        <f>[2]W!A317</f>
        <v>0</v>
      </c>
      <c r="H38" s="381"/>
      <c r="I38" s="376"/>
      <c r="J38" s="460"/>
      <c r="K38" s="419"/>
      <c r="L38" s="419"/>
      <c r="M38" s="419"/>
      <c r="N38" s="419"/>
      <c r="O38" s="419"/>
      <c r="P38" s="433"/>
      <c r="R38" s="458"/>
      <c r="S38" s="484"/>
      <c r="T38" s="463"/>
      <c r="U38" s="458"/>
      <c r="V38" s="387"/>
      <c r="W38" s="431"/>
      <c r="X38" s="464"/>
      <c r="Y38" s="458"/>
      <c r="Z38" s="464"/>
      <c r="AA38" s="441"/>
      <c r="AC38" s="376"/>
      <c r="AD38" s="391"/>
      <c r="AE38" s="462"/>
      <c r="AF38" s="376"/>
      <c r="AG38" s="385"/>
      <c r="AH38" s="376"/>
      <c r="AI38" s="385"/>
      <c r="AJ38" s="376"/>
      <c r="AK38" s="385"/>
      <c r="AL38" s="376"/>
    </row>
    <row r="39" spans="2:38" ht="12" x14ac:dyDescent="0.25">
      <c r="B39" s="459"/>
      <c r="C39" s="385" t="s">
        <v>198</v>
      </c>
      <c r="D39" s="376"/>
      <c r="E39" s="376"/>
      <c r="F39" s="376"/>
      <c r="G39" s="401">
        <f>1000*[2]W!A59</f>
        <v>0</v>
      </c>
      <c r="H39" s="381"/>
      <c r="I39" s="376"/>
      <c r="R39" s="459"/>
      <c r="S39" s="462" t="s">
        <v>199</v>
      </c>
      <c r="T39" s="462"/>
      <c r="U39" s="485" t="str">
        <f>[2]W!A177</f>
        <v>None</v>
      </c>
      <c r="V39" s="467"/>
      <c r="W39" s="485" t="str">
        <f>[2]W!A178</f>
        <v>Minor</v>
      </c>
      <c r="X39" s="385"/>
      <c r="Y39" s="485" t="str">
        <f>[2]W!A179</f>
        <v>Minor</v>
      </c>
      <c r="Z39" s="385"/>
      <c r="AA39" s="381"/>
      <c r="AC39" s="376"/>
      <c r="AD39" s="462"/>
      <c r="AE39" s="462"/>
      <c r="AF39" s="401"/>
      <c r="AG39" s="385"/>
      <c r="AH39" s="401"/>
      <c r="AI39" s="385"/>
      <c r="AJ39" s="401"/>
      <c r="AK39" s="385"/>
      <c r="AL39" s="376"/>
    </row>
    <row r="40" spans="2:38" ht="9" customHeight="1" x14ac:dyDescent="0.25">
      <c r="B40" s="459"/>
      <c r="C40" s="376"/>
      <c r="D40" s="376"/>
      <c r="E40" s="376"/>
      <c r="F40" s="376"/>
      <c r="G40" s="376"/>
      <c r="H40" s="381"/>
      <c r="I40" s="376"/>
      <c r="R40" s="460"/>
      <c r="S40" s="419"/>
      <c r="T40" s="486"/>
      <c r="U40" s="419"/>
      <c r="V40" s="399"/>
      <c r="W40" s="419"/>
      <c r="X40" s="399"/>
      <c r="Y40" s="419"/>
      <c r="Z40" s="440"/>
      <c r="AA40" s="433"/>
      <c r="AC40" s="376"/>
      <c r="AD40" s="376"/>
      <c r="AE40" s="462"/>
      <c r="AF40" s="376"/>
      <c r="AG40" s="385"/>
      <c r="AH40" s="376"/>
      <c r="AI40" s="385"/>
      <c r="AJ40" s="376"/>
      <c r="AK40" s="385"/>
      <c r="AL40" s="376"/>
    </row>
    <row r="41" spans="2:38" ht="13.2" x14ac:dyDescent="0.3">
      <c r="B41" s="459"/>
      <c r="C41" s="487" t="s">
        <v>200</v>
      </c>
      <c r="D41" s="376"/>
      <c r="E41" s="376"/>
      <c r="F41" s="376"/>
      <c r="G41" s="376"/>
      <c r="H41" s="381"/>
      <c r="I41" s="376"/>
      <c r="J41" s="458"/>
      <c r="K41" s="431"/>
      <c r="L41" s="431"/>
      <c r="M41" s="431"/>
      <c r="N41" s="431"/>
      <c r="O41" s="431"/>
      <c r="P41" s="441"/>
      <c r="R41" s="459"/>
      <c r="S41" s="438" t="s">
        <v>201</v>
      </c>
      <c r="T41" s="376"/>
      <c r="U41" s="410"/>
      <c r="V41" s="467"/>
      <c r="W41" s="401"/>
      <c r="X41" s="385"/>
      <c r="Y41" s="410"/>
      <c r="Z41" s="385"/>
      <c r="AA41" s="381"/>
      <c r="AC41" s="376"/>
      <c r="AD41" s="438"/>
      <c r="AE41" s="376"/>
      <c r="AF41" s="401"/>
      <c r="AG41" s="385"/>
      <c r="AH41" s="401"/>
      <c r="AI41" s="385"/>
      <c r="AJ41" s="401"/>
      <c r="AK41" s="385"/>
      <c r="AL41" s="376"/>
    </row>
    <row r="42" spans="2:38" ht="12" x14ac:dyDescent="0.25">
      <c r="B42" s="459"/>
      <c r="C42" s="385" t="s">
        <v>202</v>
      </c>
      <c r="D42" s="376"/>
      <c r="E42" s="376"/>
      <c r="F42" s="376"/>
      <c r="G42" s="401">
        <f>[2]W!A318</f>
        <v>5</v>
      </c>
      <c r="H42" s="381"/>
      <c r="I42" s="376"/>
      <c r="J42" s="459"/>
      <c r="K42" s="379" t="s">
        <v>203</v>
      </c>
      <c r="N42" s="378" t="s">
        <v>204</v>
      </c>
      <c r="P42" s="381"/>
      <c r="R42" s="459"/>
      <c r="S42" s="442" t="s">
        <v>205</v>
      </c>
      <c r="T42" s="376"/>
      <c r="U42" s="410">
        <f>[2]W!A181</f>
        <v>0</v>
      </c>
      <c r="V42" s="467"/>
      <c r="W42" s="401">
        <f>[2]W!A182</f>
        <v>0</v>
      </c>
      <c r="X42" s="385"/>
      <c r="Y42" s="410">
        <f>[2]W!A183</f>
        <v>0</v>
      </c>
      <c r="Z42" s="385"/>
      <c r="AA42" s="381"/>
      <c r="AC42" s="376"/>
      <c r="AD42" s="442"/>
      <c r="AE42" s="376"/>
      <c r="AF42" s="401"/>
      <c r="AG42" s="385"/>
      <c r="AH42" s="401"/>
      <c r="AI42" s="385"/>
      <c r="AJ42" s="401"/>
      <c r="AK42" s="385"/>
      <c r="AL42" s="376"/>
    </row>
    <row r="43" spans="2:38" x14ac:dyDescent="0.2">
      <c r="B43" s="459"/>
      <c r="C43" s="385" t="s">
        <v>206</v>
      </c>
      <c r="D43" s="376"/>
      <c r="E43" s="376"/>
      <c r="F43" s="376"/>
      <c r="G43" s="453">
        <f>[2]W!A319</f>
        <v>11617</v>
      </c>
      <c r="H43" s="381"/>
      <c r="I43" s="376"/>
      <c r="J43" s="459"/>
      <c r="K43" s="375" t="s">
        <v>207</v>
      </c>
      <c r="N43" s="488">
        <f>0.00019*50*G10</f>
        <v>5.2249999999999996</v>
      </c>
      <c r="P43" s="381"/>
      <c r="R43" s="459"/>
      <c r="S43" s="442" t="s">
        <v>208</v>
      </c>
      <c r="T43" s="376"/>
      <c r="U43" s="410">
        <f>[2]W!A54</f>
        <v>500</v>
      </c>
      <c r="V43" s="467"/>
      <c r="W43" s="410">
        <f>[2]W!A55</f>
        <v>500</v>
      </c>
      <c r="X43" s="385"/>
      <c r="Y43" s="410">
        <f>[2]W!A56</f>
        <v>0</v>
      </c>
      <c r="Z43" s="385"/>
      <c r="AA43" s="381"/>
      <c r="AC43" s="376"/>
      <c r="AD43" s="442"/>
      <c r="AE43" s="376"/>
      <c r="AF43" s="401"/>
      <c r="AG43" s="385"/>
      <c r="AH43" s="401"/>
      <c r="AI43" s="385"/>
      <c r="AJ43" s="401"/>
      <c r="AK43" s="385"/>
      <c r="AL43" s="376"/>
    </row>
    <row r="44" spans="2:38" x14ac:dyDescent="0.2">
      <c r="B44" s="459"/>
      <c r="C44" s="385" t="s">
        <v>209</v>
      </c>
      <c r="D44" s="376"/>
      <c r="E44" s="376"/>
      <c r="F44" s="376"/>
      <c r="G44" s="453">
        <f>100-[2]W!A320/10</f>
        <v>0.20000000000000284</v>
      </c>
      <c r="H44" s="381"/>
      <c r="I44" s="376"/>
      <c r="J44" s="459"/>
      <c r="K44" s="375" t="s">
        <v>210</v>
      </c>
      <c r="N44" s="489">
        <f>0.00052*(6*G25+O18)</f>
        <v>16.478279999999998</v>
      </c>
      <c r="P44" s="381"/>
      <c r="R44" s="459"/>
      <c r="S44" s="442" t="s">
        <v>211</v>
      </c>
      <c r="T44" s="376"/>
      <c r="U44" s="410">
        <f>[2]W!A184</f>
        <v>0</v>
      </c>
      <c r="V44" s="467"/>
      <c r="W44" s="401">
        <f>[2]W!A185</f>
        <v>0</v>
      </c>
      <c r="X44" s="385"/>
      <c r="Y44" s="410">
        <f>[2]W!A186</f>
        <v>0</v>
      </c>
      <c r="Z44" s="385"/>
      <c r="AA44" s="381"/>
      <c r="AC44" s="376"/>
      <c r="AD44" s="442"/>
      <c r="AE44" s="376"/>
      <c r="AF44" s="401"/>
      <c r="AG44" s="385"/>
      <c r="AH44" s="401"/>
      <c r="AI44" s="385"/>
      <c r="AJ44" s="401"/>
      <c r="AK44" s="385"/>
      <c r="AL44" s="376"/>
    </row>
    <row r="45" spans="2:38" x14ac:dyDescent="0.2">
      <c r="B45" s="459"/>
      <c r="C45" s="443" t="s">
        <v>212</v>
      </c>
      <c r="G45" s="375">
        <f>[2]W!A329</f>
        <v>49</v>
      </c>
      <c r="H45" s="381"/>
      <c r="I45" s="376"/>
      <c r="J45" s="459"/>
      <c r="K45" s="375" t="s">
        <v>213</v>
      </c>
      <c r="N45" s="488">
        <f>N43+N44</f>
        <v>21.703279999999999</v>
      </c>
      <c r="P45" s="381"/>
      <c r="R45" s="459"/>
      <c r="S45" s="442" t="s">
        <v>214</v>
      </c>
      <c r="T45" s="376"/>
      <c r="U45" s="410">
        <f>[2]W!A187</f>
        <v>500</v>
      </c>
      <c r="V45" s="467"/>
      <c r="W45" s="401">
        <f>[2]W!A188</f>
        <v>500</v>
      </c>
      <c r="X45" s="385"/>
      <c r="Y45" s="410">
        <f>[2]W!A189</f>
        <v>0</v>
      </c>
      <c r="Z45" s="385"/>
      <c r="AA45" s="381"/>
      <c r="AC45" s="376"/>
      <c r="AD45" s="442"/>
      <c r="AE45" s="376"/>
      <c r="AF45" s="401"/>
      <c r="AG45" s="385"/>
      <c r="AH45" s="401"/>
      <c r="AI45" s="385"/>
      <c r="AJ45" s="401"/>
      <c r="AK45" s="385"/>
      <c r="AL45" s="376"/>
    </row>
    <row r="46" spans="2:38" ht="8.25" customHeight="1" x14ac:dyDescent="0.2">
      <c r="B46" s="460"/>
      <c r="C46" s="419"/>
      <c r="D46" s="419"/>
      <c r="E46" s="419"/>
      <c r="F46" s="419"/>
      <c r="G46" s="419"/>
      <c r="H46" s="433"/>
      <c r="I46" s="376"/>
      <c r="J46" s="460"/>
      <c r="K46" s="419"/>
      <c r="L46" s="419"/>
      <c r="M46" s="419"/>
      <c r="N46" s="419"/>
      <c r="O46" s="419"/>
      <c r="P46" s="433"/>
      <c r="R46" s="460"/>
      <c r="S46" s="419"/>
      <c r="T46" s="419"/>
      <c r="U46" s="460"/>
      <c r="V46" s="399"/>
      <c r="W46" s="419"/>
      <c r="X46" s="440"/>
      <c r="Y46" s="460"/>
      <c r="Z46" s="440"/>
      <c r="AA46" s="433"/>
      <c r="AC46" s="376"/>
      <c r="AD46" s="376"/>
      <c r="AE46" s="376"/>
      <c r="AF46" s="376"/>
      <c r="AG46" s="385"/>
      <c r="AH46" s="376"/>
      <c r="AI46" s="385"/>
      <c r="AJ46" s="376"/>
      <c r="AK46" s="385"/>
      <c r="AL46" s="376"/>
    </row>
    <row r="47" spans="2:38" ht="12.6" x14ac:dyDescent="0.3">
      <c r="C47" s="490" t="s">
        <v>2</v>
      </c>
      <c r="I47" s="376"/>
    </row>
    <row r="48" spans="2:38" x14ac:dyDescent="0.2">
      <c r="D48" s="491"/>
      <c r="I48" s="376"/>
      <c r="M48" s="449" t="s">
        <v>1</v>
      </c>
    </row>
    <row r="49" spans="1:13" x14ac:dyDescent="0.2">
      <c r="I49" s="376"/>
    </row>
    <row r="50" spans="1:13" x14ac:dyDescent="0.2">
      <c r="A50" s="376"/>
      <c r="B50" s="376"/>
      <c r="D50" s="376"/>
      <c r="E50" s="376"/>
      <c r="F50" s="376"/>
      <c r="I50" s="376"/>
    </row>
    <row r="51" spans="1:13" x14ac:dyDescent="0.2">
      <c r="B51" s="376"/>
      <c r="I51" s="376" t="s">
        <v>0</v>
      </c>
    </row>
    <row r="52" spans="1:13" x14ac:dyDescent="0.2">
      <c r="B52" s="376"/>
      <c r="I52" s="376"/>
    </row>
    <row r="53" spans="1:13" x14ac:dyDescent="0.2">
      <c r="B53" s="376"/>
      <c r="I53" s="376"/>
    </row>
    <row r="54" spans="1:13" x14ac:dyDescent="0.2">
      <c r="B54" s="376"/>
      <c r="I54" s="376"/>
    </row>
    <row r="55" spans="1:13" x14ac:dyDescent="0.2">
      <c r="B55" s="376"/>
      <c r="I55" s="376"/>
    </row>
    <row r="56" spans="1:13" x14ac:dyDescent="0.2">
      <c r="B56" s="376"/>
      <c r="I56" s="376"/>
    </row>
    <row r="57" spans="1:13" x14ac:dyDescent="0.2">
      <c r="B57" s="376"/>
      <c r="I57" s="376"/>
    </row>
    <row r="58" spans="1:13" x14ac:dyDescent="0.2">
      <c r="B58" s="376"/>
      <c r="I58" s="376"/>
    </row>
    <row r="59" spans="1:13" x14ac:dyDescent="0.2">
      <c r="B59" s="376"/>
      <c r="C59" s="376"/>
      <c r="D59" s="376"/>
      <c r="E59" s="376"/>
      <c r="F59" s="376"/>
      <c r="G59" s="376"/>
      <c r="H59" s="376"/>
      <c r="I59" s="376"/>
    </row>
    <row r="60" spans="1:13" x14ac:dyDescent="0.2">
      <c r="J60" s="376"/>
      <c r="K60" s="376"/>
      <c r="L60" s="376"/>
      <c r="M60" s="376"/>
    </row>
    <row r="61" spans="1:13" x14ac:dyDescent="0.2">
      <c r="H61" s="376"/>
      <c r="I61" s="376"/>
      <c r="J61" s="376"/>
      <c r="K61" s="376"/>
      <c r="L61" s="376"/>
      <c r="M61" s="376"/>
    </row>
    <row r="62" spans="1:13" x14ac:dyDescent="0.2">
      <c r="H62" s="376"/>
      <c r="I62" s="376"/>
      <c r="J62" s="376"/>
      <c r="L62" s="376"/>
      <c r="M62" s="376"/>
    </row>
    <row r="63" spans="1:13" x14ac:dyDescent="0.2">
      <c r="H63" s="376"/>
      <c r="I63" s="376"/>
      <c r="J63" s="376"/>
      <c r="L63" s="376"/>
      <c r="M63" s="376"/>
    </row>
    <row r="64" spans="1:13" x14ac:dyDescent="0.2">
      <c r="H64" s="376"/>
      <c r="I64" s="376"/>
      <c r="J64" s="376"/>
      <c r="L64" s="376"/>
      <c r="M64" s="376"/>
    </row>
    <row r="65" spans="3:13" x14ac:dyDescent="0.2"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/>
  </sheetViews>
  <sheetFormatPr baseColWidth="10" defaultColWidth="9.109375" defaultRowHeight="13.2" x14ac:dyDescent="0.25"/>
  <cols>
    <col min="1" max="1" width="3" style="161" customWidth="1"/>
    <col min="2" max="2" width="1.44140625" style="161" customWidth="1"/>
    <col min="3" max="3" width="11.10937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8867187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8867187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109375" style="161" customWidth="1"/>
    <col min="16" max="16" width="5.6640625" style="161" customWidth="1"/>
    <col min="17" max="17" width="1.8867187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88671875" style="161" customWidth="1"/>
    <col min="22" max="22" width="6.109375" style="161" customWidth="1"/>
    <col min="23" max="23" width="6" style="161" customWidth="1"/>
    <col min="24" max="24" width="1.88671875" style="161" customWidth="1"/>
    <col min="25" max="25" width="1.6640625" style="161" customWidth="1"/>
    <col min="26" max="256" width="9.109375" style="161"/>
    <col min="257" max="257" width="3" style="161" customWidth="1"/>
    <col min="258" max="258" width="1.44140625" style="161" customWidth="1"/>
    <col min="259" max="259" width="11.10937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8867187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8867187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109375" style="161" customWidth="1"/>
    <col min="272" max="272" width="5.6640625" style="161" customWidth="1"/>
    <col min="273" max="273" width="1.8867187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88671875" style="161" customWidth="1"/>
    <col min="278" max="278" width="6.109375" style="161" customWidth="1"/>
    <col min="279" max="279" width="6" style="161" customWidth="1"/>
    <col min="280" max="280" width="1.88671875" style="161" customWidth="1"/>
    <col min="281" max="281" width="1.6640625" style="161" customWidth="1"/>
    <col min="282" max="512" width="9.109375" style="161"/>
    <col min="513" max="513" width="3" style="161" customWidth="1"/>
    <col min="514" max="514" width="1.44140625" style="161" customWidth="1"/>
    <col min="515" max="515" width="11.10937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8867187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8867187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109375" style="161" customWidth="1"/>
    <col min="528" max="528" width="5.6640625" style="161" customWidth="1"/>
    <col min="529" max="529" width="1.8867187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88671875" style="161" customWidth="1"/>
    <col min="534" max="534" width="6.109375" style="161" customWidth="1"/>
    <col min="535" max="535" width="6" style="161" customWidth="1"/>
    <col min="536" max="536" width="1.88671875" style="161" customWidth="1"/>
    <col min="537" max="537" width="1.6640625" style="161" customWidth="1"/>
    <col min="538" max="768" width="9.109375" style="161"/>
    <col min="769" max="769" width="3" style="161" customWidth="1"/>
    <col min="770" max="770" width="1.44140625" style="161" customWidth="1"/>
    <col min="771" max="771" width="11.10937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8867187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8867187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109375" style="161" customWidth="1"/>
    <col min="784" max="784" width="5.6640625" style="161" customWidth="1"/>
    <col min="785" max="785" width="1.8867187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88671875" style="161" customWidth="1"/>
    <col min="790" max="790" width="6.109375" style="161" customWidth="1"/>
    <col min="791" max="791" width="6" style="161" customWidth="1"/>
    <col min="792" max="792" width="1.88671875" style="161" customWidth="1"/>
    <col min="793" max="793" width="1.6640625" style="161" customWidth="1"/>
    <col min="794" max="1024" width="9.109375" style="161"/>
    <col min="1025" max="1025" width="3" style="161" customWidth="1"/>
    <col min="1026" max="1026" width="1.44140625" style="161" customWidth="1"/>
    <col min="1027" max="1027" width="11.10937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8867187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8867187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109375" style="161" customWidth="1"/>
    <col min="1040" max="1040" width="5.6640625" style="161" customWidth="1"/>
    <col min="1041" max="1041" width="1.8867187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88671875" style="161" customWidth="1"/>
    <col min="1046" max="1046" width="6.109375" style="161" customWidth="1"/>
    <col min="1047" max="1047" width="6" style="161" customWidth="1"/>
    <col min="1048" max="1048" width="1.88671875" style="161" customWidth="1"/>
    <col min="1049" max="1049" width="1.6640625" style="161" customWidth="1"/>
    <col min="1050" max="1280" width="9.109375" style="161"/>
    <col min="1281" max="1281" width="3" style="161" customWidth="1"/>
    <col min="1282" max="1282" width="1.44140625" style="161" customWidth="1"/>
    <col min="1283" max="1283" width="11.10937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8867187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8867187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109375" style="161" customWidth="1"/>
    <col min="1296" max="1296" width="5.6640625" style="161" customWidth="1"/>
    <col min="1297" max="1297" width="1.8867187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88671875" style="161" customWidth="1"/>
    <col min="1302" max="1302" width="6.109375" style="161" customWidth="1"/>
    <col min="1303" max="1303" width="6" style="161" customWidth="1"/>
    <col min="1304" max="1304" width="1.88671875" style="161" customWidth="1"/>
    <col min="1305" max="1305" width="1.6640625" style="161" customWidth="1"/>
    <col min="1306" max="1536" width="9.109375" style="161"/>
    <col min="1537" max="1537" width="3" style="161" customWidth="1"/>
    <col min="1538" max="1538" width="1.44140625" style="161" customWidth="1"/>
    <col min="1539" max="1539" width="11.10937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8867187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8867187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109375" style="161" customWidth="1"/>
    <col min="1552" max="1552" width="5.6640625" style="161" customWidth="1"/>
    <col min="1553" max="1553" width="1.8867187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88671875" style="161" customWidth="1"/>
    <col min="1558" max="1558" width="6.109375" style="161" customWidth="1"/>
    <col min="1559" max="1559" width="6" style="161" customWidth="1"/>
    <col min="1560" max="1560" width="1.88671875" style="161" customWidth="1"/>
    <col min="1561" max="1561" width="1.6640625" style="161" customWidth="1"/>
    <col min="1562" max="1792" width="9.109375" style="161"/>
    <col min="1793" max="1793" width="3" style="161" customWidth="1"/>
    <col min="1794" max="1794" width="1.44140625" style="161" customWidth="1"/>
    <col min="1795" max="1795" width="11.10937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8867187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8867187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109375" style="161" customWidth="1"/>
    <col min="1808" max="1808" width="5.6640625" style="161" customWidth="1"/>
    <col min="1809" max="1809" width="1.8867187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88671875" style="161" customWidth="1"/>
    <col min="1814" max="1814" width="6.109375" style="161" customWidth="1"/>
    <col min="1815" max="1815" width="6" style="161" customWidth="1"/>
    <col min="1816" max="1816" width="1.88671875" style="161" customWidth="1"/>
    <col min="1817" max="1817" width="1.6640625" style="161" customWidth="1"/>
    <col min="1818" max="2048" width="9.109375" style="161"/>
    <col min="2049" max="2049" width="3" style="161" customWidth="1"/>
    <col min="2050" max="2050" width="1.44140625" style="161" customWidth="1"/>
    <col min="2051" max="2051" width="11.10937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8867187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8867187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109375" style="161" customWidth="1"/>
    <col min="2064" max="2064" width="5.6640625" style="161" customWidth="1"/>
    <col min="2065" max="2065" width="1.8867187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88671875" style="161" customWidth="1"/>
    <col min="2070" max="2070" width="6.109375" style="161" customWidth="1"/>
    <col min="2071" max="2071" width="6" style="161" customWidth="1"/>
    <col min="2072" max="2072" width="1.88671875" style="161" customWidth="1"/>
    <col min="2073" max="2073" width="1.6640625" style="161" customWidth="1"/>
    <col min="2074" max="2304" width="9.109375" style="161"/>
    <col min="2305" max="2305" width="3" style="161" customWidth="1"/>
    <col min="2306" max="2306" width="1.44140625" style="161" customWidth="1"/>
    <col min="2307" max="2307" width="11.10937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8867187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8867187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109375" style="161" customWidth="1"/>
    <col min="2320" max="2320" width="5.6640625" style="161" customWidth="1"/>
    <col min="2321" max="2321" width="1.8867187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88671875" style="161" customWidth="1"/>
    <col min="2326" max="2326" width="6.109375" style="161" customWidth="1"/>
    <col min="2327" max="2327" width="6" style="161" customWidth="1"/>
    <col min="2328" max="2328" width="1.88671875" style="161" customWidth="1"/>
    <col min="2329" max="2329" width="1.6640625" style="161" customWidth="1"/>
    <col min="2330" max="2560" width="9.109375" style="161"/>
    <col min="2561" max="2561" width="3" style="161" customWidth="1"/>
    <col min="2562" max="2562" width="1.44140625" style="161" customWidth="1"/>
    <col min="2563" max="2563" width="11.10937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8867187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8867187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109375" style="161" customWidth="1"/>
    <col min="2576" max="2576" width="5.6640625" style="161" customWidth="1"/>
    <col min="2577" max="2577" width="1.8867187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88671875" style="161" customWidth="1"/>
    <col min="2582" max="2582" width="6.109375" style="161" customWidth="1"/>
    <col min="2583" max="2583" width="6" style="161" customWidth="1"/>
    <col min="2584" max="2584" width="1.88671875" style="161" customWidth="1"/>
    <col min="2585" max="2585" width="1.6640625" style="161" customWidth="1"/>
    <col min="2586" max="2816" width="9.109375" style="161"/>
    <col min="2817" max="2817" width="3" style="161" customWidth="1"/>
    <col min="2818" max="2818" width="1.44140625" style="161" customWidth="1"/>
    <col min="2819" max="2819" width="11.10937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8867187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8867187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109375" style="161" customWidth="1"/>
    <col min="2832" max="2832" width="5.6640625" style="161" customWidth="1"/>
    <col min="2833" max="2833" width="1.8867187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88671875" style="161" customWidth="1"/>
    <col min="2838" max="2838" width="6.109375" style="161" customWidth="1"/>
    <col min="2839" max="2839" width="6" style="161" customWidth="1"/>
    <col min="2840" max="2840" width="1.88671875" style="161" customWidth="1"/>
    <col min="2841" max="2841" width="1.6640625" style="161" customWidth="1"/>
    <col min="2842" max="3072" width="9.109375" style="161"/>
    <col min="3073" max="3073" width="3" style="161" customWidth="1"/>
    <col min="3074" max="3074" width="1.44140625" style="161" customWidth="1"/>
    <col min="3075" max="3075" width="11.10937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8867187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8867187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109375" style="161" customWidth="1"/>
    <col min="3088" max="3088" width="5.6640625" style="161" customWidth="1"/>
    <col min="3089" max="3089" width="1.8867187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88671875" style="161" customWidth="1"/>
    <col min="3094" max="3094" width="6.109375" style="161" customWidth="1"/>
    <col min="3095" max="3095" width="6" style="161" customWidth="1"/>
    <col min="3096" max="3096" width="1.88671875" style="161" customWidth="1"/>
    <col min="3097" max="3097" width="1.6640625" style="161" customWidth="1"/>
    <col min="3098" max="3328" width="9.109375" style="161"/>
    <col min="3329" max="3329" width="3" style="161" customWidth="1"/>
    <col min="3330" max="3330" width="1.44140625" style="161" customWidth="1"/>
    <col min="3331" max="3331" width="11.10937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8867187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8867187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109375" style="161" customWidth="1"/>
    <col min="3344" max="3344" width="5.6640625" style="161" customWidth="1"/>
    <col min="3345" max="3345" width="1.8867187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88671875" style="161" customWidth="1"/>
    <col min="3350" max="3350" width="6.109375" style="161" customWidth="1"/>
    <col min="3351" max="3351" width="6" style="161" customWidth="1"/>
    <col min="3352" max="3352" width="1.88671875" style="161" customWidth="1"/>
    <col min="3353" max="3353" width="1.6640625" style="161" customWidth="1"/>
    <col min="3354" max="3584" width="9.109375" style="161"/>
    <col min="3585" max="3585" width="3" style="161" customWidth="1"/>
    <col min="3586" max="3586" width="1.44140625" style="161" customWidth="1"/>
    <col min="3587" max="3587" width="11.10937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8867187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8867187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109375" style="161" customWidth="1"/>
    <col min="3600" max="3600" width="5.6640625" style="161" customWidth="1"/>
    <col min="3601" max="3601" width="1.8867187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88671875" style="161" customWidth="1"/>
    <col min="3606" max="3606" width="6.109375" style="161" customWidth="1"/>
    <col min="3607" max="3607" width="6" style="161" customWidth="1"/>
    <col min="3608" max="3608" width="1.88671875" style="161" customWidth="1"/>
    <col min="3609" max="3609" width="1.6640625" style="161" customWidth="1"/>
    <col min="3610" max="3840" width="9.109375" style="161"/>
    <col min="3841" max="3841" width="3" style="161" customWidth="1"/>
    <col min="3842" max="3842" width="1.44140625" style="161" customWidth="1"/>
    <col min="3843" max="3843" width="11.10937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8867187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8867187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109375" style="161" customWidth="1"/>
    <col min="3856" max="3856" width="5.6640625" style="161" customWidth="1"/>
    <col min="3857" max="3857" width="1.8867187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88671875" style="161" customWidth="1"/>
    <col min="3862" max="3862" width="6.109375" style="161" customWidth="1"/>
    <col min="3863" max="3863" width="6" style="161" customWidth="1"/>
    <col min="3864" max="3864" width="1.88671875" style="161" customWidth="1"/>
    <col min="3865" max="3865" width="1.6640625" style="161" customWidth="1"/>
    <col min="3866" max="4096" width="9.109375" style="161"/>
    <col min="4097" max="4097" width="3" style="161" customWidth="1"/>
    <col min="4098" max="4098" width="1.44140625" style="161" customWidth="1"/>
    <col min="4099" max="4099" width="11.10937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8867187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8867187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109375" style="161" customWidth="1"/>
    <col min="4112" max="4112" width="5.6640625" style="161" customWidth="1"/>
    <col min="4113" max="4113" width="1.8867187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88671875" style="161" customWidth="1"/>
    <col min="4118" max="4118" width="6.109375" style="161" customWidth="1"/>
    <col min="4119" max="4119" width="6" style="161" customWidth="1"/>
    <col min="4120" max="4120" width="1.88671875" style="161" customWidth="1"/>
    <col min="4121" max="4121" width="1.6640625" style="161" customWidth="1"/>
    <col min="4122" max="4352" width="9.109375" style="161"/>
    <col min="4353" max="4353" width="3" style="161" customWidth="1"/>
    <col min="4354" max="4354" width="1.44140625" style="161" customWidth="1"/>
    <col min="4355" max="4355" width="11.10937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8867187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8867187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109375" style="161" customWidth="1"/>
    <col min="4368" max="4368" width="5.6640625" style="161" customWidth="1"/>
    <col min="4369" max="4369" width="1.8867187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88671875" style="161" customWidth="1"/>
    <col min="4374" max="4374" width="6.109375" style="161" customWidth="1"/>
    <col min="4375" max="4375" width="6" style="161" customWidth="1"/>
    <col min="4376" max="4376" width="1.88671875" style="161" customWidth="1"/>
    <col min="4377" max="4377" width="1.6640625" style="161" customWidth="1"/>
    <col min="4378" max="4608" width="9.109375" style="161"/>
    <col min="4609" max="4609" width="3" style="161" customWidth="1"/>
    <col min="4610" max="4610" width="1.44140625" style="161" customWidth="1"/>
    <col min="4611" max="4611" width="11.10937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8867187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8867187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109375" style="161" customWidth="1"/>
    <col min="4624" max="4624" width="5.6640625" style="161" customWidth="1"/>
    <col min="4625" max="4625" width="1.8867187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88671875" style="161" customWidth="1"/>
    <col min="4630" max="4630" width="6.109375" style="161" customWidth="1"/>
    <col min="4631" max="4631" width="6" style="161" customWidth="1"/>
    <col min="4632" max="4632" width="1.88671875" style="161" customWidth="1"/>
    <col min="4633" max="4633" width="1.6640625" style="161" customWidth="1"/>
    <col min="4634" max="4864" width="9.109375" style="161"/>
    <col min="4865" max="4865" width="3" style="161" customWidth="1"/>
    <col min="4866" max="4866" width="1.44140625" style="161" customWidth="1"/>
    <col min="4867" max="4867" width="11.10937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8867187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8867187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109375" style="161" customWidth="1"/>
    <col min="4880" max="4880" width="5.6640625" style="161" customWidth="1"/>
    <col min="4881" max="4881" width="1.8867187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88671875" style="161" customWidth="1"/>
    <col min="4886" max="4886" width="6.109375" style="161" customWidth="1"/>
    <col min="4887" max="4887" width="6" style="161" customWidth="1"/>
    <col min="4888" max="4888" width="1.88671875" style="161" customWidth="1"/>
    <col min="4889" max="4889" width="1.6640625" style="161" customWidth="1"/>
    <col min="4890" max="5120" width="9.109375" style="161"/>
    <col min="5121" max="5121" width="3" style="161" customWidth="1"/>
    <col min="5122" max="5122" width="1.44140625" style="161" customWidth="1"/>
    <col min="5123" max="5123" width="11.10937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8867187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8867187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109375" style="161" customWidth="1"/>
    <col min="5136" max="5136" width="5.6640625" style="161" customWidth="1"/>
    <col min="5137" max="5137" width="1.8867187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88671875" style="161" customWidth="1"/>
    <col min="5142" max="5142" width="6.109375" style="161" customWidth="1"/>
    <col min="5143" max="5143" width="6" style="161" customWidth="1"/>
    <col min="5144" max="5144" width="1.88671875" style="161" customWidth="1"/>
    <col min="5145" max="5145" width="1.6640625" style="161" customWidth="1"/>
    <col min="5146" max="5376" width="9.109375" style="161"/>
    <col min="5377" max="5377" width="3" style="161" customWidth="1"/>
    <col min="5378" max="5378" width="1.44140625" style="161" customWidth="1"/>
    <col min="5379" max="5379" width="11.10937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8867187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8867187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109375" style="161" customWidth="1"/>
    <col min="5392" max="5392" width="5.6640625" style="161" customWidth="1"/>
    <col min="5393" max="5393" width="1.8867187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88671875" style="161" customWidth="1"/>
    <col min="5398" max="5398" width="6.109375" style="161" customWidth="1"/>
    <col min="5399" max="5399" width="6" style="161" customWidth="1"/>
    <col min="5400" max="5400" width="1.88671875" style="161" customWidth="1"/>
    <col min="5401" max="5401" width="1.6640625" style="161" customWidth="1"/>
    <col min="5402" max="5632" width="9.109375" style="161"/>
    <col min="5633" max="5633" width="3" style="161" customWidth="1"/>
    <col min="5634" max="5634" width="1.44140625" style="161" customWidth="1"/>
    <col min="5635" max="5635" width="11.10937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8867187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8867187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109375" style="161" customWidth="1"/>
    <col min="5648" max="5648" width="5.6640625" style="161" customWidth="1"/>
    <col min="5649" max="5649" width="1.8867187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88671875" style="161" customWidth="1"/>
    <col min="5654" max="5654" width="6.109375" style="161" customWidth="1"/>
    <col min="5655" max="5655" width="6" style="161" customWidth="1"/>
    <col min="5656" max="5656" width="1.88671875" style="161" customWidth="1"/>
    <col min="5657" max="5657" width="1.6640625" style="161" customWidth="1"/>
    <col min="5658" max="5888" width="9.109375" style="161"/>
    <col min="5889" max="5889" width="3" style="161" customWidth="1"/>
    <col min="5890" max="5890" width="1.44140625" style="161" customWidth="1"/>
    <col min="5891" max="5891" width="11.10937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8867187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8867187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109375" style="161" customWidth="1"/>
    <col min="5904" max="5904" width="5.6640625" style="161" customWidth="1"/>
    <col min="5905" max="5905" width="1.8867187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88671875" style="161" customWidth="1"/>
    <col min="5910" max="5910" width="6.109375" style="161" customWidth="1"/>
    <col min="5911" max="5911" width="6" style="161" customWidth="1"/>
    <col min="5912" max="5912" width="1.88671875" style="161" customWidth="1"/>
    <col min="5913" max="5913" width="1.6640625" style="161" customWidth="1"/>
    <col min="5914" max="6144" width="9.109375" style="161"/>
    <col min="6145" max="6145" width="3" style="161" customWidth="1"/>
    <col min="6146" max="6146" width="1.44140625" style="161" customWidth="1"/>
    <col min="6147" max="6147" width="11.10937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8867187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8867187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109375" style="161" customWidth="1"/>
    <col min="6160" max="6160" width="5.6640625" style="161" customWidth="1"/>
    <col min="6161" max="6161" width="1.8867187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88671875" style="161" customWidth="1"/>
    <col min="6166" max="6166" width="6.109375" style="161" customWidth="1"/>
    <col min="6167" max="6167" width="6" style="161" customWidth="1"/>
    <col min="6168" max="6168" width="1.88671875" style="161" customWidth="1"/>
    <col min="6169" max="6169" width="1.6640625" style="161" customWidth="1"/>
    <col min="6170" max="6400" width="9.109375" style="161"/>
    <col min="6401" max="6401" width="3" style="161" customWidth="1"/>
    <col min="6402" max="6402" width="1.44140625" style="161" customWidth="1"/>
    <col min="6403" max="6403" width="11.10937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8867187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8867187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109375" style="161" customWidth="1"/>
    <col min="6416" max="6416" width="5.6640625" style="161" customWidth="1"/>
    <col min="6417" max="6417" width="1.8867187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88671875" style="161" customWidth="1"/>
    <col min="6422" max="6422" width="6.109375" style="161" customWidth="1"/>
    <col min="6423" max="6423" width="6" style="161" customWidth="1"/>
    <col min="6424" max="6424" width="1.88671875" style="161" customWidth="1"/>
    <col min="6425" max="6425" width="1.6640625" style="161" customWidth="1"/>
    <col min="6426" max="6656" width="9.109375" style="161"/>
    <col min="6657" max="6657" width="3" style="161" customWidth="1"/>
    <col min="6658" max="6658" width="1.44140625" style="161" customWidth="1"/>
    <col min="6659" max="6659" width="11.10937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8867187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8867187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109375" style="161" customWidth="1"/>
    <col min="6672" max="6672" width="5.6640625" style="161" customWidth="1"/>
    <col min="6673" max="6673" width="1.8867187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88671875" style="161" customWidth="1"/>
    <col min="6678" max="6678" width="6.109375" style="161" customWidth="1"/>
    <col min="6679" max="6679" width="6" style="161" customWidth="1"/>
    <col min="6680" max="6680" width="1.88671875" style="161" customWidth="1"/>
    <col min="6681" max="6681" width="1.6640625" style="161" customWidth="1"/>
    <col min="6682" max="6912" width="9.109375" style="161"/>
    <col min="6913" max="6913" width="3" style="161" customWidth="1"/>
    <col min="6914" max="6914" width="1.44140625" style="161" customWidth="1"/>
    <col min="6915" max="6915" width="11.10937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8867187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8867187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109375" style="161" customWidth="1"/>
    <col min="6928" max="6928" width="5.6640625" style="161" customWidth="1"/>
    <col min="6929" max="6929" width="1.8867187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88671875" style="161" customWidth="1"/>
    <col min="6934" max="6934" width="6.109375" style="161" customWidth="1"/>
    <col min="6935" max="6935" width="6" style="161" customWidth="1"/>
    <col min="6936" max="6936" width="1.88671875" style="161" customWidth="1"/>
    <col min="6937" max="6937" width="1.6640625" style="161" customWidth="1"/>
    <col min="6938" max="7168" width="9.109375" style="161"/>
    <col min="7169" max="7169" width="3" style="161" customWidth="1"/>
    <col min="7170" max="7170" width="1.44140625" style="161" customWidth="1"/>
    <col min="7171" max="7171" width="11.10937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8867187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8867187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109375" style="161" customWidth="1"/>
    <col min="7184" max="7184" width="5.6640625" style="161" customWidth="1"/>
    <col min="7185" max="7185" width="1.8867187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88671875" style="161" customWidth="1"/>
    <col min="7190" max="7190" width="6.109375" style="161" customWidth="1"/>
    <col min="7191" max="7191" width="6" style="161" customWidth="1"/>
    <col min="7192" max="7192" width="1.88671875" style="161" customWidth="1"/>
    <col min="7193" max="7193" width="1.6640625" style="161" customWidth="1"/>
    <col min="7194" max="7424" width="9.109375" style="161"/>
    <col min="7425" max="7425" width="3" style="161" customWidth="1"/>
    <col min="7426" max="7426" width="1.44140625" style="161" customWidth="1"/>
    <col min="7427" max="7427" width="11.10937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8867187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8867187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109375" style="161" customWidth="1"/>
    <col min="7440" max="7440" width="5.6640625" style="161" customWidth="1"/>
    <col min="7441" max="7441" width="1.8867187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88671875" style="161" customWidth="1"/>
    <col min="7446" max="7446" width="6.109375" style="161" customWidth="1"/>
    <col min="7447" max="7447" width="6" style="161" customWidth="1"/>
    <col min="7448" max="7448" width="1.88671875" style="161" customWidth="1"/>
    <col min="7449" max="7449" width="1.6640625" style="161" customWidth="1"/>
    <col min="7450" max="7680" width="9.109375" style="161"/>
    <col min="7681" max="7681" width="3" style="161" customWidth="1"/>
    <col min="7682" max="7682" width="1.44140625" style="161" customWidth="1"/>
    <col min="7683" max="7683" width="11.10937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8867187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8867187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109375" style="161" customWidth="1"/>
    <col min="7696" max="7696" width="5.6640625" style="161" customWidth="1"/>
    <col min="7697" max="7697" width="1.8867187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88671875" style="161" customWidth="1"/>
    <col min="7702" max="7702" width="6.109375" style="161" customWidth="1"/>
    <col min="7703" max="7703" width="6" style="161" customWidth="1"/>
    <col min="7704" max="7704" width="1.88671875" style="161" customWidth="1"/>
    <col min="7705" max="7705" width="1.6640625" style="161" customWidth="1"/>
    <col min="7706" max="7936" width="9.109375" style="161"/>
    <col min="7937" max="7937" width="3" style="161" customWidth="1"/>
    <col min="7938" max="7938" width="1.44140625" style="161" customWidth="1"/>
    <col min="7939" max="7939" width="11.10937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8867187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8867187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109375" style="161" customWidth="1"/>
    <col min="7952" max="7952" width="5.6640625" style="161" customWidth="1"/>
    <col min="7953" max="7953" width="1.8867187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88671875" style="161" customWidth="1"/>
    <col min="7958" max="7958" width="6.109375" style="161" customWidth="1"/>
    <col min="7959" max="7959" width="6" style="161" customWidth="1"/>
    <col min="7960" max="7960" width="1.88671875" style="161" customWidth="1"/>
    <col min="7961" max="7961" width="1.6640625" style="161" customWidth="1"/>
    <col min="7962" max="8192" width="9.109375" style="161"/>
    <col min="8193" max="8193" width="3" style="161" customWidth="1"/>
    <col min="8194" max="8194" width="1.44140625" style="161" customWidth="1"/>
    <col min="8195" max="8195" width="11.10937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8867187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8867187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109375" style="161" customWidth="1"/>
    <col min="8208" max="8208" width="5.6640625" style="161" customWidth="1"/>
    <col min="8209" max="8209" width="1.8867187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88671875" style="161" customWidth="1"/>
    <col min="8214" max="8214" width="6.109375" style="161" customWidth="1"/>
    <col min="8215" max="8215" width="6" style="161" customWidth="1"/>
    <col min="8216" max="8216" width="1.88671875" style="161" customWidth="1"/>
    <col min="8217" max="8217" width="1.6640625" style="161" customWidth="1"/>
    <col min="8218" max="8448" width="9.109375" style="161"/>
    <col min="8449" max="8449" width="3" style="161" customWidth="1"/>
    <col min="8450" max="8450" width="1.44140625" style="161" customWidth="1"/>
    <col min="8451" max="8451" width="11.10937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8867187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8867187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109375" style="161" customWidth="1"/>
    <col min="8464" max="8464" width="5.6640625" style="161" customWidth="1"/>
    <col min="8465" max="8465" width="1.8867187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88671875" style="161" customWidth="1"/>
    <col min="8470" max="8470" width="6.109375" style="161" customWidth="1"/>
    <col min="8471" max="8471" width="6" style="161" customWidth="1"/>
    <col min="8472" max="8472" width="1.88671875" style="161" customWidth="1"/>
    <col min="8473" max="8473" width="1.6640625" style="161" customWidth="1"/>
    <col min="8474" max="8704" width="9.109375" style="161"/>
    <col min="8705" max="8705" width="3" style="161" customWidth="1"/>
    <col min="8706" max="8706" width="1.44140625" style="161" customWidth="1"/>
    <col min="8707" max="8707" width="11.10937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8867187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8867187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109375" style="161" customWidth="1"/>
    <col min="8720" max="8720" width="5.6640625" style="161" customWidth="1"/>
    <col min="8721" max="8721" width="1.8867187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88671875" style="161" customWidth="1"/>
    <col min="8726" max="8726" width="6.109375" style="161" customWidth="1"/>
    <col min="8727" max="8727" width="6" style="161" customWidth="1"/>
    <col min="8728" max="8728" width="1.88671875" style="161" customWidth="1"/>
    <col min="8729" max="8729" width="1.6640625" style="161" customWidth="1"/>
    <col min="8730" max="8960" width="9.109375" style="161"/>
    <col min="8961" max="8961" width="3" style="161" customWidth="1"/>
    <col min="8962" max="8962" width="1.44140625" style="161" customWidth="1"/>
    <col min="8963" max="8963" width="11.10937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8867187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8867187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109375" style="161" customWidth="1"/>
    <col min="8976" max="8976" width="5.6640625" style="161" customWidth="1"/>
    <col min="8977" max="8977" width="1.8867187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88671875" style="161" customWidth="1"/>
    <col min="8982" max="8982" width="6.109375" style="161" customWidth="1"/>
    <col min="8983" max="8983" width="6" style="161" customWidth="1"/>
    <col min="8984" max="8984" width="1.88671875" style="161" customWidth="1"/>
    <col min="8985" max="8985" width="1.6640625" style="161" customWidth="1"/>
    <col min="8986" max="9216" width="9.109375" style="161"/>
    <col min="9217" max="9217" width="3" style="161" customWidth="1"/>
    <col min="9218" max="9218" width="1.44140625" style="161" customWidth="1"/>
    <col min="9219" max="9219" width="11.10937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8867187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8867187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109375" style="161" customWidth="1"/>
    <col min="9232" max="9232" width="5.6640625" style="161" customWidth="1"/>
    <col min="9233" max="9233" width="1.8867187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88671875" style="161" customWidth="1"/>
    <col min="9238" max="9238" width="6.109375" style="161" customWidth="1"/>
    <col min="9239" max="9239" width="6" style="161" customWidth="1"/>
    <col min="9240" max="9240" width="1.88671875" style="161" customWidth="1"/>
    <col min="9241" max="9241" width="1.6640625" style="161" customWidth="1"/>
    <col min="9242" max="9472" width="9.109375" style="161"/>
    <col min="9473" max="9473" width="3" style="161" customWidth="1"/>
    <col min="9474" max="9474" width="1.44140625" style="161" customWidth="1"/>
    <col min="9475" max="9475" width="11.10937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8867187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8867187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109375" style="161" customWidth="1"/>
    <col min="9488" max="9488" width="5.6640625" style="161" customWidth="1"/>
    <col min="9489" max="9489" width="1.8867187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88671875" style="161" customWidth="1"/>
    <col min="9494" max="9494" width="6.109375" style="161" customWidth="1"/>
    <col min="9495" max="9495" width="6" style="161" customWidth="1"/>
    <col min="9496" max="9496" width="1.88671875" style="161" customWidth="1"/>
    <col min="9497" max="9497" width="1.6640625" style="161" customWidth="1"/>
    <col min="9498" max="9728" width="9.109375" style="161"/>
    <col min="9729" max="9729" width="3" style="161" customWidth="1"/>
    <col min="9730" max="9730" width="1.44140625" style="161" customWidth="1"/>
    <col min="9731" max="9731" width="11.10937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8867187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8867187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109375" style="161" customWidth="1"/>
    <col min="9744" max="9744" width="5.6640625" style="161" customWidth="1"/>
    <col min="9745" max="9745" width="1.8867187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88671875" style="161" customWidth="1"/>
    <col min="9750" max="9750" width="6.109375" style="161" customWidth="1"/>
    <col min="9751" max="9751" width="6" style="161" customWidth="1"/>
    <col min="9752" max="9752" width="1.88671875" style="161" customWidth="1"/>
    <col min="9753" max="9753" width="1.6640625" style="161" customWidth="1"/>
    <col min="9754" max="9984" width="9.109375" style="161"/>
    <col min="9985" max="9985" width="3" style="161" customWidth="1"/>
    <col min="9986" max="9986" width="1.44140625" style="161" customWidth="1"/>
    <col min="9987" max="9987" width="11.10937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8867187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8867187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109375" style="161" customWidth="1"/>
    <col min="10000" max="10000" width="5.6640625" style="161" customWidth="1"/>
    <col min="10001" max="10001" width="1.8867187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88671875" style="161" customWidth="1"/>
    <col min="10006" max="10006" width="6.109375" style="161" customWidth="1"/>
    <col min="10007" max="10007" width="6" style="161" customWidth="1"/>
    <col min="10008" max="10008" width="1.88671875" style="161" customWidth="1"/>
    <col min="10009" max="10009" width="1.6640625" style="161" customWidth="1"/>
    <col min="10010" max="10240" width="9.109375" style="161"/>
    <col min="10241" max="10241" width="3" style="161" customWidth="1"/>
    <col min="10242" max="10242" width="1.44140625" style="161" customWidth="1"/>
    <col min="10243" max="10243" width="11.10937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8867187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8867187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109375" style="161" customWidth="1"/>
    <col min="10256" max="10256" width="5.6640625" style="161" customWidth="1"/>
    <col min="10257" max="10257" width="1.8867187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88671875" style="161" customWidth="1"/>
    <col min="10262" max="10262" width="6.109375" style="161" customWidth="1"/>
    <col min="10263" max="10263" width="6" style="161" customWidth="1"/>
    <col min="10264" max="10264" width="1.88671875" style="161" customWidth="1"/>
    <col min="10265" max="10265" width="1.6640625" style="161" customWidth="1"/>
    <col min="10266" max="10496" width="9.109375" style="161"/>
    <col min="10497" max="10497" width="3" style="161" customWidth="1"/>
    <col min="10498" max="10498" width="1.44140625" style="161" customWidth="1"/>
    <col min="10499" max="10499" width="11.10937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8867187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8867187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109375" style="161" customWidth="1"/>
    <col min="10512" max="10512" width="5.6640625" style="161" customWidth="1"/>
    <col min="10513" max="10513" width="1.8867187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88671875" style="161" customWidth="1"/>
    <col min="10518" max="10518" width="6.109375" style="161" customWidth="1"/>
    <col min="10519" max="10519" width="6" style="161" customWidth="1"/>
    <col min="10520" max="10520" width="1.88671875" style="161" customWidth="1"/>
    <col min="10521" max="10521" width="1.6640625" style="161" customWidth="1"/>
    <col min="10522" max="10752" width="9.109375" style="161"/>
    <col min="10753" max="10753" width="3" style="161" customWidth="1"/>
    <col min="10754" max="10754" width="1.44140625" style="161" customWidth="1"/>
    <col min="10755" max="10755" width="11.10937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8867187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8867187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109375" style="161" customWidth="1"/>
    <col min="10768" max="10768" width="5.6640625" style="161" customWidth="1"/>
    <col min="10769" max="10769" width="1.8867187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88671875" style="161" customWidth="1"/>
    <col min="10774" max="10774" width="6.109375" style="161" customWidth="1"/>
    <col min="10775" max="10775" width="6" style="161" customWidth="1"/>
    <col min="10776" max="10776" width="1.88671875" style="161" customWidth="1"/>
    <col min="10777" max="10777" width="1.6640625" style="161" customWidth="1"/>
    <col min="10778" max="11008" width="9.109375" style="161"/>
    <col min="11009" max="11009" width="3" style="161" customWidth="1"/>
    <col min="11010" max="11010" width="1.44140625" style="161" customWidth="1"/>
    <col min="11011" max="11011" width="11.10937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8867187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8867187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109375" style="161" customWidth="1"/>
    <col min="11024" max="11024" width="5.6640625" style="161" customWidth="1"/>
    <col min="11025" max="11025" width="1.8867187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88671875" style="161" customWidth="1"/>
    <col min="11030" max="11030" width="6.109375" style="161" customWidth="1"/>
    <col min="11031" max="11031" width="6" style="161" customWidth="1"/>
    <col min="11032" max="11032" width="1.88671875" style="161" customWidth="1"/>
    <col min="11033" max="11033" width="1.6640625" style="161" customWidth="1"/>
    <col min="11034" max="11264" width="9.109375" style="161"/>
    <col min="11265" max="11265" width="3" style="161" customWidth="1"/>
    <col min="11266" max="11266" width="1.44140625" style="161" customWidth="1"/>
    <col min="11267" max="11267" width="11.10937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8867187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8867187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109375" style="161" customWidth="1"/>
    <col min="11280" max="11280" width="5.6640625" style="161" customWidth="1"/>
    <col min="11281" max="11281" width="1.8867187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88671875" style="161" customWidth="1"/>
    <col min="11286" max="11286" width="6.109375" style="161" customWidth="1"/>
    <col min="11287" max="11287" width="6" style="161" customWidth="1"/>
    <col min="11288" max="11288" width="1.88671875" style="161" customWidth="1"/>
    <col min="11289" max="11289" width="1.6640625" style="161" customWidth="1"/>
    <col min="11290" max="11520" width="9.109375" style="161"/>
    <col min="11521" max="11521" width="3" style="161" customWidth="1"/>
    <col min="11522" max="11522" width="1.44140625" style="161" customWidth="1"/>
    <col min="11523" max="11523" width="11.10937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8867187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8867187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109375" style="161" customWidth="1"/>
    <col min="11536" max="11536" width="5.6640625" style="161" customWidth="1"/>
    <col min="11537" max="11537" width="1.8867187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88671875" style="161" customWidth="1"/>
    <col min="11542" max="11542" width="6.109375" style="161" customWidth="1"/>
    <col min="11543" max="11543" width="6" style="161" customWidth="1"/>
    <col min="11544" max="11544" width="1.88671875" style="161" customWidth="1"/>
    <col min="11545" max="11545" width="1.6640625" style="161" customWidth="1"/>
    <col min="11546" max="11776" width="9.109375" style="161"/>
    <col min="11777" max="11777" width="3" style="161" customWidth="1"/>
    <col min="11778" max="11778" width="1.44140625" style="161" customWidth="1"/>
    <col min="11779" max="11779" width="11.10937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8867187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8867187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109375" style="161" customWidth="1"/>
    <col min="11792" max="11792" width="5.6640625" style="161" customWidth="1"/>
    <col min="11793" max="11793" width="1.8867187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88671875" style="161" customWidth="1"/>
    <col min="11798" max="11798" width="6.109375" style="161" customWidth="1"/>
    <col min="11799" max="11799" width="6" style="161" customWidth="1"/>
    <col min="11800" max="11800" width="1.88671875" style="161" customWidth="1"/>
    <col min="11801" max="11801" width="1.6640625" style="161" customWidth="1"/>
    <col min="11802" max="12032" width="9.109375" style="161"/>
    <col min="12033" max="12033" width="3" style="161" customWidth="1"/>
    <col min="12034" max="12034" width="1.44140625" style="161" customWidth="1"/>
    <col min="12035" max="12035" width="11.10937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8867187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8867187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109375" style="161" customWidth="1"/>
    <col min="12048" max="12048" width="5.6640625" style="161" customWidth="1"/>
    <col min="12049" max="12049" width="1.8867187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88671875" style="161" customWidth="1"/>
    <col min="12054" max="12054" width="6.109375" style="161" customWidth="1"/>
    <col min="12055" max="12055" width="6" style="161" customWidth="1"/>
    <col min="12056" max="12056" width="1.88671875" style="161" customWidth="1"/>
    <col min="12057" max="12057" width="1.6640625" style="161" customWidth="1"/>
    <col min="12058" max="12288" width="9.109375" style="161"/>
    <col min="12289" max="12289" width="3" style="161" customWidth="1"/>
    <col min="12290" max="12290" width="1.44140625" style="161" customWidth="1"/>
    <col min="12291" max="12291" width="11.10937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8867187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8867187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109375" style="161" customWidth="1"/>
    <col min="12304" max="12304" width="5.6640625" style="161" customWidth="1"/>
    <col min="12305" max="12305" width="1.8867187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88671875" style="161" customWidth="1"/>
    <col min="12310" max="12310" width="6.109375" style="161" customWidth="1"/>
    <col min="12311" max="12311" width="6" style="161" customWidth="1"/>
    <col min="12312" max="12312" width="1.88671875" style="161" customWidth="1"/>
    <col min="12313" max="12313" width="1.6640625" style="161" customWidth="1"/>
    <col min="12314" max="12544" width="9.109375" style="161"/>
    <col min="12545" max="12545" width="3" style="161" customWidth="1"/>
    <col min="12546" max="12546" width="1.44140625" style="161" customWidth="1"/>
    <col min="12547" max="12547" width="11.10937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8867187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8867187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109375" style="161" customWidth="1"/>
    <col min="12560" max="12560" width="5.6640625" style="161" customWidth="1"/>
    <col min="12561" max="12561" width="1.8867187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88671875" style="161" customWidth="1"/>
    <col min="12566" max="12566" width="6.109375" style="161" customWidth="1"/>
    <col min="12567" max="12567" width="6" style="161" customWidth="1"/>
    <col min="12568" max="12568" width="1.88671875" style="161" customWidth="1"/>
    <col min="12569" max="12569" width="1.6640625" style="161" customWidth="1"/>
    <col min="12570" max="12800" width="9.109375" style="161"/>
    <col min="12801" max="12801" width="3" style="161" customWidth="1"/>
    <col min="12802" max="12802" width="1.44140625" style="161" customWidth="1"/>
    <col min="12803" max="12803" width="11.10937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8867187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8867187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109375" style="161" customWidth="1"/>
    <col min="12816" max="12816" width="5.6640625" style="161" customWidth="1"/>
    <col min="12817" max="12817" width="1.8867187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88671875" style="161" customWidth="1"/>
    <col min="12822" max="12822" width="6.109375" style="161" customWidth="1"/>
    <col min="12823" max="12823" width="6" style="161" customWidth="1"/>
    <col min="12824" max="12824" width="1.88671875" style="161" customWidth="1"/>
    <col min="12825" max="12825" width="1.6640625" style="161" customWidth="1"/>
    <col min="12826" max="13056" width="9.109375" style="161"/>
    <col min="13057" max="13057" width="3" style="161" customWidth="1"/>
    <col min="13058" max="13058" width="1.44140625" style="161" customWidth="1"/>
    <col min="13059" max="13059" width="11.10937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8867187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8867187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109375" style="161" customWidth="1"/>
    <col min="13072" max="13072" width="5.6640625" style="161" customWidth="1"/>
    <col min="13073" max="13073" width="1.8867187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88671875" style="161" customWidth="1"/>
    <col min="13078" max="13078" width="6.109375" style="161" customWidth="1"/>
    <col min="13079" max="13079" width="6" style="161" customWidth="1"/>
    <col min="13080" max="13080" width="1.88671875" style="161" customWidth="1"/>
    <col min="13081" max="13081" width="1.6640625" style="161" customWidth="1"/>
    <col min="13082" max="13312" width="9.109375" style="161"/>
    <col min="13313" max="13313" width="3" style="161" customWidth="1"/>
    <col min="13314" max="13314" width="1.44140625" style="161" customWidth="1"/>
    <col min="13315" max="13315" width="11.10937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8867187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8867187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109375" style="161" customWidth="1"/>
    <col min="13328" max="13328" width="5.6640625" style="161" customWidth="1"/>
    <col min="13329" max="13329" width="1.8867187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88671875" style="161" customWidth="1"/>
    <col min="13334" max="13334" width="6.109375" style="161" customWidth="1"/>
    <col min="13335" max="13335" width="6" style="161" customWidth="1"/>
    <col min="13336" max="13336" width="1.88671875" style="161" customWidth="1"/>
    <col min="13337" max="13337" width="1.6640625" style="161" customWidth="1"/>
    <col min="13338" max="13568" width="9.109375" style="161"/>
    <col min="13569" max="13569" width="3" style="161" customWidth="1"/>
    <col min="13570" max="13570" width="1.44140625" style="161" customWidth="1"/>
    <col min="13571" max="13571" width="11.10937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8867187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8867187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109375" style="161" customWidth="1"/>
    <col min="13584" max="13584" width="5.6640625" style="161" customWidth="1"/>
    <col min="13585" max="13585" width="1.8867187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88671875" style="161" customWidth="1"/>
    <col min="13590" max="13590" width="6.109375" style="161" customWidth="1"/>
    <col min="13591" max="13591" width="6" style="161" customWidth="1"/>
    <col min="13592" max="13592" width="1.88671875" style="161" customWidth="1"/>
    <col min="13593" max="13593" width="1.6640625" style="161" customWidth="1"/>
    <col min="13594" max="13824" width="9.109375" style="161"/>
    <col min="13825" max="13825" width="3" style="161" customWidth="1"/>
    <col min="13826" max="13826" width="1.44140625" style="161" customWidth="1"/>
    <col min="13827" max="13827" width="11.10937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8867187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8867187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109375" style="161" customWidth="1"/>
    <col min="13840" max="13840" width="5.6640625" style="161" customWidth="1"/>
    <col min="13841" max="13841" width="1.8867187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88671875" style="161" customWidth="1"/>
    <col min="13846" max="13846" width="6.109375" style="161" customWidth="1"/>
    <col min="13847" max="13847" width="6" style="161" customWidth="1"/>
    <col min="13848" max="13848" width="1.88671875" style="161" customWidth="1"/>
    <col min="13849" max="13849" width="1.6640625" style="161" customWidth="1"/>
    <col min="13850" max="14080" width="9.109375" style="161"/>
    <col min="14081" max="14081" width="3" style="161" customWidth="1"/>
    <col min="14082" max="14082" width="1.44140625" style="161" customWidth="1"/>
    <col min="14083" max="14083" width="11.10937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8867187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8867187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109375" style="161" customWidth="1"/>
    <col min="14096" max="14096" width="5.6640625" style="161" customWidth="1"/>
    <col min="14097" max="14097" width="1.8867187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88671875" style="161" customWidth="1"/>
    <col min="14102" max="14102" width="6.109375" style="161" customWidth="1"/>
    <col min="14103" max="14103" width="6" style="161" customWidth="1"/>
    <col min="14104" max="14104" width="1.88671875" style="161" customWidth="1"/>
    <col min="14105" max="14105" width="1.6640625" style="161" customWidth="1"/>
    <col min="14106" max="14336" width="9.109375" style="161"/>
    <col min="14337" max="14337" width="3" style="161" customWidth="1"/>
    <col min="14338" max="14338" width="1.44140625" style="161" customWidth="1"/>
    <col min="14339" max="14339" width="11.10937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8867187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8867187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109375" style="161" customWidth="1"/>
    <col min="14352" max="14352" width="5.6640625" style="161" customWidth="1"/>
    <col min="14353" max="14353" width="1.8867187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88671875" style="161" customWidth="1"/>
    <col min="14358" max="14358" width="6.109375" style="161" customWidth="1"/>
    <col min="14359" max="14359" width="6" style="161" customWidth="1"/>
    <col min="14360" max="14360" width="1.88671875" style="161" customWidth="1"/>
    <col min="14361" max="14361" width="1.6640625" style="161" customWidth="1"/>
    <col min="14362" max="14592" width="9.109375" style="161"/>
    <col min="14593" max="14593" width="3" style="161" customWidth="1"/>
    <col min="14594" max="14594" width="1.44140625" style="161" customWidth="1"/>
    <col min="14595" max="14595" width="11.10937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8867187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8867187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109375" style="161" customWidth="1"/>
    <col min="14608" max="14608" width="5.6640625" style="161" customWidth="1"/>
    <col min="14609" max="14609" width="1.8867187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88671875" style="161" customWidth="1"/>
    <col min="14614" max="14614" width="6.109375" style="161" customWidth="1"/>
    <col min="14615" max="14615" width="6" style="161" customWidth="1"/>
    <col min="14616" max="14616" width="1.88671875" style="161" customWidth="1"/>
    <col min="14617" max="14617" width="1.6640625" style="161" customWidth="1"/>
    <col min="14618" max="14848" width="9.109375" style="161"/>
    <col min="14849" max="14849" width="3" style="161" customWidth="1"/>
    <col min="14850" max="14850" width="1.44140625" style="161" customWidth="1"/>
    <col min="14851" max="14851" width="11.10937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8867187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8867187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109375" style="161" customWidth="1"/>
    <col min="14864" max="14864" width="5.6640625" style="161" customWidth="1"/>
    <col min="14865" max="14865" width="1.8867187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88671875" style="161" customWidth="1"/>
    <col min="14870" max="14870" width="6.109375" style="161" customWidth="1"/>
    <col min="14871" max="14871" width="6" style="161" customWidth="1"/>
    <col min="14872" max="14872" width="1.88671875" style="161" customWidth="1"/>
    <col min="14873" max="14873" width="1.6640625" style="161" customWidth="1"/>
    <col min="14874" max="15104" width="9.109375" style="161"/>
    <col min="15105" max="15105" width="3" style="161" customWidth="1"/>
    <col min="15106" max="15106" width="1.44140625" style="161" customWidth="1"/>
    <col min="15107" max="15107" width="11.10937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8867187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8867187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109375" style="161" customWidth="1"/>
    <col min="15120" max="15120" width="5.6640625" style="161" customWidth="1"/>
    <col min="15121" max="15121" width="1.8867187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88671875" style="161" customWidth="1"/>
    <col min="15126" max="15126" width="6.109375" style="161" customWidth="1"/>
    <col min="15127" max="15127" width="6" style="161" customWidth="1"/>
    <col min="15128" max="15128" width="1.88671875" style="161" customWidth="1"/>
    <col min="15129" max="15129" width="1.6640625" style="161" customWidth="1"/>
    <col min="15130" max="15360" width="9.109375" style="161"/>
    <col min="15361" max="15361" width="3" style="161" customWidth="1"/>
    <col min="15362" max="15362" width="1.44140625" style="161" customWidth="1"/>
    <col min="15363" max="15363" width="11.10937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8867187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8867187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109375" style="161" customWidth="1"/>
    <col min="15376" max="15376" width="5.6640625" style="161" customWidth="1"/>
    <col min="15377" max="15377" width="1.8867187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88671875" style="161" customWidth="1"/>
    <col min="15382" max="15382" width="6.109375" style="161" customWidth="1"/>
    <col min="15383" max="15383" width="6" style="161" customWidth="1"/>
    <col min="15384" max="15384" width="1.88671875" style="161" customWidth="1"/>
    <col min="15385" max="15385" width="1.6640625" style="161" customWidth="1"/>
    <col min="15386" max="15616" width="9.109375" style="161"/>
    <col min="15617" max="15617" width="3" style="161" customWidth="1"/>
    <col min="15618" max="15618" width="1.44140625" style="161" customWidth="1"/>
    <col min="15619" max="15619" width="11.10937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8867187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8867187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109375" style="161" customWidth="1"/>
    <col min="15632" max="15632" width="5.6640625" style="161" customWidth="1"/>
    <col min="15633" max="15633" width="1.8867187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88671875" style="161" customWidth="1"/>
    <col min="15638" max="15638" width="6.109375" style="161" customWidth="1"/>
    <col min="15639" max="15639" width="6" style="161" customWidth="1"/>
    <col min="15640" max="15640" width="1.88671875" style="161" customWidth="1"/>
    <col min="15641" max="15641" width="1.6640625" style="161" customWidth="1"/>
    <col min="15642" max="15872" width="9.109375" style="161"/>
    <col min="15873" max="15873" width="3" style="161" customWidth="1"/>
    <col min="15874" max="15874" width="1.44140625" style="161" customWidth="1"/>
    <col min="15875" max="15875" width="11.10937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8867187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8867187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109375" style="161" customWidth="1"/>
    <col min="15888" max="15888" width="5.6640625" style="161" customWidth="1"/>
    <col min="15889" max="15889" width="1.8867187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88671875" style="161" customWidth="1"/>
    <col min="15894" max="15894" width="6.109375" style="161" customWidth="1"/>
    <col min="15895" max="15895" width="6" style="161" customWidth="1"/>
    <col min="15896" max="15896" width="1.88671875" style="161" customWidth="1"/>
    <col min="15897" max="15897" width="1.6640625" style="161" customWidth="1"/>
    <col min="15898" max="16128" width="9.109375" style="161"/>
    <col min="16129" max="16129" width="3" style="161" customWidth="1"/>
    <col min="16130" max="16130" width="1.44140625" style="161" customWidth="1"/>
    <col min="16131" max="16131" width="11.10937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8867187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8867187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109375" style="161" customWidth="1"/>
    <col min="16144" max="16144" width="5.6640625" style="161" customWidth="1"/>
    <col min="16145" max="16145" width="1.8867187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88671875" style="161" customWidth="1"/>
    <col min="16150" max="16150" width="6.109375" style="161" customWidth="1"/>
    <col min="16151" max="16151" width="6" style="161" customWidth="1"/>
    <col min="16152" max="16152" width="1.88671875" style="161" customWidth="1"/>
    <col min="16153" max="16153" width="1.6640625" style="161" customWidth="1"/>
    <col min="16154" max="16384" width="9.109375" style="161"/>
  </cols>
  <sheetData>
    <row r="1" spans="2:25" x14ac:dyDescent="0.25">
      <c r="V1" s="161" t="str">
        <f>LEFT(TRIM([4]W!A699),4)</f>
        <v xml:space="preserve">032 </v>
      </c>
      <c r="W1" s="161" t="str">
        <f>RIGHT(TRIM([4]W!A699),10)</f>
        <v>20/10/2017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[4]W!A861</f>
        <v>Carlos  Sanz Garz≤n</v>
      </c>
      <c r="V3" s="164" t="s">
        <v>217</v>
      </c>
      <c r="W3" s="165" t="str">
        <f>[4]W!A6</f>
        <v xml:space="preserve">  17C1</v>
      </c>
    </row>
    <row r="4" spans="2:25" x14ac:dyDescent="0.25">
      <c r="B4" s="161" t="str">
        <f>[4]W!A862</f>
        <v>Acme</v>
      </c>
    </row>
    <row r="5" spans="2:25" ht="17.399999999999999" x14ac:dyDescent="0.3">
      <c r="B5" s="161">
        <f>[4]W!A863</f>
        <v>0</v>
      </c>
      <c r="H5" s="166" t="s">
        <v>218</v>
      </c>
      <c r="J5" s="167"/>
      <c r="K5" s="167"/>
      <c r="L5" s="168">
        <f>[4]W!$A1</f>
        <v>8</v>
      </c>
      <c r="M5" s="166" t="s">
        <v>219</v>
      </c>
      <c r="O5" s="168">
        <f>[4]W!$A2</f>
        <v>2</v>
      </c>
      <c r="P5" s="167"/>
      <c r="Q5" s="167"/>
      <c r="S5" s="169"/>
      <c r="T5" s="102"/>
      <c r="U5" s="169"/>
      <c r="V5" s="169"/>
    </row>
    <row r="6" spans="2:25" x14ac:dyDescent="0.25">
      <c r="B6" s="161">
        <f>[4]W!A864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[4]W!$A4</f>
        <v>2018</v>
      </c>
      <c r="Q9" s="102"/>
      <c r="R9" s="38" t="s">
        <v>107</v>
      </c>
      <c r="S9" s="37">
        <f>[4]W!$A5</f>
        <v>1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896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[4]W!A7</f>
        <v>20</v>
      </c>
      <c r="F14" s="126">
        <f>[4]W!A11</f>
        <v>6</v>
      </c>
      <c r="G14" s="192"/>
      <c r="H14" s="126">
        <f>[4]W!A14</f>
        <v>6</v>
      </c>
      <c r="I14" s="193"/>
      <c r="J14" s="126">
        <f>[4]W!A17</f>
        <v>5</v>
      </c>
      <c r="K14" s="193"/>
      <c r="L14" s="104"/>
      <c r="M14" s="118"/>
      <c r="N14" s="104" t="s">
        <v>233</v>
      </c>
      <c r="O14" s="118"/>
      <c r="P14" s="194">
        <f>[4]W!A61</f>
        <v>6</v>
      </c>
      <c r="Q14" s="195" t="str">
        <f>[4]W!B61</f>
        <v>*</v>
      </c>
      <c r="R14" s="160"/>
      <c r="S14" s="6"/>
      <c r="T14" s="194">
        <f>[4]W!A62</f>
        <v>10</v>
      </c>
      <c r="U14" s="195">
        <f>[4]W!B62</f>
        <v>0</v>
      </c>
      <c r="V14" s="6"/>
      <c r="W14" s="194">
        <f>[4]W!A63</f>
        <v>8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[4]W!A8</f>
        <v>15</v>
      </c>
      <c r="F15" s="126">
        <f>[4]W!A12</f>
        <v>6</v>
      </c>
      <c r="G15" s="198"/>
      <c r="H15" s="126">
        <f>[4]W!A15</f>
        <v>7</v>
      </c>
      <c r="I15" s="139"/>
      <c r="J15" s="126">
        <f>[4]W!A18</f>
        <v>7</v>
      </c>
      <c r="K15" s="139"/>
      <c r="L15" s="104"/>
      <c r="M15" s="118"/>
      <c r="N15" s="104" t="s">
        <v>234</v>
      </c>
      <c r="O15" s="118"/>
      <c r="P15" s="146">
        <f>[4]W!A64</f>
        <v>4</v>
      </c>
      <c r="Q15" s="189">
        <f>[4]W!B64</f>
        <v>0</v>
      </c>
      <c r="R15" s="160"/>
      <c r="S15" s="6"/>
      <c r="T15" s="124">
        <f>[4]W!A65</f>
        <v>10</v>
      </c>
      <c r="U15" s="199">
        <f>[4]W!B65</f>
        <v>0</v>
      </c>
      <c r="V15" s="6"/>
      <c r="W15" s="200">
        <f>[4]W!A66</f>
        <v>8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[4]W!A9</f>
        <v>20</v>
      </c>
      <c r="F16" s="202">
        <f>[4]W!A13</f>
        <v>7</v>
      </c>
      <c r="G16" s="203"/>
      <c r="H16" s="202">
        <f>[4]W!A16</f>
        <v>7</v>
      </c>
      <c r="I16" s="189"/>
      <c r="J16" s="202">
        <f>[4]W!A19</f>
        <v>7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[4]W!A68</f>
        <v>12</v>
      </c>
      <c r="U16" s="204">
        <f>[4]W!B68</f>
        <v>0</v>
      </c>
      <c r="V16" s="6"/>
      <c r="W16" s="205">
        <f>[4]W!A69</f>
        <v>8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[4]W!A21</f>
        <v>343</v>
      </c>
      <c r="G19" s="199">
        <f>[4]W!B21</f>
        <v>0</v>
      </c>
      <c r="H19" s="206">
        <f>[4]W!A24</f>
        <v>492</v>
      </c>
      <c r="I19" s="195">
        <f>[4]W!B24</f>
        <v>0</v>
      </c>
      <c r="J19" s="206">
        <f>[4]W!A27</f>
        <v>712</v>
      </c>
      <c r="K19" s="195">
        <f>[4]W!B27</f>
        <v>0</v>
      </c>
      <c r="L19" s="104"/>
      <c r="M19" s="118" t="s">
        <v>238</v>
      </c>
      <c r="N19" s="118"/>
      <c r="O19" s="188" t="s">
        <v>239</v>
      </c>
      <c r="P19" s="207">
        <f>[4]W!A57</f>
        <v>2</v>
      </c>
      <c r="Q19" s="208"/>
      <c r="R19" s="118"/>
      <c r="S19" s="209" t="s">
        <v>240</v>
      </c>
      <c r="T19" s="210">
        <f>[4]W!A58</f>
        <v>3</v>
      </c>
      <c r="U19" s="208"/>
      <c r="V19" s="211" t="s">
        <v>241</v>
      </c>
      <c r="W19" s="207">
        <f>[4]W!A59</f>
        <v>4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[4]W!A22</f>
        <v>330</v>
      </c>
      <c r="G20" s="199">
        <f>[4]W!B22</f>
        <v>0</v>
      </c>
      <c r="H20" s="126">
        <f>[4]W!A25</f>
        <v>490</v>
      </c>
      <c r="I20" s="199">
        <f>[4]W!B25</f>
        <v>0</v>
      </c>
      <c r="J20" s="126">
        <f>[4]W!A28</f>
        <v>720</v>
      </c>
      <c r="K20" s="199">
        <f>[4]W!B28</f>
        <v>0</v>
      </c>
      <c r="L20" s="104"/>
      <c r="M20" s="213" t="s">
        <v>242</v>
      </c>
      <c r="N20" s="214"/>
      <c r="O20" s="213"/>
      <c r="P20" s="124">
        <f>[4]W!A75</f>
        <v>25</v>
      </c>
      <c r="Q20" s="215"/>
      <c r="R20" s="213"/>
      <c r="S20" s="118" t="s">
        <v>243</v>
      </c>
      <c r="T20" s="216"/>
      <c r="U20" s="107"/>
      <c r="V20" s="216"/>
      <c r="W20" s="124">
        <f>[4]W!A76</f>
        <v>2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[4]W!A23</f>
        <v>365</v>
      </c>
      <c r="G21" s="204">
        <f>[4]W!B23</f>
        <v>0</v>
      </c>
      <c r="H21" s="202">
        <f>[4]W!A26</f>
        <v>580</v>
      </c>
      <c r="I21" s="204">
        <f>[4]W!B26</f>
        <v>0</v>
      </c>
      <c r="J21" s="202">
        <f>[4]W!A29</f>
        <v>855</v>
      </c>
      <c r="K21" s="204">
        <f>[4]W!B29</f>
        <v>0</v>
      </c>
      <c r="L21" s="104"/>
      <c r="M21" s="118" t="s">
        <v>244</v>
      </c>
      <c r="N21" s="6"/>
      <c r="O21" s="118"/>
      <c r="P21" s="146">
        <f>[4]W!A77</f>
        <v>9</v>
      </c>
      <c r="Q21" s="217"/>
      <c r="R21" s="126"/>
      <c r="S21" s="118" t="s">
        <v>245</v>
      </c>
      <c r="T21" s="118"/>
      <c r="U21" s="118"/>
      <c r="V21" s="118"/>
      <c r="W21" s="146">
        <f>[4]W!A78</f>
        <v>18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[4]W!A31</f>
        <v>1108</v>
      </c>
      <c r="G24" s="195" t="str">
        <f>[4]W!B31</f>
        <v>*</v>
      </c>
      <c r="H24" s="206">
        <f>[4]W!A34</f>
        <v>815</v>
      </c>
      <c r="I24" s="195" t="str">
        <f>[4]W!B34</f>
        <v>*</v>
      </c>
      <c r="J24" s="206">
        <f>[4]W!A37</f>
        <v>430</v>
      </c>
      <c r="K24" s="195" t="str">
        <f>[4]W!B37</f>
        <v>*</v>
      </c>
      <c r="L24" s="104"/>
      <c r="M24" s="118" t="s">
        <v>248</v>
      </c>
      <c r="N24" s="118"/>
      <c r="O24" s="118"/>
      <c r="P24" s="194">
        <f>[4]W!A81</f>
        <v>2</v>
      </c>
      <c r="Q24" s="199">
        <f>[4]W!B81</f>
        <v>0</v>
      </c>
      <c r="R24" s="126"/>
      <c r="S24" s="118" t="s">
        <v>249</v>
      </c>
      <c r="T24" s="118"/>
      <c r="U24" s="118"/>
      <c r="V24" s="118"/>
      <c r="W24" s="207">
        <f>[4]W!A82</f>
        <v>5</v>
      </c>
      <c r="X24" s="212">
        <f>[4]W!B82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[4]W!A32</f>
        <v>300</v>
      </c>
      <c r="G25" s="199" t="str">
        <f>[4]W!B32</f>
        <v>*</v>
      </c>
      <c r="H25" s="126">
        <f>[4]W!A35</f>
        <v>300</v>
      </c>
      <c r="I25" s="199" t="str">
        <f>[4]W!B35</f>
        <v>*</v>
      </c>
      <c r="J25" s="126">
        <f>[4]W!A38</f>
        <v>150</v>
      </c>
      <c r="K25" s="199" t="str">
        <f>[4]W!B38</f>
        <v>*</v>
      </c>
      <c r="L25" s="104"/>
      <c r="M25" s="118" t="s">
        <v>250</v>
      </c>
      <c r="N25" s="118"/>
      <c r="O25" s="118"/>
      <c r="P25" s="218">
        <f>[4]W!A83/100</f>
        <v>12.8</v>
      </c>
      <c r="Q25" s="199">
        <f>[4]W!B83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[4]W!A33</f>
        <v>1200</v>
      </c>
      <c r="G26" s="204" t="str">
        <f>[4]W!B33</f>
        <v>*</v>
      </c>
      <c r="H26" s="202">
        <f>[4]W!A36</f>
        <v>900</v>
      </c>
      <c r="I26" s="204" t="str">
        <f>[4]W!B36</f>
        <v>*</v>
      </c>
      <c r="J26" s="146">
        <f>[4]W!A39</f>
        <v>400</v>
      </c>
      <c r="K26" s="204" t="str">
        <f>[4]W!B39</f>
        <v>*</v>
      </c>
      <c r="L26" s="104"/>
      <c r="M26" s="118" t="s">
        <v>251</v>
      </c>
      <c r="N26" s="118"/>
      <c r="O26" s="118"/>
      <c r="P26" s="146">
        <f>[4]W!A85</f>
        <v>90</v>
      </c>
      <c r="Q26" s="204">
        <f>[4]W!B85</f>
        <v>0</v>
      </c>
      <c r="R26" s="219"/>
      <c r="S26" s="118" t="s">
        <v>252</v>
      </c>
      <c r="T26" s="6"/>
      <c r="U26" s="118"/>
      <c r="V26" s="118"/>
      <c r="W26" s="207">
        <f>[4]W!A86</f>
        <v>10</v>
      </c>
      <c r="X26" s="220">
        <f>[4]W!B86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[4]W!A41</f>
        <v>1</v>
      </c>
      <c r="G29" s="193"/>
      <c r="H29" s="206">
        <f>[4]W!A42</f>
        <v>1</v>
      </c>
      <c r="I29" s="193"/>
      <c r="J29" s="206">
        <f>[4]W!A43</f>
        <v>1</v>
      </c>
      <c r="K29" s="106"/>
      <c r="L29" s="104"/>
      <c r="M29" s="118" t="s">
        <v>256</v>
      </c>
      <c r="N29" s="118"/>
      <c r="O29" s="118"/>
      <c r="P29" s="194">
        <f>[4]W!A91</f>
        <v>0</v>
      </c>
      <c r="Q29" s="199">
        <f>[4]W!B91</f>
        <v>0</v>
      </c>
      <c r="R29" s="126"/>
      <c r="S29" s="118" t="s">
        <v>257</v>
      </c>
      <c r="T29" s="118"/>
      <c r="U29" s="118"/>
      <c r="V29" s="118"/>
      <c r="W29" s="194">
        <f>[4]W!A92</f>
        <v>0</v>
      </c>
      <c r="X29" s="195" t="str">
        <f>[4]W!B92</f>
        <v>*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[4]W!A44</f>
        <v>47</v>
      </c>
      <c r="G30" s="139"/>
      <c r="H30" s="126">
        <f>[4]W!A45</f>
        <v>37</v>
      </c>
      <c r="I30" s="139"/>
      <c r="J30" s="126">
        <f>[4]W!A46</f>
        <v>32</v>
      </c>
      <c r="K30" s="110"/>
      <c r="L30" s="104"/>
      <c r="M30" s="118" t="s">
        <v>259</v>
      </c>
      <c r="N30" s="118"/>
      <c r="O30" s="118"/>
      <c r="P30" s="124">
        <f>[4]W!A93</f>
        <v>0</v>
      </c>
      <c r="Q30" s="199">
        <f>[4]W!B93</f>
        <v>0</v>
      </c>
      <c r="R30" s="126"/>
      <c r="S30" s="6" t="s">
        <v>260</v>
      </c>
      <c r="T30" s="118"/>
      <c r="U30" s="118"/>
      <c r="V30" s="118"/>
      <c r="W30" s="124">
        <f>[4]W!A94</f>
        <v>0</v>
      </c>
      <c r="X30" s="199">
        <f>[4]W!B94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[4]W!A47</f>
        <v>120</v>
      </c>
      <c r="G31" s="196"/>
      <c r="H31" s="124">
        <f>[4]W!A48</f>
        <v>170</v>
      </c>
      <c r="I31" s="196"/>
      <c r="J31" s="124">
        <f>[4]W!A49</f>
        <v>330</v>
      </c>
      <c r="K31" s="196"/>
      <c r="L31" s="104"/>
      <c r="M31" s="118" t="s">
        <v>262</v>
      </c>
      <c r="N31" s="118"/>
      <c r="O31" s="118"/>
      <c r="P31" s="124">
        <f>[4]W!A73</f>
        <v>0</v>
      </c>
      <c r="Q31" s="199">
        <f>[4]W!B73</f>
        <v>0</v>
      </c>
      <c r="R31" s="126"/>
      <c r="S31" s="118" t="s">
        <v>263</v>
      </c>
      <c r="T31" s="118"/>
      <c r="U31" s="118"/>
      <c r="V31" s="118"/>
      <c r="W31" s="124">
        <f>[4]W!A74</f>
        <v>0</v>
      </c>
      <c r="X31" s="199">
        <f>[4]W!B74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[4]W!A51</f>
        <v>7</v>
      </c>
      <c r="G32" s="204">
        <f>[4]W!B51</f>
        <v>0</v>
      </c>
      <c r="H32" s="202">
        <f>[4]W!A52</f>
        <v>7</v>
      </c>
      <c r="I32" s="204">
        <f>[4]W!B52</f>
        <v>0</v>
      </c>
      <c r="J32" s="202">
        <f>[4]W!A53</f>
        <v>10</v>
      </c>
      <c r="K32" s="204">
        <f>[4]W!B53</f>
        <v>0</v>
      </c>
      <c r="L32" s="104"/>
      <c r="M32" s="159" t="s">
        <v>265</v>
      </c>
      <c r="N32" s="118"/>
      <c r="O32" s="118"/>
      <c r="P32" s="146">
        <f>[4]W!A72</f>
        <v>50</v>
      </c>
      <c r="Q32" s="204">
        <f>[4]W!B72</f>
        <v>0</v>
      </c>
      <c r="R32" s="126"/>
      <c r="S32" s="118" t="s">
        <v>266</v>
      </c>
      <c r="T32" s="118"/>
      <c r="U32" s="118"/>
      <c r="V32" s="118"/>
      <c r="W32" s="146">
        <f>[4]W!A99</f>
        <v>1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[4]W!A54</f>
        <v>1000</v>
      </c>
      <c r="G35" s="223">
        <f>[4]W!B54</f>
        <v>0</v>
      </c>
      <c r="H35" s="141">
        <f>[4]W!A55</f>
        <v>1000</v>
      </c>
      <c r="I35" s="223">
        <f>[4]W!B55</f>
        <v>0</v>
      </c>
      <c r="J35" s="141">
        <f>[4]W!A56</f>
        <v>500</v>
      </c>
      <c r="K35" s="223">
        <f>[4]W!B56</f>
        <v>0</v>
      </c>
      <c r="L35" s="104"/>
      <c r="M35" s="118" t="s">
        <v>270</v>
      </c>
      <c r="N35" s="118"/>
      <c r="O35" s="118"/>
      <c r="P35" s="207">
        <f>[4]W!A97</f>
        <v>1</v>
      </c>
      <c r="Q35" s="224"/>
      <c r="R35" s="118"/>
      <c r="S35" s="118" t="s">
        <v>271</v>
      </c>
      <c r="T35" s="118"/>
      <c r="U35" s="118"/>
      <c r="V35" s="118"/>
      <c r="W35" s="207">
        <f>[4]W!A98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4" workbookViewId="0">
      <selection activeCell="Y4" sqref="Y4:Y45"/>
    </sheetView>
  </sheetViews>
  <sheetFormatPr baseColWidth="10" defaultColWidth="9.109375" defaultRowHeight="11.4" x14ac:dyDescent="0.2"/>
  <cols>
    <col min="1" max="1" width="1.6640625" style="375" customWidth="1"/>
    <col min="2" max="2" width="1.33203125" style="375" customWidth="1"/>
    <col min="3" max="5" width="8.33203125" style="375" customWidth="1"/>
    <col min="6" max="6" width="6.88671875" style="375" customWidth="1"/>
    <col min="7" max="7" width="8.6640625" style="375" customWidth="1"/>
    <col min="8" max="8" width="1.88671875" style="375" customWidth="1"/>
    <col min="9" max="9" width="1.6640625" style="375" customWidth="1"/>
    <col min="10" max="10" width="1.33203125" style="375" customWidth="1"/>
    <col min="11" max="12" width="8.6640625" style="375" customWidth="1"/>
    <col min="13" max="13" width="8.33203125" style="375" customWidth="1"/>
    <col min="14" max="14" width="8.44140625" style="375" customWidth="1"/>
    <col min="15" max="15" width="8.5546875" style="375" customWidth="1"/>
    <col min="16" max="16" width="1.33203125" style="375" customWidth="1"/>
    <col min="17" max="17" width="2.5546875" style="375" customWidth="1"/>
    <col min="18" max="18" width="1.33203125" style="375" customWidth="1"/>
    <col min="19" max="19" width="9.33203125" style="375" customWidth="1"/>
    <col min="20" max="20" width="10.44140625" style="375" customWidth="1"/>
    <col min="21" max="21" width="7.33203125" style="375" customWidth="1"/>
    <col min="22" max="22" width="1.88671875" style="375" customWidth="1"/>
    <col min="23" max="23" width="7.33203125" style="375" customWidth="1"/>
    <col min="24" max="24" width="1.88671875" style="375" customWidth="1"/>
    <col min="25" max="25" width="7.33203125" style="375" customWidth="1"/>
    <col min="26" max="26" width="1.44140625" style="375" customWidth="1"/>
    <col min="27" max="27" width="1" style="375" customWidth="1"/>
    <col min="28" max="28" width="9.109375" style="375"/>
    <col min="29" max="29" width="1.6640625" style="375" customWidth="1"/>
    <col min="30" max="30" width="9.109375" style="375"/>
    <col min="31" max="31" width="9.88671875" style="375" customWidth="1"/>
    <col min="32" max="32" width="9.109375" style="375"/>
    <col min="33" max="33" width="1.5546875" style="375" customWidth="1"/>
    <col min="34" max="34" width="9.109375" style="375"/>
    <col min="35" max="35" width="1.5546875" style="375" customWidth="1"/>
    <col min="36" max="256" width="9.109375" style="375"/>
    <col min="257" max="257" width="1.6640625" style="375" customWidth="1"/>
    <col min="258" max="258" width="1.33203125" style="375" customWidth="1"/>
    <col min="259" max="261" width="8.33203125" style="375" customWidth="1"/>
    <col min="262" max="262" width="6.88671875" style="375" customWidth="1"/>
    <col min="263" max="263" width="8.6640625" style="375" customWidth="1"/>
    <col min="264" max="264" width="1.88671875" style="375" customWidth="1"/>
    <col min="265" max="265" width="1.6640625" style="375" customWidth="1"/>
    <col min="266" max="266" width="1.33203125" style="375" customWidth="1"/>
    <col min="267" max="268" width="8.6640625" style="375" customWidth="1"/>
    <col min="269" max="269" width="8.33203125" style="375" customWidth="1"/>
    <col min="270" max="270" width="8.44140625" style="375" customWidth="1"/>
    <col min="271" max="271" width="8.5546875" style="375" customWidth="1"/>
    <col min="272" max="272" width="1.33203125" style="375" customWidth="1"/>
    <col min="273" max="273" width="2.5546875" style="375" customWidth="1"/>
    <col min="274" max="274" width="1.33203125" style="375" customWidth="1"/>
    <col min="275" max="275" width="9.33203125" style="375" customWidth="1"/>
    <col min="276" max="276" width="10.44140625" style="375" customWidth="1"/>
    <col min="277" max="277" width="7.33203125" style="375" customWidth="1"/>
    <col min="278" max="278" width="1.88671875" style="375" customWidth="1"/>
    <col min="279" max="279" width="7.33203125" style="375" customWidth="1"/>
    <col min="280" max="280" width="1.88671875" style="375" customWidth="1"/>
    <col min="281" max="281" width="7.33203125" style="375" customWidth="1"/>
    <col min="282" max="282" width="1.44140625" style="375" customWidth="1"/>
    <col min="283" max="283" width="1" style="375" customWidth="1"/>
    <col min="284" max="284" width="9.109375" style="375"/>
    <col min="285" max="285" width="1.6640625" style="375" customWidth="1"/>
    <col min="286" max="286" width="9.109375" style="375"/>
    <col min="287" max="287" width="9.88671875" style="375" customWidth="1"/>
    <col min="288" max="288" width="9.109375" style="375"/>
    <col min="289" max="289" width="1.5546875" style="375" customWidth="1"/>
    <col min="290" max="290" width="9.109375" style="375"/>
    <col min="291" max="291" width="1.5546875" style="375" customWidth="1"/>
    <col min="292" max="512" width="9.109375" style="375"/>
    <col min="513" max="513" width="1.6640625" style="375" customWidth="1"/>
    <col min="514" max="514" width="1.33203125" style="375" customWidth="1"/>
    <col min="515" max="517" width="8.33203125" style="375" customWidth="1"/>
    <col min="518" max="518" width="6.88671875" style="375" customWidth="1"/>
    <col min="519" max="519" width="8.6640625" style="375" customWidth="1"/>
    <col min="520" max="520" width="1.88671875" style="375" customWidth="1"/>
    <col min="521" max="521" width="1.6640625" style="375" customWidth="1"/>
    <col min="522" max="522" width="1.33203125" style="375" customWidth="1"/>
    <col min="523" max="524" width="8.6640625" style="375" customWidth="1"/>
    <col min="525" max="525" width="8.33203125" style="375" customWidth="1"/>
    <col min="526" max="526" width="8.44140625" style="375" customWidth="1"/>
    <col min="527" max="527" width="8.5546875" style="375" customWidth="1"/>
    <col min="528" max="528" width="1.33203125" style="375" customWidth="1"/>
    <col min="529" max="529" width="2.5546875" style="375" customWidth="1"/>
    <col min="530" max="530" width="1.33203125" style="375" customWidth="1"/>
    <col min="531" max="531" width="9.33203125" style="375" customWidth="1"/>
    <col min="532" max="532" width="10.44140625" style="375" customWidth="1"/>
    <col min="533" max="533" width="7.33203125" style="375" customWidth="1"/>
    <col min="534" max="534" width="1.88671875" style="375" customWidth="1"/>
    <col min="535" max="535" width="7.33203125" style="375" customWidth="1"/>
    <col min="536" max="536" width="1.88671875" style="375" customWidth="1"/>
    <col min="537" max="537" width="7.33203125" style="375" customWidth="1"/>
    <col min="538" max="538" width="1.44140625" style="375" customWidth="1"/>
    <col min="539" max="539" width="1" style="375" customWidth="1"/>
    <col min="540" max="540" width="9.109375" style="375"/>
    <col min="541" max="541" width="1.6640625" style="375" customWidth="1"/>
    <col min="542" max="542" width="9.109375" style="375"/>
    <col min="543" max="543" width="9.88671875" style="375" customWidth="1"/>
    <col min="544" max="544" width="9.109375" style="375"/>
    <col min="545" max="545" width="1.5546875" style="375" customWidth="1"/>
    <col min="546" max="546" width="9.109375" style="375"/>
    <col min="547" max="547" width="1.5546875" style="375" customWidth="1"/>
    <col min="548" max="768" width="9.109375" style="375"/>
    <col min="769" max="769" width="1.6640625" style="375" customWidth="1"/>
    <col min="770" max="770" width="1.33203125" style="375" customWidth="1"/>
    <col min="771" max="773" width="8.33203125" style="375" customWidth="1"/>
    <col min="774" max="774" width="6.88671875" style="375" customWidth="1"/>
    <col min="775" max="775" width="8.6640625" style="375" customWidth="1"/>
    <col min="776" max="776" width="1.88671875" style="375" customWidth="1"/>
    <col min="777" max="777" width="1.6640625" style="375" customWidth="1"/>
    <col min="778" max="778" width="1.33203125" style="375" customWidth="1"/>
    <col min="779" max="780" width="8.6640625" style="375" customWidth="1"/>
    <col min="781" max="781" width="8.33203125" style="375" customWidth="1"/>
    <col min="782" max="782" width="8.44140625" style="375" customWidth="1"/>
    <col min="783" max="783" width="8.5546875" style="375" customWidth="1"/>
    <col min="784" max="784" width="1.33203125" style="375" customWidth="1"/>
    <col min="785" max="785" width="2.5546875" style="375" customWidth="1"/>
    <col min="786" max="786" width="1.33203125" style="375" customWidth="1"/>
    <col min="787" max="787" width="9.33203125" style="375" customWidth="1"/>
    <col min="788" max="788" width="10.44140625" style="375" customWidth="1"/>
    <col min="789" max="789" width="7.33203125" style="375" customWidth="1"/>
    <col min="790" max="790" width="1.88671875" style="375" customWidth="1"/>
    <col min="791" max="791" width="7.33203125" style="375" customWidth="1"/>
    <col min="792" max="792" width="1.88671875" style="375" customWidth="1"/>
    <col min="793" max="793" width="7.33203125" style="375" customWidth="1"/>
    <col min="794" max="794" width="1.44140625" style="375" customWidth="1"/>
    <col min="795" max="795" width="1" style="375" customWidth="1"/>
    <col min="796" max="796" width="9.109375" style="375"/>
    <col min="797" max="797" width="1.6640625" style="375" customWidth="1"/>
    <col min="798" max="798" width="9.109375" style="375"/>
    <col min="799" max="799" width="9.88671875" style="375" customWidth="1"/>
    <col min="800" max="800" width="9.109375" style="375"/>
    <col min="801" max="801" width="1.5546875" style="375" customWidth="1"/>
    <col min="802" max="802" width="9.109375" style="375"/>
    <col min="803" max="803" width="1.5546875" style="375" customWidth="1"/>
    <col min="804" max="1024" width="9.109375" style="375"/>
    <col min="1025" max="1025" width="1.6640625" style="375" customWidth="1"/>
    <col min="1026" max="1026" width="1.33203125" style="375" customWidth="1"/>
    <col min="1027" max="1029" width="8.33203125" style="375" customWidth="1"/>
    <col min="1030" max="1030" width="6.88671875" style="375" customWidth="1"/>
    <col min="1031" max="1031" width="8.6640625" style="375" customWidth="1"/>
    <col min="1032" max="1032" width="1.88671875" style="375" customWidth="1"/>
    <col min="1033" max="1033" width="1.6640625" style="375" customWidth="1"/>
    <col min="1034" max="1034" width="1.33203125" style="375" customWidth="1"/>
    <col min="1035" max="1036" width="8.6640625" style="375" customWidth="1"/>
    <col min="1037" max="1037" width="8.33203125" style="375" customWidth="1"/>
    <col min="1038" max="1038" width="8.44140625" style="375" customWidth="1"/>
    <col min="1039" max="1039" width="8.5546875" style="375" customWidth="1"/>
    <col min="1040" max="1040" width="1.33203125" style="375" customWidth="1"/>
    <col min="1041" max="1041" width="2.5546875" style="375" customWidth="1"/>
    <col min="1042" max="1042" width="1.33203125" style="375" customWidth="1"/>
    <col min="1043" max="1043" width="9.33203125" style="375" customWidth="1"/>
    <col min="1044" max="1044" width="10.44140625" style="375" customWidth="1"/>
    <col min="1045" max="1045" width="7.33203125" style="375" customWidth="1"/>
    <col min="1046" max="1046" width="1.88671875" style="375" customWidth="1"/>
    <col min="1047" max="1047" width="7.33203125" style="375" customWidth="1"/>
    <col min="1048" max="1048" width="1.88671875" style="375" customWidth="1"/>
    <col min="1049" max="1049" width="7.33203125" style="375" customWidth="1"/>
    <col min="1050" max="1050" width="1.44140625" style="375" customWidth="1"/>
    <col min="1051" max="1051" width="1" style="375" customWidth="1"/>
    <col min="1052" max="1052" width="9.109375" style="375"/>
    <col min="1053" max="1053" width="1.6640625" style="375" customWidth="1"/>
    <col min="1054" max="1054" width="9.109375" style="375"/>
    <col min="1055" max="1055" width="9.88671875" style="375" customWidth="1"/>
    <col min="1056" max="1056" width="9.109375" style="375"/>
    <col min="1057" max="1057" width="1.5546875" style="375" customWidth="1"/>
    <col min="1058" max="1058" width="9.109375" style="375"/>
    <col min="1059" max="1059" width="1.5546875" style="375" customWidth="1"/>
    <col min="1060" max="1280" width="9.109375" style="375"/>
    <col min="1281" max="1281" width="1.6640625" style="375" customWidth="1"/>
    <col min="1282" max="1282" width="1.33203125" style="375" customWidth="1"/>
    <col min="1283" max="1285" width="8.33203125" style="375" customWidth="1"/>
    <col min="1286" max="1286" width="6.88671875" style="375" customWidth="1"/>
    <col min="1287" max="1287" width="8.6640625" style="375" customWidth="1"/>
    <col min="1288" max="1288" width="1.88671875" style="375" customWidth="1"/>
    <col min="1289" max="1289" width="1.6640625" style="375" customWidth="1"/>
    <col min="1290" max="1290" width="1.33203125" style="375" customWidth="1"/>
    <col min="1291" max="1292" width="8.6640625" style="375" customWidth="1"/>
    <col min="1293" max="1293" width="8.33203125" style="375" customWidth="1"/>
    <col min="1294" max="1294" width="8.44140625" style="375" customWidth="1"/>
    <col min="1295" max="1295" width="8.5546875" style="375" customWidth="1"/>
    <col min="1296" max="1296" width="1.33203125" style="375" customWidth="1"/>
    <col min="1297" max="1297" width="2.5546875" style="375" customWidth="1"/>
    <col min="1298" max="1298" width="1.33203125" style="375" customWidth="1"/>
    <col min="1299" max="1299" width="9.33203125" style="375" customWidth="1"/>
    <col min="1300" max="1300" width="10.44140625" style="375" customWidth="1"/>
    <col min="1301" max="1301" width="7.33203125" style="375" customWidth="1"/>
    <col min="1302" max="1302" width="1.88671875" style="375" customWidth="1"/>
    <col min="1303" max="1303" width="7.33203125" style="375" customWidth="1"/>
    <col min="1304" max="1304" width="1.88671875" style="375" customWidth="1"/>
    <col min="1305" max="1305" width="7.33203125" style="375" customWidth="1"/>
    <col min="1306" max="1306" width="1.44140625" style="375" customWidth="1"/>
    <col min="1307" max="1307" width="1" style="375" customWidth="1"/>
    <col min="1308" max="1308" width="9.109375" style="375"/>
    <col min="1309" max="1309" width="1.6640625" style="375" customWidth="1"/>
    <col min="1310" max="1310" width="9.109375" style="375"/>
    <col min="1311" max="1311" width="9.88671875" style="375" customWidth="1"/>
    <col min="1312" max="1312" width="9.109375" style="375"/>
    <col min="1313" max="1313" width="1.5546875" style="375" customWidth="1"/>
    <col min="1314" max="1314" width="9.109375" style="375"/>
    <col min="1315" max="1315" width="1.5546875" style="375" customWidth="1"/>
    <col min="1316" max="1536" width="9.109375" style="375"/>
    <col min="1537" max="1537" width="1.6640625" style="375" customWidth="1"/>
    <col min="1538" max="1538" width="1.33203125" style="375" customWidth="1"/>
    <col min="1539" max="1541" width="8.33203125" style="375" customWidth="1"/>
    <col min="1542" max="1542" width="6.88671875" style="375" customWidth="1"/>
    <col min="1543" max="1543" width="8.6640625" style="375" customWidth="1"/>
    <col min="1544" max="1544" width="1.88671875" style="375" customWidth="1"/>
    <col min="1545" max="1545" width="1.6640625" style="375" customWidth="1"/>
    <col min="1546" max="1546" width="1.33203125" style="375" customWidth="1"/>
    <col min="1547" max="1548" width="8.6640625" style="375" customWidth="1"/>
    <col min="1549" max="1549" width="8.33203125" style="375" customWidth="1"/>
    <col min="1550" max="1550" width="8.44140625" style="375" customWidth="1"/>
    <col min="1551" max="1551" width="8.5546875" style="375" customWidth="1"/>
    <col min="1552" max="1552" width="1.33203125" style="375" customWidth="1"/>
    <col min="1553" max="1553" width="2.5546875" style="375" customWidth="1"/>
    <col min="1554" max="1554" width="1.33203125" style="375" customWidth="1"/>
    <col min="1555" max="1555" width="9.33203125" style="375" customWidth="1"/>
    <col min="1556" max="1556" width="10.44140625" style="375" customWidth="1"/>
    <col min="1557" max="1557" width="7.33203125" style="375" customWidth="1"/>
    <col min="1558" max="1558" width="1.88671875" style="375" customWidth="1"/>
    <col min="1559" max="1559" width="7.33203125" style="375" customWidth="1"/>
    <col min="1560" max="1560" width="1.88671875" style="375" customWidth="1"/>
    <col min="1561" max="1561" width="7.33203125" style="375" customWidth="1"/>
    <col min="1562" max="1562" width="1.44140625" style="375" customWidth="1"/>
    <col min="1563" max="1563" width="1" style="375" customWidth="1"/>
    <col min="1564" max="1564" width="9.109375" style="375"/>
    <col min="1565" max="1565" width="1.6640625" style="375" customWidth="1"/>
    <col min="1566" max="1566" width="9.109375" style="375"/>
    <col min="1567" max="1567" width="9.88671875" style="375" customWidth="1"/>
    <col min="1568" max="1568" width="9.109375" style="375"/>
    <col min="1569" max="1569" width="1.5546875" style="375" customWidth="1"/>
    <col min="1570" max="1570" width="9.109375" style="375"/>
    <col min="1571" max="1571" width="1.5546875" style="375" customWidth="1"/>
    <col min="1572" max="1792" width="9.109375" style="375"/>
    <col min="1793" max="1793" width="1.6640625" style="375" customWidth="1"/>
    <col min="1794" max="1794" width="1.33203125" style="375" customWidth="1"/>
    <col min="1795" max="1797" width="8.33203125" style="375" customWidth="1"/>
    <col min="1798" max="1798" width="6.88671875" style="375" customWidth="1"/>
    <col min="1799" max="1799" width="8.6640625" style="375" customWidth="1"/>
    <col min="1800" max="1800" width="1.88671875" style="375" customWidth="1"/>
    <col min="1801" max="1801" width="1.6640625" style="375" customWidth="1"/>
    <col min="1802" max="1802" width="1.33203125" style="375" customWidth="1"/>
    <col min="1803" max="1804" width="8.6640625" style="375" customWidth="1"/>
    <col min="1805" max="1805" width="8.33203125" style="375" customWidth="1"/>
    <col min="1806" max="1806" width="8.44140625" style="375" customWidth="1"/>
    <col min="1807" max="1807" width="8.5546875" style="375" customWidth="1"/>
    <col min="1808" max="1808" width="1.33203125" style="375" customWidth="1"/>
    <col min="1809" max="1809" width="2.5546875" style="375" customWidth="1"/>
    <col min="1810" max="1810" width="1.33203125" style="375" customWidth="1"/>
    <col min="1811" max="1811" width="9.33203125" style="375" customWidth="1"/>
    <col min="1812" max="1812" width="10.44140625" style="375" customWidth="1"/>
    <col min="1813" max="1813" width="7.33203125" style="375" customWidth="1"/>
    <col min="1814" max="1814" width="1.88671875" style="375" customWidth="1"/>
    <col min="1815" max="1815" width="7.33203125" style="375" customWidth="1"/>
    <col min="1816" max="1816" width="1.88671875" style="375" customWidth="1"/>
    <col min="1817" max="1817" width="7.33203125" style="375" customWidth="1"/>
    <col min="1818" max="1818" width="1.44140625" style="375" customWidth="1"/>
    <col min="1819" max="1819" width="1" style="375" customWidth="1"/>
    <col min="1820" max="1820" width="9.109375" style="375"/>
    <col min="1821" max="1821" width="1.6640625" style="375" customWidth="1"/>
    <col min="1822" max="1822" width="9.109375" style="375"/>
    <col min="1823" max="1823" width="9.88671875" style="375" customWidth="1"/>
    <col min="1824" max="1824" width="9.109375" style="375"/>
    <col min="1825" max="1825" width="1.5546875" style="375" customWidth="1"/>
    <col min="1826" max="1826" width="9.109375" style="375"/>
    <col min="1827" max="1827" width="1.5546875" style="375" customWidth="1"/>
    <col min="1828" max="2048" width="9.109375" style="375"/>
    <col min="2049" max="2049" width="1.6640625" style="375" customWidth="1"/>
    <col min="2050" max="2050" width="1.33203125" style="375" customWidth="1"/>
    <col min="2051" max="2053" width="8.33203125" style="375" customWidth="1"/>
    <col min="2054" max="2054" width="6.88671875" style="375" customWidth="1"/>
    <col min="2055" max="2055" width="8.6640625" style="375" customWidth="1"/>
    <col min="2056" max="2056" width="1.88671875" style="375" customWidth="1"/>
    <col min="2057" max="2057" width="1.6640625" style="375" customWidth="1"/>
    <col min="2058" max="2058" width="1.33203125" style="375" customWidth="1"/>
    <col min="2059" max="2060" width="8.6640625" style="375" customWidth="1"/>
    <col min="2061" max="2061" width="8.33203125" style="375" customWidth="1"/>
    <col min="2062" max="2062" width="8.44140625" style="375" customWidth="1"/>
    <col min="2063" max="2063" width="8.5546875" style="375" customWidth="1"/>
    <col min="2064" max="2064" width="1.33203125" style="375" customWidth="1"/>
    <col min="2065" max="2065" width="2.5546875" style="375" customWidth="1"/>
    <col min="2066" max="2066" width="1.33203125" style="375" customWidth="1"/>
    <col min="2067" max="2067" width="9.33203125" style="375" customWidth="1"/>
    <col min="2068" max="2068" width="10.44140625" style="375" customWidth="1"/>
    <col min="2069" max="2069" width="7.33203125" style="375" customWidth="1"/>
    <col min="2070" max="2070" width="1.88671875" style="375" customWidth="1"/>
    <col min="2071" max="2071" width="7.33203125" style="375" customWidth="1"/>
    <col min="2072" max="2072" width="1.88671875" style="375" customWidth="1"/>
    <col min="2073" max="2073" width="7.33203125" style="375" customWidth="1"/>
    <col min="2074" max="2074" width="1.44140625" style="375" customWidth="1"/>
    <col min="2075" max="2075" width="1" style="375" customWidth="1"/>
    <col min="2076" max="2076" width="9.109375" style="375"/>
    <col min="2077" max="2077" width="1.6640625" style="375" customWidth="1"/>
    <col min="2078" max="2078" width="9.109375" style="375"/>
    <col min="2079" max="2079" width="9.88671875" style="375" customWidth="1"/>
    <col min="2080" max="2080" width="9.109375" style="375"/>
    <col min="2081" max="2081" width="1.5546875" style="375" customWidth="1"/>
    <col min="2082" max="2082" width="9.109375" style="375"/>
    <col min="2083" max="2083" width="1.5546875" style="375" customWidth="1"/>
    <col min="2084" max="2304" width="9.109375" style="375"/>
    <col min="2305" max="2305" width="1.6640625" style="375" customWidth="1"/>
    <col min="2306" max="2306" width="1.33203125" style="375" customWidth="1"/>
    <col min="2307" max="2309" width="8.33203125" style="375" customWidth="1"/>
    <col min="2310" max="2310" width="6.88671875" style="375" customWidth="1"/>
    <col min="2311" max="2311" width="8.6640625" style="375" customWidth="1"/>
    <col min="2312" max="2312" width="1.88671875" style="375" customWidth="1"/>
    <col min="2313" max="2313" width="1.6640625" style="375" customWidth="1"/>
    <col min="2314" max="2314" width="1.33203125" style="375" customWidth="1"/>
    <col min="2315" max="2316" width="8.6640625" style="375" customWidth="1"/>
    <col min="2317" max="2317" width="8.33203125" style="375" customWidth="1"/>
    <col min="2318" max="2318" width="8.44140625" style="375" customWidth="1"/>
    <col min="2319" max="2319" width="8.5546875" style="375" customWidth="1"/>
    <col min="2320" max="2320" width="1.33203125" style="375" customWidth="1"/>
    <col min="2321" max="2321" width="2.5546875" style="375" customWidth="1"/>
    <col min="2322" max="2322" width="1.33203125" style="375" customWidth="1"/>
    <col min="2323" max="2323" width="9.33203125" style="375" customWidth="1"/>
    <col min="2324" max="2324" width="10.44140625" style="375" customWidth="1"/>
    <col min="2325" max="2325" width="7.33203125" style="375" customWidth="1"/>
    <col min="2326" max="2326" width="1.88671875" style="375" customWidth="1"/>
    <col min="2327" max="2327" width="7.33203125" style="375" customWidth="1"/>
    <col min="2328" max="2328" width="1.88671875" style="375" customWidth="1"/>
    <col min="2329" max="2329" width="7.33203125" style="375" customWidth="1"/>
    <col min="2330" max="2330" width="1.44140625" style="375" customWidth="1"/>
    <col min="2331" max="2331" width="1" style="375" customWidth="1"/>
    <col min="2332" max="2332" width="9.109375" style="375"/>
    <col min="2333" max="2333" width="1.6640625" style="375" customWidth="1"/>
    <col min="2334" max="2334" width="9.109375" style="375"/>
    <col min="2335" max="2335" width="9.88671875" style="375" customWidth="1"/>
    <col min="2336" max="2336" width="9.109375" style="375"/>
    <col min="2337" max="2337" width="1.5546875" style="375" customWidth="1"/>
    <col min="2338" max="2338" width="9.109375" style="375"/>
    <col min="2339" max="2339" width="1.5546875" style="375" customWidth="1"/>
    <col min="2340" max="2560" width="9.109375" style="375"/>
    <col min="2561" max="2561" width="1.6640625" style="375" customWidth="1"/>
    <col min="2562" max="2562" width="1.33203125" style="375" customWidth="1"/>
    <col min="2563" max="2565" width="8.33203125" style="375" customWidth="1"/>
    <col min="2566" max="2566" width="6.88671875" style="375" customWidth="1"/>
    <col min="2567" max="2567" width="8.6640625" style="375" customWidth="1"/>
    <col min="2568" max="2568" width="1.88671875" style="375" customWidth="1"/>
    <col min="2569" max="2569" width="1.6640625" style="375" customWidth="1"/>
    <col min="2570" max="2570" width="1.33203125" style="375" customWidth="1"/>
    <col min="2571" max="2572" width="8.6640625" style="375" customWidth="1"/>
    <col min="2573" max="2573" width="8.33203125" style="375" customWidth="1"/>
    <col min="2574" max="2574" width="8.44140625" style="375" customWidth="1"/>
    <col min="2575" max="2575" width="8.5546875" style="375" customWidth="1"/>
    <col min="2576" max="2576" width="1.33203125" style="375" customWidth="1"/>
    <col min="2577" max="2577" width="2.5546875" style="375" customWidth="1"/>
    <col min="2578" max="2578" width="1.33203125" style="375" customWidth="1"/>
    <col min="2579" max="2579" width="9.33203125" style="375" customWidth="1"/>
    <col min="2580" max="2580" width="10.44140625" style="375" customWidth="1"/>
    <col min="2581" max="2581" width="7.33203125" style="375" customWidth="1"/>
    <col min="2582" max="2582" width="1.88671875" style="375" customWidth="1"/>
    <col min="2583" max="2583" width="7.33203125" style="375" customWidth="1"/>
    <col min="2584" max="2584" width="1.88671875" style="375" customWidth="1"/>
    <col min="2585" max="2585" width="7.33203125" style="375" customWidth="1"/>
    <col min="2586" max="2586" width="1.44140625" style="375" customWidth="1"/>
    <col min="2587" max="2587" width="1" style="375" customWidth="1"/>
    <col min="2588" max="2588" width="9.109375" style="375"/>
    <col min="2589" max="2589" width="1.6640625" style="375" customWidth="1"/>
    <col min="2590" max="2590" width="9.109375" style="375"/>
    <col min="2591" max="2591" width="9.88671875" style="375" customWidth="1"/>
    <col min="2592" max="2592" width="9.109375" style="375"/>
    <col min="2593" max="2593" width="1.5546875" style="375" customWidth="1"/>
    <col min="2594" max="2594" width="9.109375" style="375"/>
    <col min="2595" max="2595" width="1.5546875" style="375" customWidth="1"/>
    <col min="2596" max="2816" width="9.109375" style="375"/>
    <col min="2817" max="2817" width="1.6640625" style="375" customWidth="1"/>
    <col min="2818" max="2818" width="1.33203125" style="375" customWidth="1"/>
    <col min="2819" max="2821" width="8.33203125" style="375" customWidth="1"/>
    <col min="2822" max="2822" width="6.88671875" style="375" customWidth="1"/>
    <col min="2823" max="2823" width="8.6640625" style="375" customWidth="1"/>
    <col min="2824" max="2824" width="1.88671875" style="375" customWidth="1"/>
    <col min="2825" max="2825" width="1.6640625" style="375" customWidth="1"/>
    <col min="2826" max="2826" width="1.33203125" style="375" customWidth="1"/>
    <col min="2827" max="2828" width="8.6640625" style="375" customWidth="1"/>
    <col min="2829" max="2829" width="8.33203125" style="375" customWidth="1"/>
    <col min="2830" max="2830" width="8.44140625" style="375" customWidth="1"/>
    <col min="2831" max="2831" width="8.5546875" style="375" customWidth="1"/>
    <col min="2832" max="2832" width="1.33203125" style="375" customWidth="1"/>
    <col min="2833" max="2833" width="2.5546875" style="375" customWidth="1"/>
    <col min="2834" max="2834" width="1.33203125" style="375" customWidth="1"/>
    <col min="2835" max="2835" width="9.33203125" style="375" customWidth="1"/>
    <col min="2836" max="2836" width="10.44140625" style="375" customWidth="1"/>
    <col min="2837" max="2837" width="7.33203125" style="375" customWidth="1"/>
    <col min="2838" max="2838" width="1.88671875" style="375" customWidth="1"/>
    <col min="2839" max="2839" width="7.33203125" style="375" customWidth="1"/>
    <col min="2840" max="2840" width="1.88671875" style="375" customWidth="1"/>
    <col min="2841" max="2841" width="7.33203125" style="375" customWidth="1"/>
    <col min="2842" max="2842" width="1.44140625" style="375" customWidth="1"/>
    <col min="2843" max="2843" width="1" style="375" customWidth="1"/>
    <col min="2844" max="2844" width="9.109375" style="375"/>
    <col min="2845" max="2845" width="1.6640625" style="375" customWidth="1"/>
    <col min="2846" max="2846" width="9.109375" style="375"/>
    <col min="2847" max="2847" width="9.88671875" style="375" customWidth="1"/>
    <col min="2848" max="2848" width="9.109375" style="375"/>
    <col min="2849" max="2849" width="1.5546875" style="375" customWidth="1"/>
    <col min="2850" max="2850" width="9.109375" style="375"/>
    <col min="2851" max="2851" width="1.5546875" style="375" customWidth="1"/>
    <col min="2852" max="3072" width="9.109375" style="375"/>
    <col min="3073" max="3073" width="1.6640625" style="375" customWidth="1"/>
    <col min="3074" max="3074" width="1.33203125" style="375" customWidth="1"/>
    <col min="3075" max="3077" width="8.33203125" style="375" customWidth="1"/>
    <col min="3078" max="3078" width="6.88671875" style="375" customWidth="1"/>
    <col min="3079" max="3079" width="8.6640625" style="375" customWidth="1"/>
    <col min="3080" max="3080" width="1.88671875" style="375" customWidth="1"/>
    <col min="3081" max="3081" width="1.6640625" style="375" customWidth="1"/>
    <col min="3082" max="3082" width="1.33203125" style="375" customWidth="1"/>
    <col min="3083" max="3084" width="8.6640625" style="375" customWidth="1"/>
    <col min="3085" max="3085" width="8.33203125" style="375" customWidth="1"/>
    <col min="3086" max="3086" width="8.44140625" style="375" customWidth="1"/>
    <col min="3087" max="3087" width="8.5546875" style="375" customWidth="1"/>
    <col min="3088" max="3088" width="1.33203125" style="375" customWidth="1"/>
    <col min="3089" max="3089" width="2.5546875" style="375" customWidth="1"/>
    <col min="3090" max="3090" width="1.33203125" style="375" customWidth="1"/>
    <col min="3091" max="3091" width="9.33203125" style="375" customWidth="1"/>
    <col min="3092" max="3092" width="10.44140625" style="375" customWidth="1"/>
    <col min="3093" max="3093" width="7.33203125" style="375" customWidth="1"/>
    <col min="3094" max="3094" width="1.88671875" style="375" customWidth="1"/>
    <col min="3095" max="3095" width="7.33203125" style="375" customWidth="1"/>
    <col min="3096" max="3096" width="1.88671875" style="375" customWidth="1"/>
    <col min="3097" max="3097" width="7.33203125" style="375" customWidth="1"/>
    <col min="3098" max="3098" width="1.44140625" style="375" customWidth="1"/>
    <col min="3099" max="3099" width="1" style="375" customWidth="1"/>
    <col min="3100" max="3100" width="9.109375" style="375"/>
    <col min="3101" max="3101" width="1.6640625" style="375" customWidth="1"/>
    <col min="3102" max="3102" width="9.109375" style="375"/>
    <col min="3103" max="3103" width="9.88671875" style="375" customWidth="1"/>
    <col min="3104" max="3104" width="9.109375" style="375"/>
    <col min="3105" max="3105" width="1.5546875" style="375" customWidth="1"/>
    <col min="3106" max="3106" width="9.109375" style="375"/>
    <col min="3107" max="3107" width="1.5546875" style="375" customWidth="1"/>
    <col min="3108" max="3328" width="9.109375" style="375"/>
    <col min="3329" max="3329" width="1.6640625" style="375" customWidth="1"/>
    <col min="3330" max="3330" width="1.33203125" style="375" customWidth="1"/>
    <col min="3331" max="3333" width="8.33203125" style="375" customWidth="1"/>
    <col min="3334" max="3334" width="6.88671875" style="375" customWidth="1"/>
    <col min="3335" max="3335" width="8.6640625" style="375" customWidth="1"/>
    <col min="3336" max="3336" width="1.88671875" style="375" customWidth="1"/>
    <col min="3337" max="3337" width="1.6640625" style="375" customWidth="1"/>
    <col min="3338" max="3338" width="1.33203125" style="375" customWidth="1"/>
    <col min="3339" max="3340" width="8.6640625" style="375" customWidth="1"/>
    <col min="3341" max="3341" width="8.33203125" style="375" customWidth="1"/>
    <col min="3342" max="3342" width="8.44140625" style="375" customWidth="1"/>
    <col min="3343" max="3343" width="8.5546875" style="375" customWidth="1"/>
    <col min="3344" max="3344" width="1.33203125" style="375" customWidth="1"/>
    <col min="3345" max="3345" width="2.5546875" style="375" customWidth="1"/>
    <col min="3346" max="3346" width="1.33203125" style="375" customWidth="1"/>
    <col min="3347" max="3347" width="9.33203125" style="375" customWidth="1"/>
    <col min="3348" max="3348" width="10.44140625" style="375" customWidth="1"/>
    <col min="3349" max="3349" width="7.33203125" style="375" customWidth="1"/>
    <col min="3350" max="3350" width="1.88671875" style="375" customWidth="1"/>
    <col min="3351" max="3351" width="7.33203125" style="375" customWidth="1"/>
    <col min="3352" max="3352" width="1.88671875" style="375" customWidth="1"/>
    <col min="3353" max="3353" width="7.33203125" style="375" customWidth="1"/>
    <col min="3354" max="3354" width="1.44140625" style="375" customWidth="1"/>
    <col min="3355" max="3355" width="1" style="375" customWidth="1"/>
    <col min="3356" max="3356" width="9.109375" style="375"/>
    <col min="3357" max="3357" width="1.6640625" style="375" customWidth="1"/>
    <col min="3358" max="3358" width="9.109375" style="375"/>
    <col min="3359" max="3359" width="9.88671875" style="375" customWidth="1"/>
    <col min="3360" max="3360" width="9.109375" style="375"/>
    <col min="3361" max="3361" width="1.5546875" style="375" customWidth="1"/>
    <col min="3362" max="3362" width="9.109375" style="375"/>
    <col min="3363" max="3363" width="1.5546875" style="375" customWidth="1"/>
    <col min="3364" max="3584" width="9.109375" style="375"/>
    <col min="3585" max="3585" width="1.6640625" style="375" customWidth="1"/>
    <col min="3586" max="3586" width="1.33203125" style="375" customWidth="1"/>
    <col min="3587" max="3589" width="8.33203125" style="375" customWidth="1"/>
    <col min="3590" max="3590" width="6.88671875" style="375" customWidth="1"/>
    <col min="3591" max="3591" width="8.6640625" style="375" customWidth="1"/>
    <col min="3592" max="3592" width="1.88671875" style="375" customWidth="1"/>
    <col min="3593" max="3593" width="1.6640625" style="375" customWidth="1"/>
    <col min="3594" max="3594" width="1.33203125" style="375" customWidth="1"/>
    <col min="3595" max="3596" width="8.6640625" style="375" customWidth="1"/>
    <col min="3597" max="3597" width="8.33203125" style="375" customWidth="1"/>
    <col min="3598" max="3598" width="8.44140625" style="375" customWidth="1"/>
    <col min="3599" max="3599" width="8.5546875" style="375" customWidth="1"/>
    <col min="3600" max="3600" width="1.33203125" style="375" customWidth="1"/>
    <col min="3601" max="3601" width="2.5546875" style="375" customWidth="1"/>
    <col min="3602" max="3602" width="1.33203125" style="375" customWidth="1"/>
    <col min="3603" max="3603" width="9.33203125" style="375" customWidth="1"/>
    <col min="3604" max="3604" width="10.44140625" style="375" customWidth="1"/>
    <col min="3605" max="3605" width="7.33203125" style="375" customWidth="1"/>
    <col min="3606" max="3606" width="1.88671875" style="375" customWidth="1"/>
    <col min="3607" max="3607" width="7.33203125" style="375" customWidth="1"/>
    <col min="3608" max="3608" width="1.88671875" style="375" customWidth="1"/>
    <col min="3609" max="3609" width="7.33203125" style="375" customWidth="1"/>
    <col min="3610" max="3610" width="1.44140625" style="375" customWidth="1"/>
    <col min="3611" max="3611" width="1" style="375" customWidth="1"/>
    <col min="3612" max="3612" width="9.109375" style="375"/>
    <col min="3613" max="3613" width="1.6640625" style="375" customWidth="1"/>
    <col min="3614" max="3614" width="9.109375" style="375"/>
    <col min="3615" max="3615" width="9.88671875" style="375" customWidth="1"/>
    <col min="3616" max="3616" width="9.109375" style="375"/>
    <col min="3617" max="3617" width="1.5546875" style="375" customWidth="1"/>
    <col min="3618" max="3618" width="9.109375" style="375"/>
    <col min="3619" max="3619" width="1.5546875" style="375" customWidth="1"/>
    <col min="3620" max="3840" width="9.109375" style="375"/>
    <col min="3841" max="3841" width="1.6640625" style="375" customWidth="1"/>
    <col min="3842" max="3842" width="1.33203125" style="375" customWidth="1"/>
    <col min="3843" max="3845" width="8.33203125" style="375" customWidth="1"/>
    <col min="3846" max="3846" width="6.88671875" style="375" customWidth="1"/>
    <col min="3847" max="3847" width="8.6640625" style="375" customWidth="1"/>
    <col min="3848" max="3848" width="1.88671875" style="375" customWidth="1"/>
    <col min="3849" max="3849" width="1.6640625" style="375" customWidth="1"/>
    <col min="3850" max="3850" width="1.33203125" style="375" customWidth="1"/>
    <col min="3851" max="3852" width="8.6640625" style="375" customWidth="1"/>
    <col min="3853" max="3853" width="8.33203125" style="375" customWidth="1"/>
    <col min="3854" max="3854" width="8.44140625" style="375" customWidth="1"/>
    <col min="3855" max="3855" width="8.5546875" style="375" customWidth="1"/>
    <col min="3856" max="3856" width="1.33203125" style="375" customWidth="1"/>
    <col min="3857" max="3857" width="2.5546875" style="375" customWidth="1"/>
    <col min="3858" max="3858" width="1.33203125" style="375" customWidth="1"/>
    <col min="3859" max="3859" width="9.33203125" style="375" customWidth="1"/>
    <col min="3860" max="3860" width="10.44140625" style="375" customWidth="1"/>
    <col min="3861" max="3861" width="7.33203125" style="375" customWidth="1"/>
    <col min="3862" max="3862" width="1.88671875" style="375" customWidth="1"/>
    <col min="3863" max="3863" width="7.33203125" style="375" customWidth="1"/>
    <col min="3864" max="3864" width="1.88671875" style="375" customWidth="1"/>
    <col min="3865" max="3865" width="7.33203125" style="375" customWidth="1"/>
    <col min="3866" max="3866" width="1.44140625" style="375" customWidth="1"/>
    <col min="3867" max="3867" width="1" style="375" customWidth="1"/>
    <col min="3868" max="3868" width="9.109375" style="375"/>
    <col min="3869" max="3869" width="1.6640625" style="375" customWidth="1"/>
    <col min="3870" max="3870" width="9.109375" style="375"/>
    <col min="3871" max="3871" width="9.88671875" style="375" customWidth="1"/>
    <col min="3872" max="3872" width="9.109375" style="375"/>
    <col min="3873" max="3873" width="1.5546875" style="375" customWidth="1"/>
    <col min="3874" max="3874" width="9.109375" style="375"/>
    <col min="3875" max="3875" width="1.5546875" style="375" customWidth="1"/>
    <col min="3876" max="4096" width="9.109375" style="375"/>
    <col min="4097" max="4097" width="1.6640625" style="375" customWidth="1"/>
    <col min="4098" max="4098" width="1.33203125" style="375" customWidth="1"/>
    <col min="4099" max="4101" width="8.33203125" style="375" customWidth="1"/>
    <col min="4102" max="4102" width="6.88671875" style="375" customWidth="1"/>
    <col min="4103" max="4103" width="8.6640625" style="375" customWidth="1"/>
    <col min="4104" max="4104" width="1.88671875" style="375" customWidth="1"/>
    <col min="4105" max="4105" width="1.6640625" style="375" customWidth="1"/>
    <col min="4106" max="4106" width="1.33203125" style="375" customWidth="1"/>
    <col min="4107" max="4108" width="8.6640625" style="375" customWidth="1"/>
    <col min="4109" max="4109" width="8.33203125" style="375" customWidth="1"/>
    <col min="4110" max="4110" width="8.44140625" style="375" customWidth="1"/>
    <col min="4111" max="4111" width="8.5546875" style="375" customWidth="1"/>
    <col min="4112" max="4112" width="1.33203125" style="375" customWidth="1"/>
    <col min="4113" max="4113" width="2.5546875" style="375" customWidth="1"/>
    <col min="4114" max="4114" width="1.33203125" style="375" customWidth="1"/>
    <col min="4115" max="4115" width="9.33203125" style="375" customWidth="1"/>
    <col min="4116" max="4116" width="10.44140625" style="375" customWidth="1"/>
    <col min="4117" max="4117" width="7.33203125" style="375" customWidth="1"/>
    <col min="4118" max="4118" width="1.88671875" style="375" customWidth="1"/>
    <col min="4119" max="4119" width="7.33203125" style="375" customWidth="1"/>
    <col min="4120" max="4120" width="1.88671875" style="375" customWidth="1"/>
    <col min="4121" max="4121" width="7.33203125" style="375" customWidth="1"/>
    <col min="4122" max="4122" width="1.44140625" style="375" customWidth="1"/>
    <col min="4123" max="4123" width="1" style="375" customWidth="1"/>
    <col min="4124" max="4124" width="9.109375" style="375"/>
    <col min="4125" max="4125" width="1.6640625" style="375" customWidth="1"/>
    <col min="4126" max="4126" width="9.109375" style="375"/>
    <col min="4127" max="4127" width="9.88671875" style="375" customWidth="1"/>
    <col min="4128" max="4128" width="9.109375" style="375"/>
    <col min="4129" max="4129" width="1.5546875" style="375" customWidth="1"/>
    <col min="4130" max="4130" width="9.109375" style="375"/>
    <col min="4131" max="4131" width="1.5546875" style="375" customWidth="1"/>
    <col min="4132" max="4352" width="9.109375" style="375"/>
    <col min="4353" max="4353" width="1.6640625" style="375" customWidth="1"/>
    <col min="4354" max="4354" width="1.33203125" style="375" customWidth="1"/>
    <col min="4355" max="4357" width="8.33203125" style="375" customWidth="1"/>
    <col min="4358" max="4358" width="6.88671875" style="375" customWidth="1"/>
    <col min="4359" max="4359" width="8.6640625" style="375" customWidth="1"/>
    <col min="4360" max="4360" width="1.88671875" style="375" customWidth="1"/>
    <col min="4361" max="4361" width="1.6640625" style="375" customWidth="1"/>
    <col min="4362" max="4362" width="1.33203125" style="375" customWidth="1"/>
    <col min="4363" max="4364" width="8.6640625" style="375" customWidth="1"/>
    <col min="4365" max="4365" width="8.33203125" style="375" customWidth="1"/>
    <col min="4366" max="4366" width="8.44140625" style="375" customWidth="1"/>
    <col min="4367" max="4367" width="8.5546875" style="375" customWidth="1"/>
    <col min="4368" max="4368" width="1.33203125" style="375" customWidth="1"/>
    <col min="4369" max="4369" width="2.5546875" style="375" customWidth="1"/>
    <col min="4370" max="4370" width="1.33203125" style="375" customWidth="1"/>
    <col min="4371" max="4371" width="9.33203125" style="375" customWidth="1"/>
    <col min="4372" max="4372" width="10.44140625" style="375" customWidth="1"/>
    <col min="4373" max="4373" width="7.33203125" style="375" customWidth="1"/>
    <col min="4374" max="4374" width="1.88671875" style="375" customWidth="1"/>
    <col min="4375" max="4375" width="7.33203125" style="375" customWidth="1"/>
    <col min="4376" max="4376" width="1.88671875" style="375" customWidth="1"/>
    <col min="4377" max="4377" width="7.33203125" style="375" customWidth="1"/>
    <col min="4378" max="4378" width="1.44140625" style="375" customWidth="1"/>
    <col min="4379" max="4379" width="1" style="375" customWidth="1"/>
    <col min="4380" max="4380" width="9.109375" style="375"/>
    <col min="4381" max="4381" width="1.6640625" style="375" customWidth="1"/>
    <col min="4382" max="4382" width="9.109375" style="375"/>
    <col min="4383" max="4383" width="9.88671875" style="375" customWidth="1"/>
    <col min="4384" max="4384" width="9.109375" style="375"/>
    <col min="4385" max="4385" width="1.5546875" style="375" customWidth="1"/>
    <col min="4386" max="4386" width="9.109375" style="375"/>
    <col min="4387" max="4387" width="1.5546875" style="375" customWidth="1"/>
    <col min="4388" max="4608" width="9.109375" style="375"/>
    <col min="4609" max="4609" width="1.6640625" style="375" customWidth="1"/>
    <col min="4610" max="4610" width="1.33203125" style="375" customWidth="1"/>
    <col min="4611" max="4613" width="8.33203125" style="375" customWidth="1"/>
    <col min="4614" max="4614" width="6.88671875" style="375" customWidth="1"/>
    <col min="4615" max="4615" width="8.6640625" style="375" customWidth="1"/>
    <col min="4616" max="4616" width="1.88671875" style="375" customWidth="1"/>
    <col min="4617" max="4617" width="1.6640625" style="375" customWidth="1"/>
    <col min="4618" max="4618" width="1.33203125" style="375" customWidth="1"/>
    <col min="4619" max="4620" width="8.6640625" style="375" customWidth="1"/>
    <col min="4621" max="4621" width="8.33203125" style="375" customWidth="1"/>
    <col min="4622" max="4622" width="8.44140625" style="375" customWidth="1"/>
    <col min="4623" max="4623" width="8.5546875" style="375" customWidth="1"/>
    <col min="4624" max="4624" width="1.33203125" style="375" customWidth="1"/>
    <col min="4625" max="4625" width="2.5546875" style="375" customWidth="1"/>
    <col min="4626" max="4626" width="1.33203125" style="375" customWidth="1"/>
    <col min="4627" max="4627" width="9.33203125" style="375" customWidth="1"/>
    <col min="4628" max="4628" width="10.44140625" style="375" customWidth="1"/>
    <col min="4629" max="4629" width="7.33203125" style="375" customWidth="1"/>
    <col min="4630" max="4630" width="1.88671875" style="375" customWidth="1"/>
    <col min="4631" max="4631" width="7.33203125" style="375" customWidth="1"/>
    <col min="4632" max="4632" width="1.88671875" style="375" customWidth="1"/>
    <col min="4633" max="4633" width="7.33203125" style="375" customWidth="1"/>
    <col min="4634" max="4634" width="1.44140625" style="375" customWidth="1"/>
    <col min="4635" max="4635" width="1" style="375" customWidth="1"/>
    <col min="4636" max="4636" width="9.109375" style="375"/>
    <col min="4637" max="4637" width="1.6640625" style="375" customWidth="1"/>
    <col min="4638" max="4638" width="9.109375" style="375"/>
    <col min="4639" max="4639" width="9.88671875" style="375" customWidth="1"/>
    <col min="4640" max="4640" width="9.109375" style="375"/>
    <col min="4641" max="4641" width="1.5546875" style="375" customWidth="1"/>
    <col min="4642" max="4642" width="9.109375" style="375"/>
    <col min="4643" max="4643" width="1.5546875" style="375" customWidth="1"/>
    <col min="4644" max="4864" width="9.109375" style="375"/>
    <col min="4865" max="4865" width="1.6640625" style="375" customWidth="1"/>
    <col min="4866" max="4866" width="1.33203125" style="375" customWidth="1"/>
    <col min="4867" max="4869" width="8.33203125" style="375" customWidth="1"/>
    <col min="4870" max="4870" width="6.88671875" style="375" customWidth="1"/>
    <col min="4871" max="4871" width="8.6640625" style="375" customWidth="1"/>
    <col min="4872" max="4872" width="1.88671875" style="375" customWidth="1"/>
    <col min="4873" max="4873" width="1.6640625" style="375" customWidth="1"/>
    <col min="4874" max="4874" width="1.33203125" style="375" customWidth="1"/>
    <col min="4875" max="4876" width="8.6640625" style="375" customWidth="1"/>
    <col min="4877" max="4877" width="8.33203125" style="375" customWidth="1"/>
    <col min="4878" max="4878" width="8.44140625" style="375" customWidth="1"/>
    <col min="4879" max="4879" width="8.5546875" style="375" customWidth="1"/>
    <col min="4880" max="4880" width="1.33203125" style="375" customWidth="1"/>
    <col min="4881" max="4881" width="2.5546875" style="375" customWidth="1"/>
    <col min="4882" max="4882" width="1.33203125" style="375" customWidth="1"/>
    <col min="4883" max="4883" width="9.33203125" style="375" customWidth="1"/>
    <col min="4884" max="4884" width="10.44140625" style="375" customWidth="1"/>
    <col min="4885" max="4885" width="7.33203125" style="375" customWidth="1"/>
    <col min="4886" max="4886" width="1.88671875" style="375" customWidth="1"/>
    <col min="4887" max="4887" width="7.33203125" style="375" customWidth="1"/>
    <col min="4888" max="4888" width="1.88671875" style="375" customWidth="1"/>
    <col min="4889" max="4889" width="7.33203125" style="375" customWidth="1"/>
    <col min="4890" max="4890" width="1.44140625" style="375" customWidth="1"/>
    <col min="4891" max="4891" width="1" style="375" customWidth="1"/>
    <col min="4892" max="4892" width="9.109375" style="375"/>
    <col min="4893" max="4893" width="1.6640625" style="375" customWidth="1"/>
    <col min="4894" max="4894" width="9.109375" style="375"/>
    <col min="4895" max="4895" width="9.88671875" style="375" customWidth="1"/>
    <col min="4896" max="4896" width="9.109375" style="375"/>
    <col min="4897" max="4897" width="1.5546875" style="375" customWidth="1"/>
    <col min="4898" max="4898" width="9.109375" style="375"/>
    <col min="4899" max="4899" width="1.5546875" style="375" customWidth="1"/>
    <col min="4900" max="5120" width="9.109375" style="375"/>
    <col min="5121" max="5121" width="1.6640625" style="375" customWidth="1"/>
    <col min="5122" max="5122" width="1.33203125" style="375" customWidth="1"/>
    <col min="5123" max="5125" width="8.33203125" style="375" customWidth="1"/>
    <col min="5126" max="5126" width="6.88671875" style="375" customWidth="1"/>
    <col min="5127" max="5127" width="8.6640625" style="375" customWidth="1"/>
    <col min="5128" max="5128" width="1.88671875" style="375" customWidth="1"/>
    <col min="5129" max="5129" width="1.6640625" style="375" customWidth="1"/>
    <col min="5130" max="5130" width="1.33203125" style="375" customWidth="1"/>
    <col min="5131" max="5132" width="8.6640625" style="375" customWidth="1"/>
    <col min="5133" max="5133" width="8.33203125" style="375" customWidth="1"/>
    <col min="5134" max="5134" width="8.44140625" style="375" customWidth="1"/>
    <col min="5135" max="5135" width="8.5546875" style="375" customWidth="1"/>
    <col min="5136" max="5136" width="1.33203125" style="375" customWidth="1"/>
    <col min="5137" max="5137" width="2.5546875" style="375" customWidth="1"/>
    <col min="5138" max="5138" width="1.33203125" style="375" customWidth="1"/>
    <col min="5139" max="5139" width="9.33203125" style="375" customWidth="1"/>
    <col min="5140" max="5140" width="10.44140625" style="375" customWidth="1"/>
    <col min="5141" max="5141" width="7.33203125" style="375" customWidth="1"/>
    <col min="5142" max="5142" width="1.88671875" style="375" customWidth="1"/>
    <col min="5143" max="5143" width="7.33203125" style="375" customWidth="1"/>
    <col min="5144" max="5144" width="1.88671875" style="375" customWidth="1"/>
    <col min="5145" max="5145" width="7.33203125" style="375" customWidth="1"/>
    <col min="5146" max="5146" width="1.44140625" style="375" customWidth="1"/>
    <col min="5147" max="5147" width="1" style="375" customWidth="1"/>
    <col min="5148" max="5148" width="9.109375" style="375"/>
    <col min="5149" max="5149" width="1.6640625" style="375" customWidth="1"/>
    <col min="5150" max="5150" width="9.109375" style="375"/>
    <col min="5151" max="5151" width="9.88671875" style="375" customWidth="1"/>
    <col min="5152" max="5152" width="9.109375" style="375"/>
    <col min="5153" max="5153" width="1.5546875" style="375" customWidth="1"/>
    <col min="5154" max="5154" width="9.109375" style="375"/>
    <col min="5155" max="5155" width="1.5546875" style="375" customWidth="1"/>
    <col min="5156" max="5376" width="9.109375" style="375"/>
    <col min="5377" max="5377" width="1.6640625" style="375" customWidth="1"/>
    <col min="5378" max="5378" width="1.33203125" style="375" customWidth="1"/>
    <col min="5379" max="5381" width="8.33203125" style="375" customWidth="1"/>
    <col min="5382" max="5382" width="6.88671875" style="375" customWidth="1"/>
    <col min="5383" max="5383" width="8.6640625" style="375" customWidth="1"/>
    <col min="5384" max="5384" width="1.88671875" style="375" customWidth="1"/>
    <col min="5385" max="5385" width="1.6640625" style="375" customWidth="1"/>
    <col min="5386" max="5386" width="1.33203125" style="375" customWidth="1"/>
    <col min="5387" max="5388" width="8.6640625" style="375" customWidth="1"/>
    <col min="5389" max="5389" width="8.33203125" style="375" customWidth="1"/>
    <col min="5390" max="5390" width="8.44140625" style="375" customWidth="1"/>
    <col min="5391" max="5391" width="8.5546875" style="375" customWidth="1"/>
    <col min="5392" max="5392" width="1.33203125" style="375" customWidth="1"/>
    <col min="5393" max="5393" width="2.5546875" style="375" customWidth="1"/>
    <col min="5394" max="5394" width="1.33203125" style="375" customWidth="1"/>
    <col min="5395" max="5395" width="9.33203125" style="375" customWidth="1"/>
    <col min="5396" max="5396" width="10.44140625" style="375" customWidth="1"/>
    <col min="5397" max="5397" width="7.33203125" style="375" customWidth="1"/>
    <col min="5398" max="5398" width="1.88671875" style="375" customWidth="1"/>
    <col min="5399" max="5399" width="7.33203125" style="375" customWidth="1"/>
    <col min="5400" max="5400" width="1.88671875" style="375" customWidth="1"/>
    <col min="5401" max="5401" width="7.33203125" style="375" customWidth="1"/>
    <col min="5402" max="5402" width="1.44140625" style="375" customWidth="1"/>
    <col min="5403" max="5403" width="1" style="375" customWidth="1"/>
    <col min="5404" max="5404" width="9.109375" style="375"/>
    <col min="5405" max="5405" width="1.6640625" style="375" customWidth="1"/>
    <col min="5406" max="5406" width="9.109375" style="375"/>
    <col min="5407" max="5407" width="9.88671875" style="375" customWidth="1"/>
    <col min="5408" max="5408" width="9.109375" style="375"/>
    <col min="5409" max="5409" width="1.5546875" style="375" customWidth="1"/>
    <col min="5410" max="5410" width="9.109375" style="375"/>
    <col min="5411" max="5411" width="1.5546875" style="375" customWidth="1"/>
    <col min="5412" max="5632" width="9.109375" style="375"/>
    <col min="5633" max="5633" width="1.6640625" style="375" customWidth="1"/>
    <col min="5634" max="5634" width="1.33203125" style="375" customWidth="1"/>
    <col min="5635" max="5637" width="8.33203125" style="375" customWidth="1"/>
    <col min="5638" max="5638" width="6.88671875" style="375" customWidth="1"/>
    <col min="5639" max="5639" width="8.6640625" style="375" customWidth="1"/>
    <col min="5640" max="5640" width="1.88671875" style="375" customWidth="1"/>
    <col min="5641" max="5641" width="1.6640625" style="375" customWidth="1"/>
    <col min="5642" max="5642" width="1.33203125" style="375" customWidth="1"/>
    <col min="5643" max="5644" width="8.6640625" style="375" customWidth="1"/>
    <col min="5645" max="5645" width="8.33203125" style="375" customWidth="1"/>
    <col min="5646" max="5646" width="8.44140625" style="375" customWidth="1"/>
    <col min="5647" max="5647" width="8.5546875" style="375" customWidth="1"/>
    <col min="5648" max="5648" width="1.33203125" style="375" customWidth="1"/>
    <col min="5649" max="5649" width="2.5546875" style="375" customWidth="1"/>
    <col min="5650" max="5650" width="1.33203125" style="375" customWidth="1"/>
    <col min="5651" max="5651" width="9.33203125" style="375" customWidth="1"/>
    <col min="5652" max="5652" width="10.44140625" style="375" customWidth="1"/>
    <col min="5653" max="5653" width="7.33203125" style="375" customWidth="1"/>
    <col min="5654" max="5654" width="1.88671875" style="375" customWidth="1"/>
    <col min="5655" max="5655" width="7.33203125" style="375" customWidth="1"/>
    <col min="5656" max="5656" width="1.88671875" style="375" customWidth="1"/>
    <col min="5657" max="5657" width="7.33203125" style="375" customWidth="1"/>
    <col min="5658" max="5658" width="1.44140625" style="375" customWidth="1"/>
    <col min="5659" max="5659" width="1" style="375" customWidth="1"/>
    <col min="5660" max="5660" width="9.109375" style="375"/>
    <col min="5661" max="5661" width="1.6640625" style="375" customWidth="1"/>
    <col min="5662" max="5662" width="9.109375" style="375"/>
    <col min="5663" max="5663" width="9.88671875" style="375" customWidth="1"/>
    <col min="5664" max="5664" width="9.109375" style="375"/>
    <col min="5665" max="5665" width="1.5546875" style="375" customWidth="1"/>
    <col min="5666" max="5666" width="9.109375" style="375"/>
    <col min="5667" max="5667" width="1.5546875" style="375" customWidth="1"/>
    <col min="5668" max="5888" width="9.109375" style="375"/>
    <col min="5889" max="5889" width="1.6640625" style="375" customWidth="1"/>
    <col min="5890" max="5890" width="1.33203125" style="375" customWidth="1"/>
    <col min="5891" max="5893" width="8.33203125" style="375" customWidth="1"/>
    <col min="5894" max="5894" width="6.88671875" style="375" customWidth="1"/>
    <col min="5895" max="5895" width="8.6640625" style="375" customWidth="1"/>
    <col min="5896" max="5896" width="1.88671875" style="375" customWidth="1"/>
    <col min="5897" max="5897" width="1.6640625" style="375" customWidth="1"/>
    <col min="5898" max="5898" width="1.33203125" style="375" customWidth="1"/>
    <col min="5899" max="5900" width="8.6640625" style="375" customWidth="1"/>
    <col min="5901" max="5901" width="8.33203125" style="375" customWidth="1"/>
    <col min="5902" max="5902" width="8.44140625" style="375" customWidth="1"/>
    <col min="5903" max="5903" width="8.5546875" style="375" customWidth="1"/>
    <col min="5904" max="5904" width="1.33203125" style="375" customWidth="1"/>
    <col min="5905" max="5905" width="2.5546875" style="375" customWidth="1"/>
    <col min="5906" max="5906" width="1.33203125" style="375" customWidth="1"/>
    <col min="5907" max="5907" width="9.33203125" style="375" customWidth="1"/>
    <col min="5908" max="5908" width="10.44140625" style="375" customWidth="1"/>
    <col min="5909" max="5909" width="7.33203125" style="375" customWidth="1"/>
    <col min="5910" max="5910" width="1.88671875" style="375" customWidth="1"/>
    <col min="5911" max="5911" width="7.33203125" style="375" customWidth="1"/>
    <col min="5912" max="5912" width="1.88671875" style="375" customWidth="1"/>
    <col min="5913" max="5913" width="7.33203125" style="375" customWidth="1"/>
    <col min="5914" max="5914" width="1.44140625" style="375" customWidth="1"/>
    <col min="5915" max="5915" width="1" style="375" customWidth="1"/>
    <col min="5916" max="5916" width="9.109375" style="375"/>
    <col min="5917" max="5917" width="1.6640625" style="375" customWidth="1"/>
    <col min="5918" max="5918" width="9.109375" style="375"/>
    <col min="5919" max="5919" width="9.88671875" style="375" customWidth="1"/>
    <col min="5920" max="5920" width="9.109375" style="375"/>
    <col min="5921" max="5921" width="1.5546875" style="375" customWidth="1"/>
    <col min="5922" max="5922" width="9.109375" style="375"/>
    <col min="5923" max="5923" width="1.5546875" style="375" customWidth="1"/>
    <col min="5924" max="6144" width="9.109375" style="375"/>
    <col min="6145" max="6145" width="1.6640625" style="375" customWidth="1"/>
    <col min="6146" max="6146" width="1.33203125" style="375" customWidth="1"/>
    <col min="6147" max="6149" width="8.33203125" style="375" customWidth="1"/>
    <col min="6150" max="6150" width="6.88671875" style="375" customWidth="1"/>
    <col min="6151" max="6151" width="8.6640625" style="375" customWidth="1"/>
    <col min="6152" max="6152" width="1.88671875" style="375" customWidth="1"/>
    <col min="6153" max="6153" width="1.6640625" style="375" customWidth="1"/>
    <col min="6154" max="6154" width="1.33203125" style="375" customWidth="1"/>
    <col min="6155" max="6156" width="8.6640625" style="375" customWidth="1"/>
    <col min="6157" max="6157" width="8.33203125" style="375" customWidth="1"/>
    <col min="6158" max="6158" width="8.44140625" style="375" customWidth="1"/>
    <col min="6159" max="6159" width="8.5546875" style="375" customWidth="1"/>
    <col min="6160" max="6160" width="1.33203125" style="375" customWidth="1"/>
    <col min="6161" max="6161" width="2.5546875" style="375" customWidth="1"/>
    <col min="6162" max="6162" width="1.33203125" style="375" customWidth="1"/>
    <col min="6163" max="6163" width="9.33203125" style="375" customWidth="1"/>
    <col min="6164" max="6164" width="10.44140625" style="375" customWidth="1"/>
    <col min="6165" max="6165" width="7.33203125" style="375" customWidth="1"/>
    <col min="6166" max="6166" width="1.88671875" style="375" customWidth="1"/>
    <col min="6167" max="6167" width="7.33203125" style="375" customWidth="1"/>
    <col min="6168" max="6168" width="1.88671875" style="375" customWidth="1"/>
    <col min="6169" max="6169" width="7.33203125" style="375" customWidth="1"/>
    <col min="6170" max="6170" width="1.44140625" style="375" customWidth="1"/>
    <col min="6171" max="6171" width="1" style="375" customWidth="1"/>
    <col min="6172" max="6172" width="9.109375" style="375"/>
    <col min="6173" max="6173" width="1.6640625" style="375" customWidth="1"/>
    <col min="6174" max="6174" width="9.109375" style="375"/>
    <col min="6175" max="6175" width="9.88671875" style="375" customWidth="1"/>
    <col min="6176" max="6176" width="9.109375" style="375"/>
    <col min="6177" max="6177" width="1.5546875" style="375" customWidth="1"/>
    <col min="6178" max="6178" width="9.109375" style="375"/>
    <col min="6179" max="6179" width="1.5546875" style="375" customWidth="1"/>
    <col min="6180" max="6400" width="9.109375" style="375"/>
    <col min="6401" max="6401" width="1.6640625" style="375" customWidth="1"/>
    <col min="6402" max="6402" width="1.33203125" style="375" customWidth="1"/>
    <col min="6403" max="6405" width="8.33203125" style="375" customWidth="1"/>
    <col min="6406" max="6406" width="6.88671875" style="375" customWidth="1"/>
    <col min="6407" max="6407" width="8.6640625" style="375" customWidth="1"/>
    <col min="6408" max="6408" width="1.88671875" style="375" customWidth="1"/>
    <col min="6409" max="6409" width="1.6640625" style="375" customWidth="1"/>
    <col min="6410" max="6410" width="1.33203125" style="375" customWidth="1"/>
    <col min="6411" max="6412" width="8.6640625" style="375" customWidth="1"/>
    <col min="6413" max="6413" width="8.33203125" style="375" customWidth="1"/>
    <col min="6414" max="6414" width="8.44140625" style="375" customWidth="1"/>
    <col min="6415" max="6415" width="8.5546875" style="375" customWidth="1"/>
    <col min="6416" max="6416" width="1.33203125" style="375" customWidth="1"/>
    <col min="6417" max="6417" width="2.5546875" style="375" customWidth="1"/>
    <col min="6418" max="6418" width="1.33203125" style="375" customWidth="1"/>
    <col min="6419" max="6419" width="9.33203125" style="375" customWidth="1"/>
    <col min="6420" max="6420" width="10.44140625" style="375" customWidth="1"/>
    <col min="6421" max="6421" width="7.33203125" style="375" customWidth="1"/>
    <col min="6422" max="6422" width="1.88671875" style="375" customWidth="1"/>
    <col min="6423" max="6423" width="7.33203125" style="375" customWidth="1"/>
    <col min="6424" max="6424" width="1.88671875" style="375" customWidth="1"/>
    <col min="6425" max="6425" width="7.33203125" style="375" customWidth="1"/>
    <col min="6426" max="6426" width="1.44140625" style="375" customWidth="1"/>
    <col min="6427" max="6427" width="1" style="375" customWidth="1"/>
    <col min="6428" max="6428" width="9.109375" style="375"/>
    <col min="6429" max="6429" width="1.6640625" style="375" customWidth="1"/>
    <col min="6430" max="6430" width="9.109375" style="375"/>
    <col min="6431" max="6431" width="9.88671875" style="375" customWidth="1"/>
    <col min="6432" max="6432" width="9.109375" style="375"/>
    <col min="6433" max="6433" width="1.5546875" style="375" customWidth="1"/>
    <col min="6434" max="6434" width="9.109375" style="375"/>
    <col min="6435" max="6435" width="1.5546875" style="375" customWidth="1"/>
    <col min="6436" max="6656" width="9.109375" style="375"/>
    <col min="6657" max="6657" width="1.6640625" style="375" customWidth="1"/>
    <col min="6658" max="6658" width="1.33203125" style="375" customWidth="1"/>
    <col min="6659" max="6661" width="8.33203125" style="375" customWidth="1"/>
    <col min="6662" max="6662" width="6.88671875" style="375" customWidth="1"/>
    <col min="6663" max="6663" width="8.6640625" style="375" customWidth="1"/>
    <col min="6664" max="6664" width="1.88671875" style="375" customWidth="1"/>
    <col min="6665" max="6665" width="1.6640625" style="375" customWidth="1"/>
    <col min="6666" max="6666" width="1.33203125" style="375" customWidth="1"/>
    <col min="6667" max="6668" width="8.6640625" style="375" customWidth="1"/>
    <col min="6669" max="6669" width="8.33203125" style="375" customWidth="1"/>
    <col min="6670" max="6670" width="8.44140625" style="375" customWidth="1"/>
    <col min="6671" max="6671" width="8.5546875" style="375" customWidth="1"/>
    <col min="6672" max="6672" width="1.33203125" style="375" customWidth="1"/>
    <col min="6673" max="6673" width="2.5546875" style="375" customWidth="1"/>
    <col min="6674" max="6674" width="1.33203125" style="375" customWidth="1"/>
    <col min="6675" max="6675" width="9.33203125" style="375" customWidth="1"/>
    <col min="6676" max="6676" width="10.44140625" style="375" customWidth="1"/>
    <col min="6677" max="6677" width="7.33203125" style="375" customWidth="1"/>
    <col min="6678" max="6678" width="1.88671875" style="375" customWidth="1"/>
    <col min="6679" max="6679" width="7.33203125" style="375" customWidth="1"/>
    <col min="6680" max="6680" width="1.88671875" style="375" customWidth="1"/>
    <col min="6681" max="6681" width="7.33203125" style="375" customWidth="1"/>
    <col min="6682" max="6682" width="1.44140625" style="375" customWidth="1"/>
    <col min="6683" max="6683" width="1" style="375" customWidth="1"/>
    <col min="6684" max="6684" width="9.109375" style="375"/>
    <col min="6685" max="6685" width="1.6640625" style="375" customWidth="1"/>
    <col min="6686" max="6686" width="9.109375" style="375"/>
    <col min="6687" max="6687" width="9.88671875" style="375" customWidth="1"/>
    <col min="6688" max="6688" width="9.109375" style="375"/>
    <col min="6689" max="6689" width="1.5546875" style="375" customWidth="1"/>
    <col min="6690" max="6690" width="9.109375" style="375"/>
    <col min="6691" max="6691" width="1.5546875" style="375" customWidth="1"/>
    <col min="6692" max="6912" width="9.109375" style="375"/>
    <col min="6913" max="6913" width="1.6640625" style="375" customWidth="1"/>
    <col min="6914" max="6914" width="1.33203125" style="375" customWidth="1"/>
    <col min="6915" max="6917" width="8.33203125" style="375" customWidth="1"/>
    <col min="6918" max="6918" width="6.88671875" style="375" customWidth="1"/>
    <col min="6919" max="6919" width="8.6640625" style="375" customWidth="1"/>
    <col min="6920" max="6920" width="1.88671875" style="375" customWidth="1"/>
    <col min="6921" max="6921" width="1.6640625" style="375" customWidth="1"/>
    <col min="6922" max="6922" width="1.33203125" style="375" customWidth="1"/>
    <col min="6923" max="6924" width="8.6640625" style="375" customWidth="1"/>
    <col min="6925" max="6925" width="8.33203125" style="375" customWidth="1"/>
    <col min="6926" max="6926" width="8.44140625" style="375" customWidth="1"/>
    <col min="6927" max="6927" width="8.5546875" style="375" customWidth="1"/>
    <col min="6928" max="6928" width="1.33203125" style="375" customWidth="1"/>
    <col min="6929" max="6929" width="2.5546875" style="375" customWidth="1"/>
    <col min="6930" max="6930" width="1.33203125" style="375" customWidth="1"/>
    <col min="6931" max="6931" width="9.33203125" style="375" customWidth="1"/>
    <col min="6932" max="6932" width="10.44140625" style="375" customWidth="1"/>
    <col min="6933" max="6933" width="7.33203125" style="375" customWidth="1"/>
    <col min="6934" max="6934" width="1.88671875" style="375" customWidth="1"/>
    <col min="6935" max="6935" width="7.33203125" style="375" customWidth="1"/>
    <col min="6936" max="6936" width="1.88671875" style="375" customWidth="1"/>
    <col min="6937" max="6937" width="7.33203125" style="375" customWidth="1"/>
    <col min="6938" max="6938" width="1.44140625" style="375" customWidth="1"/>
    <col min="6939" max="6939" width="1" style="375" customWidth="1"/>
    <col min="6940" max="6940" width="9.109375" style="375"/>
    <col min="6941" max="6941" width="1.6640625" style="375" customWidth="1"/>
    <col min="6942" max="6942" width="9.109375" style="375"/>
    <col min="6943" max="6943" width="9.88671875" style="375" customWidth="1"/>
    <col min="6944" max="6944" width="9.109375" style="375"/>
    <col min="6945" max="6945" width="1.5546875" style="375" customWidth="1"/>
    <col min="6946" max="6946" width="9.109375" style="375"/>
    <col min="6947" max="6947" width="1.5546875" style="375" customWidth="1"/>
    <col min="6948" max="7168" width="9.109375" style="375"/>
    <col min="7169" max="7169" width="1.6640625" style="375" customWidth="1"/>
    <col min="7170" max="7170" width="1.33203125" style="375" customWidth="1"/>
    <col min="7171" max="7173" width="8.33203125" style="375" customWidth="1"/>
    <col min="7174" max="7174" width="6.88671875" style="375" customWidth="1"/>
    <col min="7175" max="7175" width="8.6640625" style="375" customWidth="1"/>
    <col min="7176" max="7176" width="1.88671875" style="375" customWidth="1"/>
    <col min="7177" max="7177" width="1.6640625" style="375" customWidth="1"/>
    <col min="7178" max="7178" width="1.33203125" style="375" customWidth="1"/>
    <col min="7179" max="7180" width="8.6640625" style="375" customWidth="1"/>
    <col min="7181" max="7181" width="8.33203125" style="375" customWidth="1"/>
    <col min="7182" max="7182" width="8.44140625" style="375" customWidth="1"/>
    <col min="7183" max="7183" width="8.5546875" style="375" customWidth="1"/>
    <col min="7184" max="7184" width="1.33203125" style="375" customWidth="1"/>
    <col min="7185" max="7185" width="2.5546875" style="375" customWidth="1"/>
    <col min="7186" max="7186" width="1.33203125" style="375" customWidth="1"/>
    <col min="7187" max="7187" width="9.33203125" style="375" customWidth="1"/>
    <col min="7188" max="7188" width="10.44140625" style="375" customWidth="1"/>
    <col min="7189" max="7189" width="7.33203125" style="375" customWidth="1"/>
    <col min="7190" max="7190" width="1.88671875" style="375" customWidth="1"/>
    <col min="7191" max="7191" width="7.33203125" style="375" customWidth="1"/>
    <col min="7192" max="7192" width="1.88671875" style="375" customWidth="1"/>
    <col min="7193" max="7193" width="7.33203125" style="375" customWidth="1"/>
    <col min="7194" max="7194" width="1.44140625" style="375" customWidth="1"/>
    <col min="7195" max="7195" width="1" style="375" customWidth="1"/>
    <col min="7196" max="7196" width="9.109375" style="375"/>
    <col min="7197" max="7197" width="1.6640625" style="375" customWidth="1"/>
    <col min="7198" max="7198" width="9.109375" style="375"/>
    <col min="7199" max="7199" width="9.88671875" style="375" customWidth="1"/>
    <col min="7200" max="7200" width="9.109375" style="375"/>
    <col min="7201" max="7201" width="1.5546875" style="375" customWidth="1"/>
    <col min="7202" max="7202" width="9.109375" style="375"/>
    <col min="7203" max="7203" width="1.5546875" style="375" customWidth="1"/>
    <col min="7204" max="7424" width="9.109375" style="375"/>
    <col min="7425" max="7425" width="1.6640625" style="375" customWidth="1"/>
    <col min="7426" max="7426" width="1.33203125" style="375" customWidth="1"/>
    <col min="7427" max="7429" width="8.33203125" style="375" customWidth="1"/>
    <col min="7430" max="7430" width="6.88671875" style="375" customWidth="1"/>
    <col min="7431" max="7431" width="8.6640625" style="375" customWidth="1"/>
    <col min="7432" max="7432" width="1.88671875" style="375" customWidth="1"/>
    <col min="7433" max="7433" width="1.6640625" style="375" customWidth="1"/>
    <col min="7434" max="7434" width="1.33203125" style="375" customWidth="1"/>
    <col min="7435" max="7436" width="8.6640625" style="375" customWidth="1"/>
    <col min="7437" max="7437" width="8.33203125" style="375" customWidth="1"/>
    <col min="7438" max="7438" width="8.44140625" style="375" customWidth="1"/>
    <col min="7439" max="7439" width="8.5546875" style="375" customWidth="1"/>
    <col min="7440" max="7440" width="1.33203125" style="375" customWidth="1"/>
    <col min="7441" max="7441" width="2.5546875" style="375" customWidth="1"/>
    <col min="7442" max="7442" width="1.33203125" style="375" customWidth="1"/>
    <col min="7443" max="7443" width="9.33203125" style="375" customWidth="1"/>
    <col min="7444" max="7444" width="10.44140625" style="375" customWidth="1"/>
    <col min="7445" max="7445" width="7.33203125" style="375" customWidth="1"/>
    <col min="7446" max="7446" width="1.88671875" style="375" customWidth="1"/>
    <col min="7447" max="7447" width="7.33203125" style="375" customWidth="1"/>
    <col min="7448" max="7448" width="1.88671875" style="375" customWidth="1"/>
    <col min="7449" max="7449" width="7.33203125" style="375" customWidth="1"/>
    <col min="7450" max="7450" width="1.44140625" style="375" customWidth="1"/>
    <col min="7451" max="7451" width="1" style="375" customWidth="1"/>
    <col min="7452" max="7452" width="9.109375" style="375"/>
    <col min="7453" max="7453" width="1.6640625" style="375" customWidth="1"/>
    <col min="7454" max="7454" width="9.109375" style="375"/>
    <col min="7455" max="7455" width="9.88671875" style="375" customWidth="1"/>
    <col min="7456" max="7456" width="9.109375" style="375"/>
    <col min="7457" max="7457" width="1.5546875" style="375" customWidth="1"/>
    <col min="7458" max="7458" width="9.109375" style="375"/>
    <col min="7459" max="7459" width="1.5546875" style="375" customWidth="1"/>
    <col min="7460" max="7680" width="9.109375" style="375"/>
    <col min="7681" max="7681" width="1.6640625" style="375" customWidth="1"/>
    <col min="7682" max="7682" width="1.33203125" style="375" customWidth="1"/>
    <col min="7683" max="7685" width="8.33203125" style="375" customWidth="1"/>
    <col min="7686" max="7686" width="6.88671875" style="375" customWidth="1"/>
    <col min="7687" max="7687" width="8.6640625" style="375" customWidth="1"/>
    <col min="7688" max="7688" width="1.88671875" style="375" customWidth="1"/>
    <col min="7689" max="7689" width="1.6640625" style="375" customWidth="1"/>
    <col min="7690" max="7690" width="1.33203125" style="375" customWidth="1"/>
    <col min="7691" max="7692" width="8.6640625" style="375" customWidth="1"/>
    <col min="7693" max="7693" width="8.33203125" style="375" customWidth="1"/>
    <col min="7694" max="7694" width="8.44140625" style="375" customWidth="1"/>
    <col min="7695" max="7695" width="8.5546875" style="375" customWidth="1"/>
    <col min="7696" max="7696" width="1.33203125" style="375" customWidth="1"/>
    <col min="7697" max="7697" width="2.5546875" style="375" customWidth="1"/>
    <col min="7698" max="7698" width="1.33203125" style="375" customWidth="1"/>
    <col min="7699" max="7699" width="9.33203125" style="375" customWidth="1"/>
    <col min="7700" max="7700" width="10.44140625" style="375" customWidth="1"/>
    <col min="7701" max="7701" width="7.33203125" style="375" customWidth="1"/>
    <col min="7702" max="7702" width="1.88671875" style="375" customWidth="1"/>
    <col min="7703" max="7703" width="7.33203125" style="375" customWidth="1"/>
    <col min="7704" max="7704" width="1.88671875" style="375" customWidth="1"/>
    <col min="7705" max="7705" width="7.33203125" style="375" customWidth="1"/>
    <col min="7706" max="7706" width="1.44140625" style="375" customWidth="1"/>
    <col min="7707" max="7707" width="1" style="375" customWidth="1"/>
    <col min="7708" max="7708" width="9.109375" style="375"/>
    <col min="7709" max="7709" width="1.6640625" style="375" customWidth="1"/>
    <col min="7710" max="7710" width="9.109375" style="375"/>
    <col min="7711" max="7711" width="9.88671875" style="375" customWidth="1"/>
    <col min="7712" max="7712" width="9.109375" style="375"/>
    <col min="7713" max="7713" width="1.5546875" style="375" customWidth="1"/>
    <col min="7714" max="7714" width="9.109375" style="375"/>
    <col min="7715" max="7715" width="1.5546875" style="375" customWidth="1"/>
    <col min="7716" max="7936" width="9.109375" style="375"/>
    <col min="7937" max="7937" width="1.6640625" style="375" customWidth="1"/>
    <col min="7938" max="7938" width="1.33203125" style="375" customWidth="1"/>
    <col min="7939" max="7941" width="8.33203125" style="375" customWidth="1"/>
    <col min="7942" max="7942" width="6.88671875" style="375" customWidth="1"/>
    <col min="7943" max="7943" width="8.6640625" style="375" customWidth="1"/>
    <col min="7944" max="7944" width="1.88671875" style="375" customWidth="1"/>
    <col min="7945" max="7945" width="1.6640625" style="375" customWidth="1"/>
    <col min="7946" max="7946" width="1.33203125" style="375" customWidth="1"/>
    <col min="7947" max="7948" width="8.6640625" style="375" customWidth="1"/>
    <col min="7949" max="7949" width="8.33203125" style="375" customWidth="1"/>
    <col min="7950" max="7950" width="8.44140625" style="375" customWidth="1"/>
    <col min="7951" max="7951" width="8.5546875" style="375" customWidth="1"/>
    <col min="7952" max="7952" width="1.33203125" style="375" customWidth="1"/>
    <col min="7953" max="7953" width="2.5546875" style="375" customWidth="1"/>
    <col min="7954" max="7954" width="1.33203125" style="375" customWidth="1"/>
    <col min="7955" max="7955" width="9.33203125" style="375" customWidth="1"/>
    <col min="7956" max="7956" width="10.44140625" style="375" customWidth="1"/>
    <col min="7957" max="7957" width="7.33203125" style="375" customWidth="1"/>
    <col min="7958" max="7958" width="1.88671875" style="375" customWidth="1"/>
    <col min="7959" max="7959" width="7.33203125" style="375" customWidth="1"/>
    <col min="7960" max="7960" width="1.88671875" style="375" customWidth="1"/>
    <col min="7961" max="7961" width="7.33203125" style="375" customWidth="1"/>
    <col min="7962" max="7962" width="1.44140625" style="375" customWidth="1"/>
    <col min="7963" max="7963" width="1" style="375" customWidth="1"/>
    <col min="7964" max="7964" width="9.109375" style="375"/>
    <col min="7965" max="7965" width="1.6640625" style="375" customWidth="1"/>
    <col min="7966" max="7966" width="9.109375" style="375"/>
    <col min="7967" max="7967" width="9.88671875" style="375" customWidth="1"/>
    <col min="7968" max="7968" width="9.109375" style="375"/>
    <col min="7969" max="7969" width="1.5546875" style="375" customWidth="1"/>
    <col min="7970" max="7970" width="9.109375" style="375"/>
    <col min="7971" max="7971" width="1.5546875" style="375" customWidth="1"/>
    <col min="7972" max="8192" width="9.109375" style="375"/>
    <col min="8193" max="8193" width="1.6640625" style="375" customWidth="1"/>
    <col min="8194" max="8194" width="1.33203125" style="375" customWidth="1"/>
    <col min="8195" max="8197" width="8.33203125" style="375" customWidth="1"/>
    <col min="8198" max="8198" width="6.88671875" style="375" customWidth="1"/>
    <col min="8199" max="8199" width="8.6640625" style="375" customWidth="1"/>
    <col min="8200" max="8200" width="1.88671875" style="375" customWidth="1"/>
    <col min="8201" max="8201" width="1.6640625" style="375" customWidth="1"/>
    <col min="8202" max="8202" width="1.33203125" style="375" customWidth="1"/>
    <col min="8203" max="8204" width="8.6640625" style="375" customWidth="1"/>
    <col min="8205" max="8205" width="8.33203125" style="375" customWidth="1"/>
    <col min="8206" max="8206" width="8.44140625" style="375" customWidth="1"/>
    <col min="8207" max="8207" width="8.5546875" style="375" customWidth="1"/>
    <col min="8208" max="8208" width="1.33203125" style="375" customWidth="1"/>
    <col min="8209" max="8209" width="2.5546875" style="375" customWidth="1"/>
    <col min="8210" max="8210" width="1.33203125" style="375" customWidth="1"/>
    <col min="8211" max="8211" width="9.33203125" style="375" customWidth="1"/>
    <col min="8212" max="8212" width="10.44140625" style="375" customWidth="1"/>
    <col min="8213" max="8213" width="7.33203125" style="375" customWidth="1"/>
    <col min="8214" max="8214" width="1.88671875" style="375" customWidth="1"/>
    <col min="8215" max="8215" width="7.33203125" style="375" customWidth="1"/>
    <col min="8216" max="8216" width="1.88671875" style="375" customWidth="1"/>
    <col min="8217" max="8217" width="7.33203125" style="375" customWidth="1"/>
    <col min="8218" max="8218" width="1.44140625" style="375" customWidth="1"/>
    <col min="8219" max="8219" width="1" style="375" customWidth="1"/>
    <col min="8220" max="8220" width="9.109375" style="375"/>
    <col min="8221" max="8221" width="1.6640625" style="375" customWidth="1"/>
    <col min="8222" max="8222" width="9.109375" style="375"/>
    <col min="8223" max="8223" width="9.88671875" style="375" customWidth="1"/>
    <col min="8224" max="8224" width="9.109375" style="375"/>
    <col min="8225" max="8225" width="1.5546875" style="375" customWidth="1"/>
    <col min="8226" max="8226" width="9.109375" style="375"/>
    <col min="8227" max="8227" width="1.5546875" style="375" customWidth="1"/>
    <col min="8228" max="8448" width="9.109375" style="375"/>
    <col min="8449" max="8449" width="1.6640625" style="375" customWidth="1"/>
    <col min="8450" max="8450" width="1.33203125" style="375" customWidth="1"/>
    <col min="8451" max="8453" width="8.33203125" style="375" customWidth="1"/>
    <col min="8454" max="8454" width="6.88671875" style="375" customWidth="1"/>
    <col min="8455" max="8455" width="8.6640625" style="375" customWidth="1"/>
    <col min="8456" max="8456" width="1.88671875" style="375" customWidth="1"/>
    <col min="8457" max="8457" width="1.6640625" style="375" customWidth="1"/>
    <col min="8458" max="8458" width="1.33203125" style="375" customWidth="1"/>
    <col min="8459" max="8460" width="8.6640625" style="375" customWidth="1"/>
    <col min="8461" max="8461" width="8.33203125" style="375" customWidth="1"/>
    <col min="8462" max="8462" width="8.44140625" style="375" customWidth="1"/>
    <col min="8463" max="8463" width="8.5546875" style="375" customWidth="1"/>
    <col min="8464" max="8464" width="1.33203125" style="375" customWidth="1"/>
    <col min="8465" max="8465" width="2.5546875" style="375" customWidth="1"/>
    <col min="8466" max="8466" width="1.33203125" style="375" customWidth="1"/>
    <col min="8467" max="8467" width="9.33203125" style="375" customWidth="1"/>
    <col min="8468" max="8468" width="10.44140625" style="375" customWidth="1"/>
    <col min="8469" max="8469" width="7.33203125" style="375" customWidth="1"/>
    <col min="8470" max="8470" width="1.88671875" style="375" customWidth="1"/>
    <col min="8471" max="8471" width="7.33203125" style="375" customWidth="1"/>
    <col min="8472" max="8472" width="1.88671875" style="375" customWidth="1"/>
    <col min="8473" max="8473" width="7.33203125" style="375" customWidth="1"/>
    <col min="8474" max="8474" width="1.44140625" style="375" customWidth="1"/>
    <col min="8475" max="8475" width="1" style="375" customWidth="1"/>
    <col min="8476" max="8476" width="9.109375" style="375"/>
    <col min="8477" max="8477" width="1.6640625" style="375" customWidth="1"/>
    <col min="8478" max="8478" width="9.109375" style="375"/>
    <col min="8479" max="8479" width="9.88671875" style="375" customWidth="1"/>
    <col min="8480" max="8480" width="9.109375" style="375"/>
    <col min="8481" max="8481" width="1.5546875" style="375" customWidth="1"/>
    <col min="8482" max="8482" width="9.109375" style="375"/>
    <col min="8483" max="8483" width="1.5546875" style="375" customWidth="1"/>
    <col min="8484" max="8704" width="9.109375" style="375"/>
    <col min="8705" max="8705" width="1.6640625" style="375" customWidth="1"/>
    <col min="8706" max="8706" width="1.33203125" style="375" customWidth="1"/>
    <col min="8707" max="8709" width="8.33203125" style="375" customWidth="1"/>
    <col min="8710" max="8710" width="6.88671875" style="375" customWidth="1"/>
    <col min="8711" max="8711" width="8.6640625" style="375" customWidth="1"/>
    <col min="8712" max="8712" width="1.88671875" style="375" customWidth="1"/>
    <col min="8713" max="8713" width="1.6640625" style="375" customWidth="1"/>
    <col min="8714" max="8714" width="1.33203125" style="375" customWidth="1"/>
    <col min="8715" max="8716" width="8.6640625" style="375" customWidth="1"/>
    <col min="8717" max="8717" width="8.33203125" style="375" customWidth="1"/>
    <col min="8718" max="8718" width="8.44140625" style="375" customWidth="1"/>
    <col min="8719" max="8719" width="8.5546875" style="375" customWidth="1"/>
    <col min="8720" max="8720" width="1.33203125" style="375" customWidth="1"/>
    <col min="8721" max="8721" width="2.5546875" style="375" customWidth="1"/>
    <col min="8722" max="8722" width="1.33203125" style="375" customWidth="1"/>
    <col min="8723" max="8723" width="9.33203125" style="375" customWidth="1"/>
    <col min="8724" max="8724" width="10.44140625" style="375" customWidth="1"/>
    <col min="8725" max="8725" width="7.33203125" style="375" customWidth="1"/>
    <col min="8726" max="8726" width="1.88671875" style="375" customWidth="1"/>
    <col min="8727" max="8727" width="7.33203125" style="375" customWidth="1"/>
    <col min="8728" max="8728" width="1.88671875" style="375" customWidth="1"/>
    <col min="8729" max="8729" width="7.33203125" style="375" customWidth="1"/>
    <col min="8730" max="8730" width="1.44140625" style="375" customWidth="1"/>
    <col min="8731" max="8731" width="1" style="375" customWidth="1"/>
    <col min="8732" max="8732" width="9.109375" style="375"/>
    <col min="8733" max="8733" width="1.6640625" style="375" customWidth="1"/>
    <col min="8734" max="8734" width="9.109375" style="375"/>
    <col min="8735" max="8735" width="9.88671875" style="375" customWidth="1"/>
    <col min="8736" max="8736" width="9.109375" style="375"/>
    <col min="8737" max="8737" width="1.5546875" style="375" customWidth="1"/>
    <col min="8738" max="8738" width="9.109375" style="375"/>
    <col min="8739" max="8739" width="1.5546875" style="375" customWidth="1"/>
    <col min="8740" max="8960" width="9.109375" style="375"/>
    <col min="8961" max="8961" width="1.6640625" style="375" customWidth="1"/>
    <col min="8962" max="8962" width="1.33203125" style="375" customWidth="1"/>
    <col min="8963" max="8965" width="8.33203125" style="375" customWidth="1"/>
    <col min="8966" max="8966" width="6.88671875" style="375" customWidth="1"/>
    <col min="8967" max="8967" width="8.6640625" style="375" customWidth="1"/>
    <col min="8968" max="8968" width="1.88671875" style="375" customWidth="1"/>
    <col min="8969" max="8969" width="1.6640625" style="375" customWidth="1"/>
    <col min="8970" max="8970" width="1.33203125" style="375" customWidth="1"/>
    <col min="8971" max="8972" width="8.6640625" style="375" customWidth="1"/>
    <col min="8973" max="8973" width="8.33203125" style="375" customWidth="1"/>
    <col min="8974" max="8974" width="8.44140625" style="375" customWidth="1"/>
    <col min="8975" max="8975" width="8.5546875" style="375" customWidth="1"/>
    <col min="8976" max="8976" width="1.33203125" style="375" customWidth="1"/>
    <col min="8977" max="8977" width="2.5546875" style="375" customWidth="1"/>
    <col min="8978" max="8978" width="1.33203125" style="375" customWidth="1"/>
    <col min="8979" max="8979" width="9.33203125" style="375" customWidth="1"/>
    <col min="8980" max="8980" width="10.44140625" style="375" customWidth="1"/>
    <col min="8981" max="8981" width="7.33203125" style="375" customWidth="1"/>
    <col min="8982" max="8982" width="1.88671875" style="375" customWidth="1"/>
    <col min="8983" max="8983" width="7.33203125" style="375" customWidth="1"/>
    <col min="8984" max="8984" width="1.88671875" style="375" customWidth="1"/>
    <col min="8985" max="8985" width="7.33203125" style="375" customWidth="1"/>
    <col min="8986" max="8986" width="1.44140625" style="375" customWidth="1"/>
    <col min="8987" max="8987" width="1" style="375" customWidth="1"/>
    <col min="8988" max="8988" width="9.109375" style="375"/>
    <col min="8989" max="8989" width="1.6640625" style="375" customWidth="1"/>
    <col min="8990" max="8990" width="9.109375" style="375"/>
    <col min="8991" max="8991" width="9.88671875" style="375" customWidth="1"/>
    <col min="8992" max="8992" width="9.109375" style="375"/>
    <col min="8993" max="8993" width="1.5546875" style="375" customWidth="1"/>
    <col min="8994" max="8994" width="9.109375" style="375"/>
    <col min="8995" max="8995" width="1.5546875" style="375" customWidth="1"/>
    <col min="8996" max="9216" width="9.109375" style="375"/>
    <col min="9217" max="9217" width="1.6640625" style="375" customWidth="1"/>
    <col min="9218" max="9218" width="1.33203125" style="375" customWidth="1"/>
    <col min="9219" max="9221" width="8.33203125" style="375" customWidth="1"/>
    <col min="9222" max="9222" width="6.88671875" style="375" customWidth="1"/>
    <col min="9223" max="9223" width="8.6640625" style="375" customWidth="1"/>
    <col min="9224" max="9224" width="1.88671875" style="375" customWidth="1"/>
    <col min="9225" max="9225" width="1.6640625" style="375" customWidth="1"/>
    <col min="9226" max="9226" width="1.33203125" style="375" customWidth="1"/>
    <col min="9227" max="9228" width="8.6640625" style="375" customWidth="1"/>
    <col min="9229" max="9229" width="8.33203125" style="375" customWidth="1"/>
    <col min="9230" max="9230" width="8.44140625" style="375" customWidth="1"/>
    <col min="9231" max="9231" width="8.5546875" style="375" customWidth="1"/>
    <col min="9232" max="9232" width="1.33203125" style="375" customWidth="1"/>
    <col min="9233" max="9233" width="2.5546875" style="375" customWidth="1"/>
    <col min="9234" max="9234" width="1.33203125" style="375" customWidth="1"/>
    <col min="9235" max="9235" width="9.33203125" style="375" customWidth="1"/>
    <col min="9236" max="9236" width="10.44140625" style="375" customWidth="1"/>
    <col min="9237" max="9237" width="7.33203125" style="375" customWidth="1"/>
    <col min="9238" max="9238" width="1.88671875" style="375" customWidth="1"/>
    <col min="9239" max="9239" width="7.33203125" style="375" customWidth="1"/>
    <col min="9240" max="9240" width="1.88671875" style="375" customWidth="1"/>
    <col min="9241" max="9241" width="7.33203125" style="375" customWidth="1"/>
    <col min="9242" max="9242" width="1.44140625" style="375" customWidth="1"/>
    <col min="9243" max="9243" width="1" style="375" customWidth="1"/>
    <col min="9244" max="9244" width="9.109375" style="375"/>
    <col min="9245" max="9245" width="1.6640625" style="375" customWidth="1"/>
    <col min="9246" max="9246" width="9.109375" style="375"/>
    <col min="9247" max="9247" width="9.88671875" style="375" customWidth="1"/>
    <col min="9248" max="9248" width="9.109375" style="375"/>
    <col min="9249" max="9249" width="1.5546875" style="375" customWidth="1"/>
    <col min="9250" max="9250" width="9.109375" style="375"/>
    <col min="9251" max="9251" width="1.5546875" style="375" customWidth="1"/>
    <col min="9252" max="9472" width="9.109375" style="375"/>
    <col min="9473" max="9473" width="1.6640625" style="375" customWidth="1"/>
    <col min="9474" max="9474" width="1.33203125" style="375" customWidth="1"/>
    <col min="9475" max="9477" width="8.33203125" style="375" customWidth="1"/>
    <col min="9478" max="9478" width="6.88671875" style="375" customWidth="1"/>
    <col min="9479" max="9479" width="8.6640625" style="375" customWidth="1"/>
    <col min="9480" max="9480" width="1.88671875" style="375" customWidth="1"/>
    <col min="9481" max="9481" width="1.6640625" style="375" customWidth="1"/>
    <col min="9482" max="9482" width="1.33203125" style="375" customWidth="1"/>
    <col min="9483" max="9484" width="8.6640625" style="375" customWidth="1"/>
    <col min="9485" max="9485" width="8.33203125" style="375" customWidth="1"/>
    <col min="9486" max="9486" width="8.44140625" style="375" customWidth="1"/>
    <col min="9487" max="9487" width="8.5546875" style="375" customWidth="1"/>
    <col min="9488" max="9488" width="1.33203125" style="375" customWidth="1"/>
    <col min="9489" max="9489" width="2.5546875" style="375" customWidth="1"/>
    <col min="9490" max="9490" width="1.33203125" style="375" customWidth="1"/>
    <col min="9491" max="9491" width="9.33203125" style="375" customWidth="1"/>
    <col min="9492" max="9492" width="10.44140625" style="375" customWidth="1"/>
    <col min="9493" max="9493" width="7.33203125" style="375" customWidth="1"/>
    <col min="9494" max="9494" width="1.88671875" style="375" customWidth="1"/>
    <col min="9495" max="9495" width="7.33203125" style="375" customWidth="1"/>
    <col min="9496" max="9496" width="1.88671875" style="375" customWidth="1"/>
    <col min="9497" max="9497" width="7.33203125" style="375" customWidth="1"/>
    <col min="9498" max="9498" width="1.44140625" style="375" customWidth="1"/>
    <col min="9499" max="9499" width="1" style="375" customWidth="1"/>
    <col min="9500" max="9500" width="9.109375" style="375"/>
    <col min="9501" max="9501" width="1.6640625" style="375" customWidth="1"/>
    <col min="9502" max="9502" width="9.109375" style="375"/>
    <col min="9503" max="9503" width="9.88671875" style="375" customWidth="1"/>
    <col min="9504" max="9504" width="9.109375" style="375"/>
    <col min="9505" max="9505" width="1.5546875" style="375" customWidth="1"/>
    <col min="9506" max="9506" width="9.109375" style="375"/>
    <col min="9507" max="9507" width="1.5546875" style="375" customWidth="1"/>
    <col min="9508" max="9728" width="9.109375" style="375"/>
    <col min="9729" max="9729" width="1.6640625" style="375" customWidth="1"/>
    <col min="9730" max="9730" width="1.33203125" style="375" customWidth="1"/>
    <col min="9731" max="9733" width="8.33203125" style="375" customWidth="1"/>
    <col min="9734" max="9734" width="6.88671875" style="375" customWidth="1"/>
    <col min="9735" max="9735" width="8.6640625" style="375" customWidth="1"/>
    <col min="9736" max="9736" width="1.88671875" style="375" customWidth="1"/>
    <col min="9737" max="9737" width="1.6640625" style="375" customWidth="1"/>
    <col min="9738" max="9738" width="1.33203125" style="375" customWidth="1"/>
    <col min="9739" max="9740" width="8.6640625" style="375" customWidth="1"/>
    <col min="9741" max="9741" width="8.33203125" style="375" customWidth="1"/>
    <col min="9742" max="9742" width="8.44140625" style="375" customWidth="1"/>
    <col min="9743" max="9743" width="8.5546875" style="375" customWidth="1"/>
    <col min="9744" max="9744" width="1.33203125" style="375" customWidth="1"/>
    <col min="9745" max="9745" width="2.5546875" style="375" customWidth="1"/>
    <col min="9746" max="9746" width="1.33203125" style="375" customWidth="1"/>
    <col min="9747" max="9747" width="9.33203125" style="375" customWidth="1"/>
    <col min="9748" max="9748" width="10.44140625" style="375" customWidth="1"/>
    <col min="9749" max="9749" width="7.33203125" style="375" customWidth="1"/>
    <col min="9750" max="9750" width="1.88671875" style="375" customWidth="1"/>
    <col min="9751" max="9751" width="7.33203125" style="375" customWidth="1"/>
    <col min="9752" max="9752" width="1.88671875" style="375" customWidth="1"/>
    <col min="9753" max="9753" width="7.33203125" style="375" customWidth="1"/>
    <col min="9754" max="9754" width="1.44140625" style="375" customWidth="1"/>
    <col min="9755" max="9755" width="1" style="375" customWidth="1"/>
    <col min="9756" max="9756" width="9.109375" style="375"/>
    <col min="9757" max="9757" width="1.6640625" style="375" customWidth="1"/>
    <col min="9758" max="9758" width="9.109375" style="375"/>
    <col min="9759" max="9759" width="9.88671875" style="375" customWidth="1"/>
    <col min="9760" max="9760" width="9.109375" style="375"/>
    <col min="9761" max="9761" width="1.5546875" style="375" customWidth="1"/>
    <col min="9762" max="9762" width="9.109375" style="375"/>
    <col min="9763" max="9763" width="1.5546875" style="375" customWidth="1"/>
    <col min="9764" max="9984" width="9.109375" style="375"/>
    <col min="9985" max="9985" width="1.6640625" style="375" customWidth="1"/>
    <col min="9986" max="9986" width="1.33203125" style="375" customWidth="1"/>
    <col min="9987" max="9989" width="8.33203125" style="375" customWidth="1"/>
    <col min="9990" max="9990" width="6.88671875" style="375" customWidth="1"/>
    <col min="9991" max="9991" width="8.6640625" style="375" customWidth="1"/>
    <col min="9992" max="9992" width="1.88671875" style="375" customWidth="1"/>
    <col min="9993" max="9993" width="1.6640625" style="375" customWidth="1"/>
    <col min="9994" max="9994" width="1.33203125" style="375" customWidth="1"/>
    <col min="9995" max="9996" width="8.6640625" style="375" customWidth="1"/>
    <col min="9997" max="9997" width="8.33203125" style="375" customWidth="1"/>
    <col min="9998" max="9998" width="8.44140625" style="375" customWidth="1"/>
    <col min="9999" max="9999" width="8.5546875" style="375" customWidth="1"/>
    <col min="10000" max="10000" width="1.33203125" style="375" customWidth="1"/>
    <col min="10001" max="10001" width="2.5546875" style="375" customWidth="1"/>
    <col min="10002" max="10002" width="1.33203125" style="375" customWidth="1"/>
    <col min="10003" max="10003" width="9.33203125" style="375" customWidth="1"/>
    <col min="10004" max="10004" width="10.44140625" style="375" customWidth="1"/>
    <col min="10005" max="10005" width="7.33203125" style="375" customWidth="1"/>
    <col min="10006" max="10006" width="1.88671875" style="375" customWidth="1"/>
    <col min="10007" max="10007" width="7.33203125" style="375" customWidth="1"/>
    <col min="10008" max="10008" width="1.88671875" style="375" customWidth="1"/>
    <col min="10009" max="10009" width="7.33203125" style="375" customWidth="1"/>
    <col min="10010" max="10010" width="1.44140625" style="375" customWidth="1"/>
    <col min="10011" max="10011" width="1" style="375" customWidth="1"/>
    <col min="10012" max="10012" width="9.109375" style="375"/>
    <col min="10013" max="10013" width="1.6640625" style="375" customWidth="1"/>
    <col min="10014" max="10014" width="9.109375" style="375"/>
    <col min="10015" max="10015" width="9.88671875" style="375" customWidth="1"/>
    <col min="10016" max="10016" width="9.109375" style="375"/>
    <col min="10017" max="10017" width="1.5546875" style="375" customWidth="1"/>
    <col min="10018" max="10018" width="9.109375" style="375"/>
    <col min="10019" max="10019" width="1.5546875" style="375" customWidth="1"/>
    <col min="10020" max="10240" width="9.109375" style="375"/>
    <col min="10241" max="10241" width="1.6640625" style="375" customWidth="1"/>
    <col min="10242" max="10242" width="1.33203125" style="375" customWidth="1"/>
    <col min="10243" max="10245" width="8.33203125" style="375" customWidth="1"/>
    <col min="10246" max="10246" width="6.88671875" style="375" customWidth="1"/>
    <col min="10247" max="10247" width="8.6640625" style="375" customWidth="1"/>
    <col min="10248" max="10248" width="1.88671875" style="375" customWidth="1"/>
    <col min="10249" max="10249" width="1.6640625" style="375" customWidth="1"/>
    <col min="10250" max="10250" width="1.33203125" style="375" customWidth="1"/>
    <col min="10251" max="10252" width="8.6640625" style="375" customWidth="1"/>
    <col min="10253" max="10253" width="8.33203125" style="375" customWidth="1"/>
    <col min="10254" max="10254" width="8.44140625" style="375" customWidth="1"/>
    <col min="10255" max="10255" width="8.5546875" style="375" customWidth="1"/>
    <col min="10256" max="10256" width="1.33203125" style="375" customWidth="1"/>
    <col min="10257" max="10257" width="2.5546875" style="375" customWidth="1"/>
    <col min="10258" max="10258" width="1.33203125" style="375" customWidth="1"/>
    <col min="10259" max="10259" width="9.33203125" style="375" customWidth="1"/>
    <col min="10260" max="10260" width="10.44140625" style="375" customWidth="1"/>
    <col min="10261" max="10261" width="7.33203125" style="375" customWidth="1"/>
    <col min="10262" max="10262" width="1.88671875" style="375" customWidth="1"/>
    <col min="10263" max="10263" width="7.33203125" style="375" customWidth="1"/>
    <col min="10264" max="10264" width="1.88671875" style="375" customWidth="1"/>
    <col min="10265" max="10265" width="7.33203125" style="375" customWidth="1"/>
    <col min="10266" max="10266" width="1.44140625" style="375" customWidth="1"/>
    <col min="10267" max="10267" width="1" style="375" customWidth="1"/>
    <col min="10268" max="10268" width="9.109375" style="375"/>
    <col min="10269" max="10269" width="1.6640625" style="375" customWidth="1"/>
    <col min="10270" max="10270" width="9.109375" style="375"/>
    <col min="10271" max="10271" width="9.88671875" style="375" customWidth="1"/>
    <col min="10272" max="10272" width="9.109375" style="375"/>
    <col min="10273" max="10273" width="1.5546875" style="375" customWidth="1"/>
    <col min="10274" max="10274" width="9.109375" style="375"/>
    <col min="10275" max="10275" width="1.5546875" style="375" customWidth="1"/>
    <col min="10276" max="10496" width="9.109375" style="375"/>
    <col min="10497" max="10497" width="1.6640625" style="375" customWidth="1"/>
    <col min="10498" max="10498" width="1.33203125" style="375" customWidth="1"/>
    <col min="10499" max="10501" width="8.33203125" style="375" customWidth="1"/>
    <col min="10502" max="10502" width="6.88671875" style="375" customWidth="1"/>
    <col min="10503" max="10503" width="8.6640625" style="375" customWidth="1"/>
    <col min="10504" max="10504" width="1.88671875" style="375" customWidth="1"/>
    <col min="10505" max="10505" width="1.6640625" style="375" customWidth="1"/>
    <col min="10506" max="10506" width="1.33203125" style="375" customWidth="1"/>
    <col min="10507" max="10508" width="8.6640625" style="375" customWidth="1"/>
    <col min="10509" max="10509" width="8.33203125" style="375" customWidth="1"/>
    <col min="10510" max="10510" width="8.44140625" style="375" customWidth="1"/>
    <col min="10511" max="10511" width="8.5546875" style="375" customWidth="1"/>
    <col min="10512" max="10512" width="1.33203125" style="375" customWidth="1"/>
    <col min="10513" max="10513" width="2.5546875" style="375" customWidth="1"/>
    <col min="10514" max="10514" width="1.33203125" style="375" customWidth="1"/>
    <col min="10515" max="10515" width="9.33203125" style="375" customWidth="1"/>
    <col min="10516" max="10516" width="10.44140625" style="375" customWidth="1"/>
    <col min="10517" max="10517" width="7.33203125" style="375" customWidth="1"/>
    <col min="10518" max="10518" width="1.88671875" style="375" customWidth="1"/>
    <col min="10519" max="10519" width="7.33203125" style="375" customWidth="1"/>
    <col min="10520" max="10520" width="1.88671875" style="375" customWidth="1"/>
    <col min="10521" max="10521" width="7.33203125" style="375" customWidth="1"/>
    <col min="10522" max="10522" width="1.44140625" style="375" customWidth="1"/>
    <col min="10523" max="10523" width="1" style="375" customWidth="1"/>
    <col min="10524" max="10524" width="9.109375" style="375"/>
    <col min="10525" max="10525" width="1.6640625" style="375" customWidth="1"/>
    <col min="10526" max="10526" width="9.109375" style="375"/>
    <col min="10527" max="10527" width="9.88671875" style="375" customWidth="1"/>
    <col min="10528" max="10528" width="9.109375" style="375"/>
    <col min="10529" max="10529" width="1.5546875" style="375" customWidth="1"/>
    <col min="10530" max="10530" width="9.109375" style="375"/>
    <col min="10531" max="10531" width="1.5546875" style="375" customWidth="1"/>
    <col min="10532" max="10752" width="9.109375" style="375"/>
    <col min="10753" max="10753" width="1.6640625" style="375" customWidth="1"/>
    <col min="10754" max="10754" width="1.33203125" style="375" customWidth="1"/>
    <col min="10755" max="10757" width="8.33203125" style="375" customWidth="1"/>
    <col min="10758" max="10758" width="6.88671875" style="375" customWidth="1"/>
    <col min="10759" max="10759" width="8.6640625" style="375" customWidth="1"/>
    <col min="10760" max="10760" width="1.88671875" style="375" customWidth="1"/>
    <col min="10761" max="10761" width="1.6640625" style="375" customWidth="1"/>
    <col min="10762" max="10762" width="1.33203125" style="375" customWidth="1"/>
    <col min="10763" max="10764" width="8.6640625" style="375" customWidth="1"/>
    <col min="10765" max="10765" width="8.33203125" style="375" customWidth="1"/>
    <col min="10766" max="10766" width="8.44140625" style="375" customWidth="1"/>
    <col min="10767" max="10767" width="8.5546875" style="375" customWidth="1"/>
    <col min="10768" max="10768" width="1.33203125" style="375" customWidth="1"/>
    <col min="10769" max="10769" width="2.5546875" style="375" customWidth="1"/>
    <col min="10770" max="10770" width="1.33203125" style="375" customWidth="1"/>
    <col min="10771" max="10771" width="9.33203125" style="375" customWidth="1"/>
    <col min="10772" max="10772" width="10.44140625" style="375" customWidth="1"/>
    <col min="10773" max="10773" width="7.33203125" style="375" customWidth="1"/>
    <col min="10774" max="10774" width="1.88671875" style="375" customWidth="1"/>
    <col min="10775" max="10775" width="7.33203125" style="375" customWidth="1"/>
    <col min="10776" max="10776" width="1.88671875" style="375" customWidth="1"/>
    <col min="10777" max="10777" width="7.33203125" style="375" customWidth="1"/>
    <col min="10778" max="10778" width="1.44140625" style="375" customWidth="1"/>
    <col min="10779" max="10779" width="1" style="375" customWidth="1"/>
    <col min="10780" max="10780" width="9.109375" style="375"/>
    <col min="10781" max="10781" width="1.6640625" style="375" customWidth="1"/>
    <col min="10782" max="10782" width="9.109375" style="375"/>
    <col min="10783" max="10783" width="9.88671875" style="375" customWidth="1"/>
    <col min="10784" max="10784" width="9.109375" style="375"/>
    <col min="10785" max="10785" width="1.5546875" style="375" customWidth="1"/>
    <col min="10786" max="10786" width="9.109375" style="375"/>
    <col min="10787" max="10787" width="1.5546875" style="375" customWidth="1"/>
    <col min="10788" max="11008" width="9.109375" style="375"/>
    <col min="11009" max="11009" width="1.6640625" style="375" customWidth="1"/>
    <col min="11010" max="11010" width="1.33203125" style="375" customWidth="1"/>
    <col min="11011" max="11013" width="8.33203125" style="375" customWidth="1"/>
    <col min="11014" max="11014" width="6.88671875" style="375" customWidth="1"/>
    <col min="11015" max="11015" width="8.6640625" style="375" customWidth="1"/>
    <col min="11016" max="11016" width="1.88671875" style="375" customWidth="1"/>
    <col min="11017" max="11017" width="1.6640625" style="375" customWidth="1"/>
    <col min="11018" max="11018" width="1.33203125" style="375" customWidth="1"/>
    <col min="11019" max="11020" width="8.6640625" style="375" customWidth="1"/>
    <col min="11021" max="11021" width="8.33203125" style="375" customWidth="1"/>
    <col min="11022" max="11022" width="8.44140625" style="375" customWidth="1"/>
    <col min="11023" max="11023" width="8.5546875" style="375" customWidth="1"/>
    <col min="11024" max="11024" width="1.33203125" style="375" customWidth="1"/>
    <col min="11025" max="11025" width="2.5546875" style="375" customWidth="1"/>
    <col min="11026" max="11026" width="1.33203125" style="375" customWidth="1"/>
    <col min="11027" max="11027" width="9.33203125" style="375" customWidth="1"/>
    <col min="11028" max="11028" width="10.44140625" style="375" customWidth="1"/>
    <col min="11029" max="11029" width="7.33203125" style="375" customWidth="1"/>
    <col min="11030" max="11030" width="1.88671875" style="375" customWidth="1"/>
    <col min="11031" max="11031" width="7.33203125" style="375" customWidth="1"/>
    <col min="11032" max="11032" width="1.88671875" style="375" customWidth="1"/>
    <col min="11033" max="11033" width="7.33203125" style="375" customWidth="1"/>
    <col min="11034" max="11034" width="1.44140625" style="375" customWidth="1"/>
    <col min="11035" max="11035" width="1" style="375" customWidth="1"/>
    <col min="11036" max="11036" width="9.109375" style="375"/>
    <col min="11037" max="11037" width="1.6640625" style="375" customWidth="1"/>
    <col min="11038" max="11038" width="9.109375" style="375"/>
    <col min="11039" max="11039" width="9.88671875" style="375" customWidth="1"/>
    <col min="11040" max="11040" width="9.109375" style="375"/>
    <col min="11041" max="11041" width="1.5546875" style="375" customWidth="1"/>
    <col min="11042" max="11042" width="9.109375" style="375"/>
    <col min="11043" max="11043" width="1.5546875" style="375" customWidth="1"/>
    <col min="11044" max="11264" width="9.109375" style="375"/>
    <col min="11265" max="11265" width="1.6640625" style="375" customWidth="1"/>
    <col min="11266" max="11266" width="1.33203125" style="375" customWidth="1"/>
    <col min="11267" max="11269" width="8.33203125" style="375" customWidth="1"/>
    <col min="11270" max="11270" width="6.88671875" style="375" customWidth="1"/>
    <col min="11271" max="11271" width="8.6640625" style="375" customWidth="1"/>
    <col min="11272" max="11272" width="1.88671875" style="375" customWidth="1"/>
    <col min="11273" max="11273" width="1.6640625" style="375" customWidth="1"/>
    <col min="11274" max="11274" width="1.33203125" style="375" customWidth="1"/>
    <col min="11275" max="11276" width="8.6640625" style="375" customWidth="1"/>
    <col min="11277" max="11277" width="8.33203125" style="375" customWidth="1"/>
    <col min="11278" max="11278" width="8.44140625" style="375" customWidth="1"/>
    <col min="11279" max="11279" width="8.5546875" style="375" customWidth="1"/>
    <col min="11280" max="11280" width="1.33203125" style="375" customWidth="1"/>
    <col min="11281" max="11281" width="2.5546875" style="375" customWidth="1"/>
    <col min="11282" max="11282" width="1.33203125" style="375" customWidth="1"/>
    <col min="11283" max="11283" width="9.33203125" style="375" customWidth="1"/>
    <col min="11284" max="11284" width="10.44140625" style="375" customWidth="1"/>
    <col min="11285" max="11285" width="7.33203125" style="375" customWidth="1"/>
    <col min="11286" max="11286" width="1.88671875" style="375" customWidth="1"/>
    <col min="11287" max="11287" width="7.33203125" style="375" customWidth="1"/>
    <col min="11288" max="11288" width="1.88671875" style="375" customWidth="1"/>
    <col min="11289" max="11289" width="7.33203125" style="375" customWidth="1"/>
    <col min="11290" max="11290" width="1.44140625" style="375" customWidth="1"/>
    <col min="11291" max="11291" width="1" style="375" customWidth="1"/>
    <col min="11292" max="11292" width="9.109375" style="375"/>
    <col min="11293" max="11293" width="1.6640625" style="375" customWidth="1"/>
    <col min="11294" max="11294" width="9.109375" style="375"/>
    <col min="11295" max="11295" width="9.88671875" style="375" customWidth="1"/>
    <col min="11296" max="11296" width="9.109375" style="375"/>
    <col min="11297" max="11297" width="1.5546875" style="375" customWidth="1"/>
    <col min="11298" max="11298" width="9.109375" style="375"/>
    <col min="11299" max="11299" width="1.5546875" style="375" customWidth="1"/>
    <col min="11300" max="11520" width="9.109375" style="375"/>
    <col min="11521" max="11521" width="1.6640625" style="375" customWidth="1"/>
    <col min="11522" max="11522" width="1.33203125" style="375" customWidth="1"/>
    <col min="11523" max="11525" width="8.33203125" style="375" customWidth="1"/>
    <col min="11526" max="11526" width="6.88671875" style="375" customWidth="1"/>
    <col min="11527" max="11527" width="8.6640625" style="375" customWidth="1"/>
    <col min="11528" max="11528" width="1.88671875" style="375" customWidth="1"/>
    <col min="11529" max="11529" width="1.6640625" style="375" customWidth="1"/>
    <col min="11530" max="11530" width="1.33203125" style="375" customWidth="1"/>
    <col min="11531" max="11532" width="8.6640625" style="375" customWidth="1"/>
    <col min="11533" max="11533" width="8.33203125" style="375" customWidth="1"/>
    <col min="11534" max="11534" width="8.44140625" style="375" customWidth="1"/>
    <col min="11535" max="11535" width="8.5546875" style="375" customWidth="1"/>
    <col min="11536" max="11536" width="1.33203125" style="375" customWidth="1"/>
    <col min="11537" max="11537" width="2.5546875" style="375" customWidth="1"/>
    <col min="11538" max="11538" width="1.33203125" style="375" customWidth="1"/>
    <col min="11539" max="11539" width="9.33203125" style="375" customWidth="1"/>
    <col min="11540" max="11540" width="10.44140625" style="375" customWidth="1"/>
    <col min="11541" max="11541" width="7.33203125" style="375" customWidth="1"/>
    <col min="11542" max="11542" width="1.88671875" style="375" customWidth="1"/>
    <col min="11543" max="11543" width="7.33203125" style="375" customWidth="1"/>
    <col min="11544" max="11544" width="1.88671875" style="375" customWidth="1"/>
    <col min="11545" max="11545" width="7.33203125" style="375" customWidth="1"/>
    <col min="11546" max="11546" width="1.44140625" style="375" customWidth="1"/>
    <col min="11547" max="11547" width="1" style="375" customWidth="1"/>
    <col min="11548" max="11548" width="9.109375" style="375"/>
    <col min="11549" max="11549" width="1.6640625" style="375" customWidth="1"/>
    <col min="11550" max="11550" width="9.109375" style="375"/>
    <col min="11551" max="11551" width="9.88671875" style="375" customWidth="1"/>
    <col min="11552" max="11552" width="9.109375" style="375"/>
    <col min="11553" max="11553" width="1.5546875" style="375" customWidth="1"/>
    <col min="11554" max="11554" width="9.109375" style="375"/>
    <col min="11555" max="11555" width="1.5546875" style="375" customWidth="1"/>
    <col min="11556" max="11776" width="9.109375" style="375"/>
    <col min="11777" max="11777" width="1.6640625" style="375" customWidth="1"/>
    <col min="11778" max="11778" width="1.33203125" style="375" customWidth="1"/>
    <col min="11779" max="11781" width="8.33203125" style="375" customWidth="1"/>
    <col min="11782" max="11782" width="6.88671875" style="375" customWidth="1"/>
    <col min="11783" max="11783" width="8.6640625" style="375" customWidth="1"/>
    <col min="11784" max="11784" width="1.88671875" style="375" customWidth="1"/>
    <col min="11785" max="11785" width="1.6640625" style="375" customWidth="1"/>
    <col min="11786" max="11786" width="1.33203125" style="375" customWidth="1"/>
    <col min="11787" max="11788" width="8.6640625" style="375" customWidth="1"/>
    <col min="11789" max="11789" width="8.33203125" style="375" customWidth="1"/>
    <col min="11790" max="11790" width="8.44140625" style="375" customWidth="1"/>
    <col min="11791" max="11791" width="8.5546875" style="375" customWidth="1"/>
    <col min="11792" max="11792" width="1.33203125" style="375" customWidth="1"/>
    <col min="11793" max="11793" width="2.5546875" style="375" customWidth="1"/>
    <col min="11794" max="11794" width="1.33203125" style="375" customWidth="1"/>
    <col min="11795" max="11795" width="9.33203125" style="375" customWidth="1"/>
    <col min="11796" max="11796" width="10.44140625" style="375" customWidth="1"/>
    <col min="11797" max="11797" width="7.33203125" style="375" customWidth="1"/>
    <col min="11798" max="11798" width="1.88671875" style="375" customWidth="1"/>
    <col min="11799" max="11799" width="7.33203125" style="375" customWidth="1"/>
    <col min="11800" max="11800" width="1.88671875" style="375" customWidth="1"/>
    <col min="11801" max="11801" width="7.33203125" style="375" customWidth="1"/>
    <col min="11802" max="11802" width="1.44140625" style="375" customWidth="1"/>
    <col min="11803" max="11803" width="1" style="375" customWidth="1"/>
    <col min="11804" max="11804" width="9.109375" style="375"/>
    <col min="11805" max="11805" width="1.6640625" style="375" customWidth="1"/>
    <col min="11806" max="11806" width="9.109375" style="375"/>
    <col min="11807" max="11807" width="9.88671875" style="375" customWidth="1"/>
    <col min="11808" max="11808" width="9.109375" style="375"/>
    <col min="11809" max="11809" width="1.5546875" style="375" customWidth="1"/>
    <col min="11810" max="11810" width="9.109375" style="375"/>
    <col min="11811" max="11811" width="1.5546875" style="375" customWidth="1"/>
    <col min="11812" max="12032" width="9.109375" style="375"/>
    <col min="12033" max="12033" width="1.6640625" style="375" customWidth="1"/>
    <col min="12034" max="12034" width="1.33203125" style="375" customWidth="1"/>
    <col min="12035" max="12037" width="8.33203125" style="375" customWidth="1"/>
    <col min="12038" max="12038" width="6.88671875" style="375" customWidth="1"/>
    <col min="12039" max="12039" width="8.6640625" style="375" customWidth="1"/>
    <col min="12040" max="12040" width="1.88671875" style="375" customWidth="1"/>
    <col min="12041" max="12041" width="1.6640625" style="375" customWidth="1"/>
    <col min="12042" max="12042" width="1.33203125" style="375" customWidth="1"/>
    <col min="12043" max="12044" width="8.6640625" style="375" customWidth="1"/>
    <col min="12045" max="12045" width="8.33203125" style="375" customWidth="1"/>
    <col min="12046" max="12046" width="8.44140625" style="375" customWidth="1"/>
    <col min="12047" max="12047" width="8.5546875" style="375" customWidth="1"/>
    <col min="12048" max="12048" width="1.33203125" style="375" customWidth="1"/>
    <col min="12049" max="12049" width="2.5546875" style="375" customWidth="1"/>
    <col min="12050" max="12050" width="1.33203125" style="375" customWidth="1"/>
    <col min="12051" max="12051" width="9.33203125" style="375" customWidth="1"/>
    <col min="12052" max="12052" width="10.44140625" style="375" customWidth="1"/>
    <col min="12053" max="12053" width="7.33203125" style="375" customWidth="1"/>
    <col min="12054" max="12054" width="1.88671875" style="375" customWidth="1"/>
    <col min="12055" max="12055" width="7.33203125" style="375" customWidth="1"/>
    <col min="12056" max="12056" width="1.88671875" style="375" customWidth="1"/>
    <col min="12057" max="12057" width="7.33203125" style="375" customWidth="1"/>
    <col min="12058" max="12058" width="1.44140625" style="375" customWidth="1"/>
    <col min="12059" max="12059" width="1" style="375" customWidth="1"/>
    <col min="12060" max="12060" width="9.109375" style="375"/>
    <col min="12061" max="12061" width="1.6640625" style="375" customWidth="1"/>
    <col min="12062" max="12062" width="9.109375" style="375"/>
    <col min="12063" max="12063" width="9.88671875" style="375" customWidth="1"/>
    <col min="12064" max="12064" width="9.109375" style="375"/>
    <col min="12065" max="12065" width="1.5546875" style="375" customWidth="1"/>
    <col min="12066" max="12066" width="9.109375" style="375"/>
    <col min="12067" max="12067" width="1.5546875" style="375" customWidth="1"/>
    <col min="12068" max="12288" width="9.109375" style="375"/>
    <col min="12289" max="12289" width="1.6640625" style="375" customWidth="1"/>
    <col min="12290" max="12290" width="1.33203125" style="375" customWidth="1"/>
    <col min="12291" max="12293" width="8.33203125" style="375" customWidth="1"/>
    <col min="12294" max="12294" width="6.88671875" style="375" customWidth="1"/>
    <col min="12295" max="12295" width="8.6640625" style="375" customWidth="1"/>
    <col min="12296" max="12296" width="1.88671875" style="375" customWidth="1"/>
    <col min="12297" max="12297" width="1.6640625" style="375" customWidth="1"/>
    <col min="12298" max="12298" width="1.33203125" style="375" customWidth="1"/>
    <col min="12299" max="12300" width="8.6640625" style="375" customWidth="1"/>
    <col min="12301" max="12301" width="8.33203125" style="375" customWidth="1"/>
    <col min="12302" max="12302" width="8.44140625" style="375" customWidth="1"/>
    <col min="12303" max="12303" width="8.5546875" style="375" customWidth="1"/>
    <col min="12304" max="12304" width="1.33203125" style="375" customWidth="1"/>
    <col min="12305" max="12305" width="2.5546875" style="375" customWidth="1"/>
    <col min="12306" max="12306" width="1.33203125" style="375" customWidth="1"/>
    <col min="12307" max="12307" width="9.33203125" style="375" customWidth="1"/>
    <col min="12308" max="12308" width="10.44140625" style="375" customWidth="1"/>
    <col min="12309" max="12309" width="7.33203125" style="375" customWidth="1"/>
    <col min="12310" max="12310" width="1.88671875" style="375" customWidth="1"/>
    <col min="12311" max="12311" width="7.33203125" style="375" customWidth="1"/>
    <col min="12312" max="12312" width="1.88671875" style="375" customWidth="1"/>
    <col min="12313" max="12313" width="7.33203125" style="375" customWidth="1"/>
    <col min="12314" max="12314" width="1.44140625" style="375" customWidth="1"/>
    <col min="12315" max="12315" width="1" style="375" customWidth="1"/>
    <col min="12316" max="12316" width="9.109375" style="375"/>
    <col min="12317" max="12317" width="1.6640625" style="375" customWidth="1"/>
    <col min="12318" max="12318" width="9.109375" style="375"/>
    <col min="12319" max="12319" width="9.88671875" style="375" customWidth="1"/>
    <col min="12320" max="12320" width="9.109375" style="375"/>
    <col min="12321" max="12321" width="1.5546875" style="375" customWidth="1"/>
    <col min="12322" max="12322" width="9.109375" style="375"/>
    <col min="12323" max="12323" width="1.5546875" style="375" customWidth="1"/>
    <col min="12324" max="12544" width="9.109375" style="375"/>
    <col min="12545" max="12545" width="1.6640625" style="375" customWidth="1"/>
    <col min="12546" max="12546" width="1.33203125" style="375" customWidth="1"/>
    <col min="12547" max="12549" width="8.33203125" style="375" customWidth="1"/>
    <col min="12550" max="12550" width="6.88671875" style="375" customWidth="1"/>
    <col min="12551" max="12551" width="8.6640625" style="375" customWidth="1"/>
    <col min="12552" max="12552" width="1.88671875" style="375" customWidth="1"/>
    <col min="12553" max="12553" width="1.6640625" style="375" customWidth="1"/>
    <col min="12554" max="12554" width="1.33203125" style="375" customWidth="1"/>
    <col min="12555" max="12556" width="8.6640625" style="375" customWidth="1"/>
    <col min="12557" max="12557" width="8.33203125" style="375" customWidth="1"/>
    <col min="12558" max="12558" width="8.44140625" style="375" customWidth="1"/>
    <col min="12559" max="12559" width="8.5546875" style="375" customWidth="1"/>
    <col min="12560" max="12560" width="1.33203125" style="375" customWidth="1"/>
    <col min="12561" max="12561" width="2.5546875" style="375" customWidth="1"/>
    <col min="12562" max="12562" width="1.33203125" style="375" customWidth="1"/>
    <col min="12563" max="12563" width="9.33203125" style="375" customWidth="1"/>
    <col min="12564" max="12564" width="10.44140625" style="375" customWidth="1"/>
    <col min="12565" max="12565" width="7.33203125" style="375" customWidth="1"/>
    <col min="12566" max="12566" width="1.88671875" style="375" customWidth="1"/>
    <col min="12567" max="12567" width="7.33203125" style="375" customWidth="1"/>
    <col min="12568" max="12568" width="1.88671875" style="375" customWidth="1"/>
    <col min="12569" max="12569" width="7.33203125" style="375" customWidth="1"/>
    <col min="12570" max="12570" width="1.44140625" style="375" customWidth="1"/>
    <col min="12571" max="12571" width="1" style="375" customWidth="1"/>
    <col min="12572" max="12572" width="9.109375" style="375"/>
    <col min="12573" max="12573" width="1.6640625" style="375" customWidth="1"/>
    <col min="12574" max="12574" width="9.109375" style="375"/>
    <col min="12575" max="12575" width="9.88671875" style="375" customWidth="1"/>
    <col min="12576" max="12576" width="9.109375" style="375"/>
    <col min="12577" max="12577" width="1.5546875" style="375" customWidth="1"/>
    <col min="12578" max="12578" width="9.109375" style="375"/>
    <col min="12579" max="12579" width="1.5546875" style="375" customWidth="1"/>
    <col min="12580" max="12800" width="9.109375" style="375"/>
    <col min="12801" max="12801" width="1.6640625" style="375" customWidth="1"/>
    <col min="12802" max="12802" width="1.33203125" style="375" customWidth="1"/>
    <col min="12803" max="12805" width="8.33203125" style="375" customWidth="1"/>
    <col min="12806" max="12806" width="6.88671875" style="375" customWidth="1"/>
    <col min="12807" max="12807" width="8.6640625" style="375" customWidth="1"/>
    <col min="12808" max="12808" width="1.88671875" style="375" customWidth="1"/>
    <col min="12809" max="12809" width="1.6640625" style="375" customWidth="1"/>
    <col min="12810" max="12810" width="1.33203125" style="375" customWidth="1"/>
    <col min="12811" max="12812" width="8.6640625" style="375" customWidth="1"/>
    <col min="12813" max="12813" width="8.33203125" style="375" customWidth="1"/>
    <col min="12814" max="12814" width="8.44140625" style="375" customWidth="1"/>
    <col min="12815" max="12815" width="8.5546875" style="375" customWidth="1"/>
    <col min="12816" max="12816" width="1.33203125" style="375" customWidth="1"/>
    <col min="12817" max="12817" width="2.5546875" style="375" customWidth="1"/>
    <col min="12818" max="12818" width="1.33203125" style="375" customWidth="1"/>
    <col min="12819" max="12819" width="9.33203125" style="375" customWidth="1"/>
    <col min="12820" max="12820" width="10.44140625" style="375" customWidth="1"/>
    <col min="12821" max="12821" width="7.33203125" style="375" customWidth="1"/>
    <col min="12822" max="12822" width="1.88671875" style="375" customWidth="1"/>
    <col min="12823" max="12823" width="7.33203125" style="375" customWidth="1"/>
    <col min="12824" max="12824" width="1.88671875" style="375" customWidth="1"/>
    <col min="12825" max="12825" width="7.33203125" style="375" customWidth="1"/>
    <col min="12826" max="12826" width="1.44140625" style="375" customWidth="1"/>
    <col min="12827" max="12827" width="1" style="375" customWidth="1"/>
    <col min="12828" max="12828" width="9.109375" style="375"/>
    <col min="12829" max="12829" width="1.6640625" style="375" customWidth="1"/>
    <col min="12830" max="12830" width="9.109375" style="375"/>
    <col min="12831" max="12831" width="9.88671875" style="375" customWidth="1"/>
    <col min="12832" max="12832" width="9.109375" style="375"/>
    <col min="12833" max="12833" width="1.5546875" style="375" customWidth="1"/>
    <col min="12834" max="12834" width="9.109375" style="375"/>
    <col min="12835" max="12835" width="1.5546875" style="375" customWidth="1"/>
    <col min="12836" max="13056" width="9.109375" style="375"/>
    <col min="13057" max="13057" width="1.6640625" style="375" customWidth="1"/>
    <col min="13058" max="13058" width="1.33203125" style="375" customWidth="1"/>
    <col min="13059" max="13061" width="8.33203125" style="375" customWidth="1"/>
    <col min="13062" max="13062" width="6.88671875" style="375" customWidth="1"/>
    <col min="13063" max="13063" width="8.6640625" style="375" customWidth="1"/>
    <col min="13064" max="13064" width="1.88671875" style="375" customWidth="1"/>
    <col min="13065" max="13065" width="1.6640625" style="375" customWidth="1"/>
    <col min="13066" max="13066" width="1.33203125" style="375" customWidth="1"/>
    <col min="13067" max="13068" width="8.6640625" style="375" customWidth="1"/>
    <col min="13069" max="13069" width="8.33203125" style="375" customWidth="1"/>
    <col min="13070" max="13070" width="8.44140625" style="375" customWidth="1"/>
    <col min="13071" max="13071" width="8.5546875" style="375" customWidth="1"/>
    <col min="13072" max="13072" width="1.33203125" style="375" customWidth="1"/>
    <col min="13073" max="13073" width="2.5546875" style="375" customWidth="1"/>
    <col min="13074" max="13074" width="1.33203125" style="375" customWidth="1"/>
    <col min="13075" max="13075" width="9.33203125" style="375" customWidth="1"/>
    <col min="13076" max="13076" width="10.44140625" style="375" customWidth="1"/>
    <col min="13077" max="13077" width="7.33203125" style="375" customWidth="1"/>
    <col min="13078" max="13078" width="1.88671875" style="375" customWidth="1"/>
    <col min="13079" max="13079" width="7.33203125" style="375" customWidth="1"/>
    <col min="13080" max="13080" width="1.88671875" style="375" customWidth="1"/>
    <col min="13081" max="13081" width="7.33203125" style="375" customWidth="1"/>
    <col min="13082" max="13082" width="1.44140625" style="375" customWidth="1"/>
    <col min="13083" max="13083" width="1" style="375" customWidth="1"/>
    <col min="13084" max="13084" width="9.109375" style="375"/>
    <col min="13085" max="13085" width="1.6640625" style="375" customWidth="1"/>
    <col min="13086" max="13086" width="9.109375" style="375"/>
    <col min="13087" max="13087" width="9.88671875" style="375" customWidth="1"/>
    <col min="13088" max="13088" width="9.109375" style="375"/>
    <col min="13089" max="13089" width="1.5546875" style="375" customWidth="1"/>
    <col min="13090" max="13090" width="9.109375" style="375"/>
    <col min="13091" max="13091" width="1.5546875" style="375" customWidth="1"/>
    <col min="13092" max="13312" width="9.109375" style="375"/>
    <col min="13313" max="13313" width="1.6640625" style="375" customWidth="1"/>
    <col min="13314" max="13314" width="1.33203125" style="375" customWidth="1"/>
    <col min="13315" max="13317" width="8.33203125" style="375" customWidth="1"/>
    <col min="13318" max="13318" width="6.88671875" style="375" customWidth="1"/>
    <col min="13319" max="13319" width="8.6640625" style="375" customWidth="1"/>
    <col min="13320" max="13320" width="1.88671875" style="375" customWidth="1"/>
    <col min="13321" max="13321" width="1.6640625" style="375" customWidth="1"/>
    <col min="13322" max="13322" width="1.33203125" style="375" customWidth="1"/>
    <col min="13323" max="13324" width="8.6640625" style="375" customWidth="1"/>
    <col min="13325" max="13325" width="8.33203125" style="375" customWidth="1"/>
    <col min="13326" max="13326" width="8.44140625" style="375" customWidth="1"/>
    <col min="13327" max="13327" width="8.5546875" style="375" customWidth="1"/>
    <col min="13328" max="13328" width="1.33203125" style="375" customWidth="1"/>
    <col min="13329" max="13329" width="2.5546875" style="375" customWidth="1"/>
    <col min="13330" max="13330" width="1.33203125" style="375" customWidth="1"/>
    <col min="13331" max="13331" width="9.33203125" style="375" customWidth="1"/>
    <col min="13332" max="13332" width="10.44140625" style="375" customWidth="1"/>
    <col min="13333" max="13333" width="7.33203125" style="375" customWidth="1"/>
    <col min="13334" max="13334" width="1.88671875" style="375" customWidth="1"/>
    <col min="13335" max="13335" width="7.33203125" style="375" customWidth="1"/>
    <col min="13336" max="13336" width="1.88671875" style="375" customWidth="1"/>
    <col min="13337" max="13337" width="7.33203125" style="375" customWidth="1"/>
    <col min="13338" max="13338" width="1.44140625" style="375" customWidth="1"/>
    <col min="13339" max="13339" width="1" style="375" customWidth="1"/>
    <col min="13340" max="13340" width="9.109375" style="375"/>
    <col min="13341" max="13341" width="1.6640625" style="375" customWidth="1"/>
    <col min="13342" max="13342" width="9.109375" style="375"/>
    <col min="13343" max="13343" width="9.88671875" style="375" customWidth="1"/>
    <col min="13344" max="13344" width="9.109375" style="375"/>
    <col min="13345" max="13345" width="1.5546875" style="375" customWidth="1"/>
    <col min="13346" max="13346" width="9.109375" style="375"/>
    <col min="13347" max="13347" width="1.5546875" style="375" customWidth="1"/>
    <col min="13348" max="13568" width="9.109375" style="375"/>
    <col min="13569" max="13569" width="1.6640625" style="375" customWidth="1"/>
    <col min="13570" max="13570" width="1.33203125" style="375" customWidth="1"/>
    <col min="13571" max="13573" width="8.33203125" style="375" customWidth="1"/>
    <col min="13574" max="13574" width="6.88671875" style="375" customWidth="1"/>
    <col min="13575" max="13575" width="8.6640625" style="375" customWidth="1"/>
    <col min="13576" max="13576" width="1.88671875" style="375" customWidth="1"/>
    <col min="13577" max="13577" width="1.6640625" style="375" customWidth="1"/>
    <col min="13578" max="13578" width="1.33203125" style="375" customWidth="1"/>
    <col min="13579" max="13580" width="8.6640625" style="375" customWidth="1"/>
    <col min="13581" max="13581" width="8.33203125" style="375" customWidth="1"/>
    <col min="13582" max="13582" width="8.44140625" style="375" customWidth="1"/>
    <col min="13583" max="13583" width="8.5546875" style="375" customWidth="1"/>
    <col min="13584" max="13584" width="1.33203125" style="375" customWidth="1"/>
    <col min="13585" max="13585" width="2.5546875" style="375" customWidth="1"/>
    <col min="13586" max="13586" width="1.33203125" style="375" customWidth="1"/>
    <col min="13587" max="13587" width="9.33203125" style="375" customWidth="1"/>
    <col min="13588" max="13588" width="10.44140625" style="375" customWidth="1"/>
    <col min="13589" max="13589" width="7.33203125" style="375" customWidth="1"/>
    <col min="13590" max="13590" width="1.88671875" style="375" customWidth="1"/>
    <col min="13591" max="13591" width="7.33203125" style="375" customWidth="1"/>
    <col min="13592" max="13592" width="1.88671875" style="375" customWidth="1"/>
    <col min="13593" max="13593" width="7.33203125" style="375" customWidth="1"/>
    <col min="13594" max="13594" width="1.44140625" style="375" customWidth="1"/>
    <col min="13595" max="13595" width="1" style="375" customWidth="1"/>
    <col min="13596" max="13596" width="9.109375" style="375"/>
    <col min="13597" max="13597" width="1.6640625" style="375" customWidth="1"/>
    <col min="13598" max="13598" width="9.109375" style="375"/>
    <col min="13599" max="13599" width="9.88671875" style="375" customWidth="1"/>
    <col min="13600" max="13600" width="9.109375" style="375"/>
    <col min="13601" max="13601" width="1.5546875" style="375" customWidth="1"/>
    <col min="13602" max="13602" width="9.109375" style="375"/>
    <col min="13603" max="13603" width="1.5546875" style="375" customWidth="1"/>
    <col min="13604" max="13824" width="9.109375" style="375"/>
    <col min="13825" max="13825" width="1.6640625" style="375" customWidth="1"/>
    <col min="13826" max="13826" width="1.33203125" style="375" customWidth="1"/>
    <col min="13827" max="13829" width="8.33203125" style="375" customWidth="1"/>
    <col min="13830" max="13830" width="6.88671875" style="375" customWidth="1"/>
    <col min="13831" max="13831" width="8.6640625" style="375" customWidth="1"/>
    <col min="13832" max="13832" width="1.88671875" style="375" customWidth="1"/>
    <col min="13833" max="13833" width="1.6640625" style="375" customWidth="1"/>
    <col min="13834" max="13834" width="1.33203125" style="375" customWidth="1"/>
    <col min="13835" max="13836" width="8.6640625" style="375" customWidth="1"/>
    <col min="13837" max="13837" width="8.33203125" style="375" customWidth="1"/>
    <col min="13838" max="13838" width="8.44140625" style="375" customWidth="1"/>
    <col min="13839" max="13839" width="8.5546875" style="375" customWidth="1"/>
    <col min="13840" max="13840" width="1.33203125" style="375" customWidth="1"/>
    <col min="13841" max="13841" width="2.5546875" style="375" customWidth="1"/>
    <col min="13842" max="13842" width="1.33203125" style="375" customWidth="1"/>
    <col min="13843" max="13843" width="9.33203125" style="375" customWidth="1"/>
    <col min="13844" max="13844" width="10.44140625" style="375" customWidth="1"/>
    <col min="13845" max="13845" width="7.33203125" style="375" customWidth="1"/>
    <col min="13846" max="13846" width="1.88671875" style="375" customWidth="1"/>
    <col min="13847" max="13847" width="7.33203125" style="375" customWidth="1"/>
    <col min="13848" max="13848" width="1.88671875" style="375" customWidth="1"/>
    <col min="13849" max="13849" width="7.33203125" style="375" customWidth="1"/>
    <col min="13850" max="13850" width="1.44140625" style="375" customWidth="1"/>
    <col min="13851" max="13851" width="1" style="375" customWidth="1"/>
    <col min="13852" max="13852" width="9.109375" style="375"/>
    <col min="13853" max="13853" width="1.6640625" style="375" customWidth="1"/>
    <col min="13854" max="13854" width="9.109375" style="375"/>
    <col min="13855" max="13855" width="9.88671875" style="375" customWidth="1"/>
    <col min="13856" max="13856" width="9.109375" style="375"/>
    <col min="13857" max="13857" width="1.5546875" style="375" customWidth="1"/>
    <col min="13858" max="13858" width="9.109375" style="375"/>
    <col min="13859" max="13859" width="1.5546875" style="375" customWidth="1"/>
    <col min="13860" max="14080" width="9.109375" style="375"/>
    <col min="14081" max="14081" width="1.6640625" style="375" customWidth="1"/>
    <col min="14082" max="14082" width="1.33203125" style="375" customWidth="1"/>
    <col min="14083" max="14085" width="8.33203125" style="375" customWidth="1"/>
    <col min="14086" max="14086" width="6.88671875" style="375" customWidth="1"/>
    <col min="14087" max="14087" width="8.6640625" style="375" customWidth="1"/>
    <col min="14088" max="14088" width="1.88671875" style="375" customWidth="1"/>
    <col min="14089" max="14089" width="1.6640625" style="375" customWidth="1"/>
    <col min="14090" max="14090" width="1.33203125" style="375" customWidth="1"/>
    <col min="14091" max="14092" width="8.6640625" style="375" customWidth="1"/>
    <col min="14093" max="14093" width="8.33203125" style="375" customWidth="1"/>
    <col min="14094" max="14094" width="8.44140625" style="375" customWidth="1"/>
    <col min="14095" max="14095" width="8.5546875" style="375" customWidth="1"/>
    <col min="14096" max="14096" width="1.33203125" style="375" customWidth="1"/>
    <col min="14097" max="14097" width="2.5546875" style="375" customWidth="1"/>
    <col min="14098" max="14098" width="1.33203125" style="375" customWidth="1"/>
    <col min="14099" max="14099" width="9.33203125" style="375" customWidth="1"/>
    <col min="14100" max="14100" width="10.44140625" style="375" customWidth="1"/>
    <col min="14101" max="14101" width="7.33203125" style="375" customWidth="1"/>
    <col min="14102" max="14102" width="1.88671875" style="375" customWidth="1"/>
    <col min="14103" max="14103" width="7.33203125" style="375" customWidth="1"/>
    <col min="14104" max="14104" width="1.88671875" style="375" customWidth="1"/>
    <col min="14105" max="14105" width="7.33203125" style="375" customWidth="1"/>
    <col min="14106" max="14106" width="1.44140625" style="375" customWidth="1"/>
    <col min="14107" max="14107" width="1" style="375" customWidth="1"/>
    <col min="14108" max="14108" width="9.109375" style="375"/>
    <col min="14109" max="14109" width="1.6640625" style="375" customWidth="1"/>
    <col min="14110" max="14110" width="9.109375" style="375"/>
    <col min="14111" max="14111" width="9.88671875" style="375" customWidth="1"/>
    <col min="14112" max="14112" width="9.109375" style="375"/>
    <col min="14113" max="14113" width="1.5546875" style="375" customWidth="1"/>
    <col min="14114" max="14114" width="9.109375" style="375"/>
    <col min="14115" max="14115" width="1.5546875" style="375" customWidth="1"/>
    <col min="14116" max="14336" width="9.109375" style="375"/>
    <col min="14337" max="14337" width="1.6640625" style="375" customWidth="1"/>
    <col min="14338" max="14338" width="1.33203125" style="375" customWidth="1"/>
    <col min="14339" max="14341" width="8.33203125" style="375" customWidth="1"/>
    <col min="14342" max="14342" width="6.88671875" style="375" customWidth="1"/>
    <col min="14343" max="14343" width="8.6640625" style="375" customWidth="1"/>
    <col min="14344" max="14344" width="1.88671875" style="375" customWidth="1"/>
    <col min="14345" max="14345" width="1.6640625" style="375" customWidth="1"/>
    <col min="14346" max="14346" width="1.33203125" style="375" customWidth="1"/>
    <col min="14347" max="14348" width="8.6640625" style="375" customWidth="1"/>
    <col min="14349" max="14349" width="8.33203125" style="375" customWidth="1"/>
    <col min="14350" max="14350" width="8.44140625" style="375" customWidth="1"/>
    <col min="14351" max="14351" width="8.5546875" style="375" customWidth="1"/>
    <col min="14352" max="14352" width="1.33203125" style="375" customWidth="1"/>
    <col min="14353" max="14353" width="2.5546875" style="375" customWidth="1"/>
    <col min="14354" max="14354" width="1.33203125" style="375" customWidth="1"/>
    <col min="14355" max="14355" width="9.33203125" style="375" customWidth="1"/>
    <col min="14356" max="14356" width="10.44140625" style="375" customWidth="1"/>
    <col min="14357" max="14357" width="7.33203125" style="375" customWidth="1"/>
    <col min="14358" max="14358" width="1.88671875" style="375" customWidth="1"/>
    <col min="14359" max="14359" width="7.33203125" style="375" customWidth="1"/>
    <col min="14360" max="14360" width="1.88671875" style="375" customWidth="1"/>
    <col min="14361" max="14361" width="7.33203125" style="375" customWidth="1"/>
    <col min="14362" max="14362" width="1.44140625" style="375" customWidth="1"/>
    <col min="14363" max="14363" width="1" style="375" customWidth="1"/>
    <col min="14364" max="14364" width="9.109375" style="375"/>
    <col min="14365" max="14365" width="1.6640625" style="375" customWidth="1"/>
    <col min="14366" max="14366" width="9.109375" style="375"/>
    <col min="14367" max="14367" width="9.88671875" style="375" customWidth="1"/>
    <col min="14368" max="14368" width="9.109375" style="375"/>
    <col min="14369" max="14369" width="1.5546875" style="375" customWidth="1"/>
    <col min="14370" max="14370" width="9.109375" style="375"/>
    <col min="14371" max="14371" width="1.5546875" style="375" customWidth="1"/>
    <col min="14372" max="14592" width="9.109375" style="375"/>
    <col min="14593" max="14593" width="1.6640625" style="375" customWidth="1"/>
    <col min="14594" max="14594" width="1.33203125" style="375" customWidth="1"/>
    <col min="14595" max="14597" width="8.33203125" style="375" customWidth="1"/>
    <col min="14598" max="14598" width="6.88671875" style="375" customWidth="1"/>
    <col min="14599" max="14599" width="8.6640625" style="375" customWidth="1"/>
    <col min="14600" max="14600" width="1.88671875" style="375" customWidth="1"/>
    <col min="14601" max="14601" width="1.6640625" style="375" customWidth="1"/>
    <col min="14602" max="14602" width="1.33203125" style="375" customWidth="1"/>
    <col min="14603" max="14604" width="8.6640625" style="375" customWidth="1"/>
    <col min="14605" max="14605" width="8.33203125" style="375" customWidth="1"/>
    <col min="14606" max="14606" width="8.44140625" style="375" customWidth="1"/>
    <col min="14607" max="14607" width="8.5546875" style="375" customWidth="1"/>
    <col min="14608" max="14608" width="1.33203125" style="375" customWidth="1"/>
    <col min="14609" max="14609" width="2.5546875" style="375" customWidth="1"/>
    <col min="14610" max="14610" width="1.33203125" style="375" customWidth="1"/>
    <col min="14611" max="14611" width="9.33203125" style="375" customWidth="1"/>
    <col min="14612" max="14612" width="10.44140625" style="375" customWidth="1"/>
    <col min="14613" max="14613" width="7.33203125" style="375" customWidth="1"/>
    <col min="14614" max="14614" width="1.88671875" style="375" customWidth="1"/>
    <col min="14615" max="14615" width="7.33203125" style="375" customWidth="1"/>
    <col min="14616" max="14616" width="1.88671875" style="375" customWidth="1"/>
    <col min="14617" max="14617" width="7.33203125" style="375" customWidth="1"/>
    <col min="14618" max="14618" width="1.44140625" style="375" customWidth="1"/>
    <col min="14619" max="14619" width="1" style="375" customWidth="1"/>
    <col min="14620" max="14620" width="9.109375" style="375"/>
    <col min="14621" max="14621" width="1.6640625" style="375" customWidth="1"/>
    <col min="14622" max="14622" width="9.109375" style="375"/>
    <col min="14623" max="14623" width="9.88671875" style="375" customWidth="1"/>
    <col min="14624" max="14624" width="9.109375" style="375"/>
    <col min="14625" max="14625" width="1.5546875" style="375" customWidth="1"/>
    <col min="14626" max="14626" width="9.109375" style="375"/>
    <col min="14627" max="14627" width="1.5546875" style="375" customWidth="1"/>
    <col min="14628" max="14848" width="9.109375" style="375"/>
    <col min="14849" max="14849" width="1.6640625" style="375" customWidth="1"/>
    <col min="14850" max="14850" width="1.33203125" style="375" customWidth="1"/>
    <col min="14851" max="14853" width="8.33203125" style="375" customWidth="1"/>
    <col min="14854" max="14854" width="6.88671875" style="375" customWidth="1"/>
    <col min="14855" max="14855" width="8.6640625" style="375" customWidth="1"/>
    <col min="14856" max="14856" width="1.88671875" style="375" customWidth="1"/>
    <col min="14857" max="14857" width="1.6640625" style="375" customWidth="1"/>
    <col min="14858" max="14858" width="1.33203125" style="375" customWidth="1"/>
    <col min="14859" max="14860" width="8.6640625" style="375" customWidth="1"/>
    <col min="14861" max="14861" width="8.33203125" style="375" customWidth="1"/>
    <col min="14862" max="14862" width="8.44140625" style="375" customWidth="1"/>
    <col min="14863" max="14863" width="8.5546875" style="375" customWidth="1"/>
    <col min="14864" max="14864" width="1.33203125" style="375" customWidth="1"/>
    <col min="14865" max="14865" width="2.5546875" style="375" customWidth="1"/>
    <col min="14866" max="14866" width="1.33203125" style="375" customWidth="1"/>
    <col min="14867" max="14867" width="9.33203125" style="375" customWidth="1"/>
    <col min="14868" max="14868" width="10.44140625" style="375" customWidth="1"/>
    <col min="14869" max="14869" width="7.33203125" style="375" customWidth="1"/>
    <col min="14870" max="14870" width="1.88671875" style="375" customWidth="1"/>
    <col min="14871" max="14871" width="7.33203125" style="375" customWidth="1"/>
    <col min="14872" max="14872" width="1.88671875" style="375" customWidth="1"/>
    <col min="14873" max="14873" width="7.33203125" style="375" customWidth="1"/>
    <col min="14874" max="14874" width="1.44140625" style="375" customWidth="1"/>
    <col min="14875" max="14875" width="1" style="375" customWidth="1"/>
    <col min="14876" max="14876" width="9.109375" style="375"/>
    <col min="14877" max="14877" width="1.6640625" style="375" customWidth="1"/>
    <col min="14878" max="14878" width="9.109375" style="375"/>
    <col min="14879" max="14879" width="9.88671875" style="375" customWidth="1"/>
    <col min="14880" max="14880" width="9.109375" style="375"/>
    <col min="14881" max="14881" width="1.5546875" style="375" customWidth="1"/>
    <col min="14882" max="14882" width="9.109375" style="375"/>
    <col min="14883" max="14883" width="1.5546875" style="375" customWidth="1"/>
    <col min="14884" max="15104" width="9.109375" style="375"/>
    <col min="15105" max="15105" width="1.6640625" style="375" customWidth="1"/>
    <col min="15106" max="15106" width="1.33203125" style="375" customWidth="1"/>
    <col min="15107" max="15109" width="8.33203125" style="375" customWidth="1"/>
    <col min="15110" max="15110" width="6.88671875" style="375" customWidth="1"/>
    <col min="15111" max="15111" width="8.6640625" style="375" customWidth="1"/>
    <col min="15112" max="15112" width="1.88671875" style="375" customWidth="1"/>
    <col min="15113" max="15113" width="1.6640625" style="375" customWidth="1"/>
    <col min="15114" max="15114" width="1.33203125" style="375" customWidth="1"/>
    <col min="15115" max="15116" width="8.6640625" style="375" customWidth="1"/>
    <col min="15117" max="15117" width="8.33203125" style="375" customWidth="1"/>
    <col min="15118" max="15118" width="8.44140625" style="375" customWidth="1"/>
    <col min="15119" max="15119" width="8.5546875" style="375" customWidth="1"/>
    <col min="15120" max="15120" width="1.33203125" style="375" customWidth="1"/>
    <col min="15121" max="15121" width="2.5546875" style="375" customWidth="1"/>
    <col min="15122" max="15122" width="1.33203125" style="375" customWidth="1"/>
    <col min="15123" max="15123" width="9.33203125" style="375" customWidth="1"/>
    <col min="15124" max="15124" width="10.44140625" style="375" customWidth="1"/>
    <col min="15125" max="15125" width="7.33203125" style="375" customWidth="1"/>
    <col min="15126" max="15126" width="1.88671875" style="375" customWidth="1"/>
    <col min="15127" max="15127" width="7.33203125" style="375" customWidth="1"/>
    <col min="15128" max="15128" width="1.88671875" style="375" customWidth="1"/>
    <col min="15129" max="15129" width="7.33203125" style="375" customWidth="1"/>
    <col min="15130" max="15130" width="1.44140625" style="375" customWidth="1"/>
    <col min="15131" max="15131" width="1" style="375" customWidth="1"/>
    <col min="15132" max="15132" width="9.109375" style="375"/>
    <col min="15133" max="15133" width="1.6640625" style="375" customWidth="1"/>
    <col min="15134" max="15134" width="9.109375" style="375"/>
    <col min="15135" max="15135" width="9.88671875" style="375" customWidth="1"/>
    <col min="15136" max="15136" width="9.109375" style="375"/>
    <col min="15137" max="15137" width="1.5546875" style="375" customWidth="1"/>
    <col min="15138" max="15138" width="9.109375" style="375"/>
    <col min="15139" max="15139" width="1.5546875" style="375" customWidth="1"/>
    <col min="15140" max="15360" width="9.109375" style="375"/>
    <col min="15361" max="15361" width="1.6640625" style="375" customWidth="1"/>
    <col min="15362" max="15362" width="1.33203125" style="375" customWidth="1"/>
    <col min="15363" max="15365" width="8.33203125" style="375" customWidth="1"/>
    <col min="15366" max="15366" width="6.88671875" style="375" customWidth="1"/>
    <col min="15367" max="15367" width="8.6640625" style="375" customWidth="1"/>
    <col min="15368" max="15368" width="1.88671875" style="375" customWidth="1"/>
    <col min="15369" max="15369" width="1.6640625" style="375" customWidth="1"/>
    <col min="15370" max="15370" width="1.33203125" style="375" customWidth="1"/>
    <col min="15371" max="15372" width="8.6640625" style="375" customWidth="1"/>
    <col min="15373" max="15373" width="8.33203125" style="375" customWidth="1"/>
    <col min="15374" max="15374" width="8.44140625" style="375" customWidth="1"/>
    <col min="15375" max="15375" width="8.5546875" style="375" customWidth="1"/>
    <col min="15376" max="15376" width="1.33203125" style="375" customWidth="1"/>
    <col min="15377" max="15377" width="2.5546875" style="375" customWidth="1"/>
    <col min="15378" max="15378" width="1.33203125" style="375" customWidth="1"/>
    <col min="15379" max="15379" width="9.33203125" style="375" customWidth="1"/>
    <col min="15380" max="15380" width="10.44140625" style="375" customWidth="1"/>
    <col min="15381" max="15381" width="7.33203125" style="375" customWidth="1"/>
    <col min="15382" max="15382" width="1.88671875" style="375" customWidth="1"/>
    <col min="15383" max="15383" width="7.33203125" style="375" customWidth="1"/>
    <col min="15384" max="15384" width="1.88671875" style="375" customWidth="1"/>
    <col min="15385" max="15385" width="7.33203125" style="375" customWidth="1"/>
    <col min="15386" max="15386" width="1.44140625" style="375" customWidth="1"/>
    <col min="15387" max="15387" width="1" style="375" customWidth="1"/>
    <col min="15388" max="15388" width="9.109375" style="375"/>
    <col min="15389" max="15389" width="1.6640625" style="375" customWidth="1"/>
    <col min="15390" max="15390" width="9.109375" style="375"/>
    <col min="15391" max="15391" width="9.88671875" style="375" customWidth="1"/>
    <col min="15392" max="15392" width="9.109375" style="375"/>
    <col min="15393" max="15393" width="1.5546875" style="375" customWidth="1"/>
    <col min="15394" max="15394" width="9.109375" style="375"/>
    <col min="15395" max="15395" width="1.5546875" style="375" customWidth="1"/>
    <col min="15396" max="15616" width="9.109375" style="375"/>
    <col min="15617" max="15617" width="1.6640625" style="375" customWidth="1"/>
    <col min="15618" max="15618" width="1.33203125" style="375" customWidth="1"/>
    <col min="15619" max="15621" width="8.33203125" style="375" customWidth="1"/>
    <col min="15622" max="15622" width="6.88671875" style="375" customWidth="1"/>
    <col min="15623" max="15623" width="8.6640625" style="375" customWidth="1"/>
    <col min="15624" max="15624" width="1.88671875" style="375" customWidth="1"/>
    <col min="15625" max="15625" width="1.6640625" style="375" customWidth="1"/>
    <col min="15626" max="15626" width="1.33203125" style="375" customWidth="1"/>
    <col min="15627" max="15628" width="8.6640625" style="375" customWidth="1"/>
    <col min="15629" max="15629" width="8.33203125" style="375" customWidth="1"/>
    <col min="15630" max="15630" width="8.44140625" style="375" customWidth="1"/>
    <col min="15631" max="15631" width="8.5546875" style="375" customWidth="1"/>
    <col min="15632" max="15632" width="1.33203125" style="375" customWidth="1"/>
    <col min="15633" max="15633" width="2.5546875" style="375" customWidth="1"/>
    <col min="15634" max="15634" width="1.33203125" style="375" customWidth="1"/>
    <col min="15635" max="15635" width="9.33203125" style="375" customWidth="1"/>
    <col min="15636" max="15636" width="10.44140625" style="375" customWidth="1"/>
    <col min="15637" max="15637" width="7.33203125" style="375" customWidth="1"/>
    <col min="15638" max="15638" width="1.88671875" style="375" customWidth="1"/>
    <col min="15639" max="15639" width="7.33203125" style="375" customWidth="1"/>
    <col min="15640" max="15640" width="1.88671875" style="375" customWidth="1"/>
    <col min="15641" max="15641" width="7.33203125" style="375" customWidth="1"/>
    <col min="15642" max="15642" width="1.44140625" style="375" customWidth="1"/>
    <col min="15643" max="15643" width="1" style="375" customWidth="1"/>
    <col min="15644" max="15644" width="9.109375" style="375"/>
    <col min="15645" max="15645" width="1.6640625" style="375" customWidth="1"/>
    <col min="15646" max="15646" width="9.109375" style="375"/>
    <col min="15647" max="15647" width="9.88671875" style="375" customWidth="1"/>
    <col min="15648" max="15648" width="9.109375" style="375"/>
    <col min="15649" max="15649" width="1.5546875" style="375" customWidth="1"/>
    <col min="15650" max="15650" width="9.109375" style="375"/>
    <col min="15651" max="15651" width="1.5546875" style="375" customWidth="1"/>
    <col min="15652" max="15872" width="9.109375" style="375"/>
    <col min="15873" max="15873" width="1.6640625" style="375" customWidth="1"/>
    <col min="15874" max="15874" width="1.33203125" style="375" customWidth="1"/>
    <col min="15875" max="15877" width="8.33203125" style="375" customWidth="1"/>
    <col min="15878" max="15878" width="6.88671875" style="375" customWidth="1"/>
    <col min="15879" max="15879" width="8.6640625" style="375" customWidth="1"/>
    <col min="15880" max="15880" width="1.88671875" style="375" customWidth="1"/>
    <col min="15881" max="15881" width="1.6640625" style="375" customWidth="1"/>
    <col min="15882" max="15882" width="1.33203125" style="375" customWidth="1"/>
    <col min="15883" max="15884" width="8.6640625" style="375" customWidth="1"/>
    <col min="15885" max="15885" width="8.33203125" style="375" customWidth="1"/>
    <col min="15886" max="15886" width="8.44140625" style="375" customWidth="1"/>
    <col min="15887" max="15887" width="8.5546875" style="375" customWidth="1"/>
    <col min="15888" max="15888" width="1.33203125" style="375" customWidth="1"/>
    <col min="15889" max="15889" width="2.5546875" style="375" customWidth="1"/>
    <col min="15890" max="15890" width="1.33203125" style="375" customWidth="1"/>
    <col min="15891" max="15891" width="9.33203125" style="375" customWidth="1"/>
    <col min="15892" max="15892" width="10.44140625" style="375" customWidth="1"/>
    <col min="15893" max="15893" width="7.33203125" style="375" customWidth="1"/>
    <col min="15894" max="15894" width="1.88671875" style="375" customWidth="1"/>
    <col min="15895" max="15895" width="7.33203125" style="375" customWidth="1"/>
    <col min="15896" max="15896" width="1.88671875" style="375" customWidth="1"/>
    <col min="15897" max="15897" width="7.33203125" style="375" customWidth="1"/>
    <col min="15898" max="15898" width="1.44140625" style="375" customWidth="1"/>
    <col min="15899" max="15899" width="1" style="375" customWidth="1"/>
    <col min="15900" max="15900" width="9.109375" style="375"/>
    <col min="15901" max="15901" width="1.6640625" style="375" customWidth="1"/>
    <col min="15902" max="15902" width="9.109375" style="375"/>
    <col min="15903" max="15903" width="9.88671875" style="375" customWidth="1"/>
    <col min="15904" max="15904" width="9.109375" style="375"/>
    <col min="15905" max="15905" width="1.5546875" style="375" customWidth="1"/>
    <col min="15906" max="15906" width="9.109375" style="375"/>
    <col min="15907" max="15907" width="1.5546875" style="375" customWidth="1"/>
    <col min="15908" max="16128" width="9.109375" style="375"/>
    <col min="16129" max="16129" width="1.6640625" style="375" customWidth="1"/>
    <col min="16130" max="16130" width="1.33203125" style="375" customWidth="1"/>
    <col min="16131" max="16133" width="8.33203125" style="375" customWidth="1"/>
    <col min="16134" max="16134" width="6.88671875" style="375" customWidth="1"/>
    <col min="16135" max="16135" width="8.6640625" style="375" customWidth="1"/>
    <col min="16136" max="16136" width="1.88671875" style="375" customWidth="1"/>
    <col min="16137" max="16137" width="1.6640625" style="375" customWidth="1"/>
    <col min="16138" max="16138" width="1.33203125" style="375" customWidth="1"/>
    <col min="16139" max="16140" width="8.6640625" style="375" customWidth="1"/>
    <col min="16141" max="16141" width="8.33203125" style="375" customWidth="1"/>
    <col min="16142" max="16142" width="8.44140625" style="375" customWidth="1"/>
    <col min="16143" max="16143" width="8.5546875" style="375" customWidth="1"/>
    <col min="16144" max="16144" width="1.33203125" style="375" customWidth="1"/>
    <col min="16145" max="16145" width="2.5546875" style="375" customWidth="1"/>
    <col min="16146" max="16146" width="1.33203125" style="375" customWidth="1"/>
    <col min="16147" max="16147" width="9.33203125" style="375" customWidth="1"/>
    <col min="16148" max="16148" width="10.44140625" style="375" customWidth="1"/>
    <col min="16149" max="16149" width="7.33203125" style="375" customWidth="1"/>
    <col min="16150" max="16150" width="1.88671875" style="375" customWidth="1"/>
    <col min="16151" max="16151" width="7.33203125" style="375" customWidth="1"/>
    <col min="16152" max="16152" width="1.88671875" style="375" customWidth="1"/>
    <col min="16153" max="16153" width="7.33203125" style="375" customWidth="1"/>
    <col min="16154" max="16154" width="1.44140625" style="375" customWidth="1"/>
    <col min="16155" max="16155" width="1" style="375" customWidth="1"/>
    <col min="16156" max="16156" width="9.109375" style="375"/>
    <col min="16157" max="16157" width="1.6640625" style="375" customWidth="1"/>
    <col min="16158" max="16158" width="9.109375" style="375"/>
    <col min="16159" max="16159" width="9.88671875" style="375" customWidth="1"/>
    <col min="16160" max="16160" width="9.109375" style="375"/>
    <col min="16161" max="16161" width="1.5546875" style="375" customWidth="1"/>
    <col min="16162" max="16162" width="9.109375" style="375"/>
    <col min="16163" max="16163" width="1.5546875" style="375" customWidth="1"/>
    <col min="16164" max="16384" width="9.109375" style="375"/>
  </cols>
  <sheetData>
    <row r="1" spans="2:38" ht="15.6" x14ac:dyDescent="0.3">
      <c r="D1" s="369" t="s">
        <v>111</v>
      </c>
      <c r="E1" s="370">
        <f>[3]W!A1</f>
        <v>8</v>
      </c>
      <c r="F1" s="456" t="s">
        <v>110</v>
      </c>
      <c r="H1" s="370">
        <f>[3]W!A2</f>
        <v>2</v>
      </c>
      <c r="M1" s="457" t="s">
        <v>118</v>
      </c>
      <c r="T1" s="369" t="s">
        <v>108</v>
      </c>
      <c r="U1" s="370">
        <f>[3]W!A4</f>
        <v>2017</v>
      </c>
      <c r="V1" s="361"/>
      <c r="W1" s="371" t="s">
        <v>107</v>
      </c>
      <c r="X1" s="370">
        <f>[3]W!A5</f>
        <v>4</v>
      </c>
    </row>
    <row r="2" spans="2:38" ht="12" customHeight="1" x14ac:dyDescent="0.2">
      <c r="B2" s="419"/>
      <c r="C2" s="419"/>
      <c r="D2" s="419"/>
      <c r="E2" s="419"/>
      <c r="F2" s="419"/>
      <c r="G2" s="419"/>
      <c r="H2" s="419"/>
      <c r="I2" s="376"/>
      <c r="J2" s="419"/>
      <c r="K2" s="419"/>
      <c r="L2" s="419"/>
      <c r="M2" s="419"/>
      <c r="N2" s="419"/>
      <c r="O2" s="419"/>
    </row>
    <row r="3" spans="2:38" ht="6.75" customHeight="1" x14ac:dyDescent="0.2">
      <c r="B3" s="458"/>
      <c r="D3" s="376"/>
      <c r="E3" s="376"/>
      <c r="F3" s="376"/>
      <c r="G3" s="376"/>
      <c r="H3" s="441"/>
      <c r="I3" s="376"/>
      <c r="J3" s="458"/>
      <c r="P3" s="441"/>
      <c r="R3" s="458"/>
      <c r="S3" s="431"/>
      <c r="T3" s="441"/>
      <c r="U3" s="431"/>
      <c r="V3" s="441"/>
      <c r="W3" s="431"/>
      <c r="X3" s="441"/>
      <c r="Y3" s="431"/>
      <c r="Z3" s="431"/>
      <c r="AA3" s="441"/>
      <c r="AC3" s="376"/>
      <c r="AD3" s="376"/>
      <c r="AE3" s="376"/>
      <c r="AF3" s="376"/>
      <c r="AG3" s="376"/>
      <c r="AH3" s="376"/>
      <c r="AI3" s="376"/>
      <c r="AJ3" s="376"/>
      <c r="AK3" s="376"/>
      <c r="AL3" s="376"/>
    </row>
    <row r="4" spans="2:38" ht="12" x14ac:dyDescent="0.25">
      <c r="B4" s="459"/>
      <c r="C4" s="391" t="s">
        <v>119</v>
      </c>
      <c r="D4" s="376"/>
      <c r="E4" s="376"/>
      <c r="F4" s="376"/>
      <c r="G4" s="376"/>
      <c r="H4" s="381"/>
      <c r="I4" s="376"/>
      <c r="J4" s="459"/>
      <c r="K4" s="379" t="s">
        <v>120</v>
      </c>
      <c r="P4" s="381"/>
      <c r="R4" s="460"/>
      <c r="S4" s="461" t="s">
        <v>121</v>
      </c>
      <c r="T4" s="419"/>
      <c r="U4" s="394" t="s">
        <v>122</v>
      </c>
      <c r="V4" s="440"/>
      <c r="W4" s="394" t="s">
        <v>123</v>
      </c>
      <c r="X4" s="440"/>
      <c r="Y4" s="394" t="s">
        <v>124</v>
      </c>
      <c r="Z4" s="440"/>
      <c r="AA4" s="433"/>
      <c r="AC4" s="376"/>
      <c r="AD4" s="462"/>
      <c r="AE4" s="376"/>
      <c r="AF4" s="385"/>
      <c r="AG4" s="385"/>
      <c r="AH4" s="385"/>
      <c r="AI4" s="385"/>
      <c r="AJ4" s="385"/>
      <c r="AK4" s="385"/>
      <c r="AL4" s="376"/>
    </row>
    <row r="5" spans="2:38" ht="12" x14ac:dyDescent="0.25">
      <c r="B5" s="459"/>
      <c r="C5" s="391"/>
      <c r="D5" s="376"/>
      <c r="E5" s="376"/>
      <c r="F5" s="376"/>
      <c r="G5" s="376"/>
      <c r="H5" s="381"/>
      <c r="I5" s="376"/>
      <c r="J5" s="459"/>
      <c r="P5" s="381"/>
      <c r="R5" s="458"/>
      <c r="S5" s="463" t="s">
        <v>125</v>
      </c>
      <c r="T5" s="431"/>
      <c r="U5" s="458"/>
      <c r="V5" s="387"/>
      <c r="W5" s="431"/>
      <c r="X5" s="464"/>
      <c r="Y5" s="458"/>
      <c r="Z5" s="464"/>
      <c r="AA5" s="441"/>
      <c r="AC5" s="376"/>
      <c r="AD5" s="462"/>
      <c r="AE5" s="376"/>
      <c r="AF5" s="376"/>
      <c r="AG5" s="385"/>
      <c r="AH5" s="376"/>
      <c r="AI5" s="385"/>
      <c r="AJ5" s="376"/>
      <c r="AK5" s="385"/>
      <c r="AL5" s="376"/>
    </row>
    <row r="6" spans="2:38" ht="12" x14ac:dyDescent="0.25">
      <c r="B6" s="459"/>
      <c r="C6" s="379" t="s">
        <v>126</v>
      </c>
      <c r="F6" s="376"/>
      <c r="G6" s="465" t="s">
        <v>127</v>
      </c>
      <c r="H6" s="381"/>
      <c r="I6" s="376"/>
      <c r="J6" s="459"/>
      <c r="K6" s="462" t="s">
        <v>128</v>
      </c>
      <c r="L6" s="462"/>
      <c r="M6" s="376"/>
      <c r="N6" s="466" t="s">
        <v>129</v>
      </c>
      <c r="O6" s="466" t="s">
        <v>130</v>
      </c>
      <c r="P6" s="381"/>
      <c r="R6" s="459"/>
      <c r="S6" s="376" t="s">
        <v>131</v>
      </c>
      <c r="T6" s="376"/>
      <c r="U6" s="410">
        <f>[3]W!A108</f>
        <v>1551</v>
      </c>
      <c r="V6" s="467"/>
      <c r="W6" s="401">
        <f>[3]W!A109</f>
        <v>1002</v>
      </c>
      <c r="X6" s="385"/>
      <c r="Y6" s="410">
        <f>[3]W!A110</f>
        <v>555</v>
      </c>
      <c r="Z6" s="385"/>
      <c r="AA6" s="381"/>
      <c r="AC6" s="376"/>
      <c r="AD6" s="376"/>
      <c r="AE6" s="376"/>
      <c r="AF6" s="401"/>
      <c r="AG6" s="385"/>
      <c r="AH6" s="401"/>
      <c r="AI6" s="385"/>
      <c r="AJ6" s="401"/>
      <c r="AK6" s="385"/>
      <c r="AL6" s="376"/>
    </row>
    <row r="7" spans="2:38" x14ac:dyDescent="0.2">
      <c r="B7" s="459"/>
      <c r="C7" s="375" t="s">
        <v>132</v>
      </c>
      <c r="F7" s="376"/>
      <c r="G7" s="468">
        <f>[3]W!A281</f>
        <v>1000</v>
      </c>
      <c r="H7" s="381"/>
      <c r="I7" s="376"/>
      <c r="J7" s="459"/>
      <c r="K7" s="376" t="s">
        <v>133</v>
      </c>
      <c r="L7" s="376"/>
      <c r="M7" s="376"/>
      <c r="N7" s="469">
        <f>[3]W!A191</f>
        <v>21</v>
      </c>
      <c r="O7" s="469">
        <f>[3]W!A192</f>
        <v>28</v>
      </c>
      <c r="P7" s="381"/>
      <c r="R7" s="459"/>
      <c r="S7" s="376" t="s">
        <v>134</v>
      </c>
      <c r="T7" s="376"/>
      <c r="U7" s="410">
        <f>[3]W!A111</f>
        <v>1655</v>
      </c>
      <c r="V7" s="467"/>
      <c r="W7" s="401">
        <f>[3]W!A112</f>
        <v>1081</v>
      </c>
      <c r="X7" s="385"/>
      <c r="Y7" s="410">
        <f>[3]W!A113</f>
        <v>572</v>
      </c>
      <c r="Z7" s="385"/>
      <c r="AA7" s="381"/>
      <c r="AC7" s="376"/>
      <c r="AD7" s="376"/>
      <c r="AE7" s="376"/>
      <c r="AF7" s="401"/>
      <c r="AG7" s="385"/>
      <c r="AH7" s="401"/>
      <c r="AI7" s="385"/>
      <c r="AJ7" s="401"/>
      <c r="AK7" s="385"/>
      <c r="AL7" s="376"/>
    </row>
    <row r="8" spans="2:38" x14ac:dyDescent="0.2">
      <c r="B8" s="459"/>
      <c r="C8" s="375" t="s">
        <v>135</v>
      </c>
      <c r="F8" s="376"/>
      <c r="G8" s="468">
        <f>0.2*G7</f>
        <v>200</v>
      </c>
      <c r="H8" s="381"/>
      <c r="I8" s="376"/>
      <c r="J8" s="459"/>
      <c r="K8" s="376" t="s">
        <v>136</v>
      </c>
      <c r="L8" s="376"/>
      <c r="M8" s="376"/>
      <c r="N8" s="469">
        <f>[3]W!A193</f>
        <v>5</v>
      </c>
      <c r="O8" s="469">
        <f>[3]W!A194</f>
        <v>12</v>
      </c>
      <c r="P8" s="381"/>
      <c r="R8" s="459"/>
      <c r="S8" s="376" t="s">
        <v>137</v>
      </c>
      <c r="T8" s="376"/>
      <c r="U8" s="410">
        <f>[3]W!A114</f>
        <v>45</v>
      </c>
      <c r="V8" s="467"/>
      <c r="W8" s="401">
        <f>[3]W!A115</f>
        <v>31</v>
      </c>
      <c r="X8" s="385"/>
      <c r="Y8" s="410">
        <f>[3]W!A116</f>
        <v>17</v>
      </c>
      <c r="Z8" s="385"/>
      <c r="AA8" s="381"/>
      <c r="AC8" s="376"/>
      <c r="AD8" s="376"/>
      <c r="AE8" s="376"/>
      <c r="AF8" s="401"/>
      <c r="AG8" s="385"/>
      <c r="AH8" s="401"/>
      <c r="AI8" s="385"/>
      <c r="AJ8" s="401"/>
      <c r="AK8" s="385"/>
      <c r="AL8" s="376"/>
    </row>
    <row r="9" spans="2:38" x14ac:dyDescent="0.2">
      <c r="B9" s="459"/>
      <c r="C9" s="375" t="s">
        <v>138</v>
      </c>
      <c r="F9" s="376"/>
      <c r="G9" s="468">
        <f>G7-G8-G10</f>
        <v>50</v>
      </c>
      <c r="H9" s="381"/>
      <c r="I9" s="376"/>
      <c r="J9" s="459"/>
      <c r="K9" s="376" t="s">
        <v>139</v>
      </c>
      <c r="L9" s="376"/>
      <c r="M9" s="376"/>
      <c r="N9" s="469">
        <f>[3]W!A82</f>
        <v>9</v>
      </c>
      <c r="O9" s="469"/>
      <c r="P9" s="381"/>
      <c r="R9" s="459"/>
      <c r="S9" s="376" t="s">
        <v>140</v>
      </c>
      <c r="T9" s="376"/>
      <c r="U9" s="410">
        <f>[3]W!A117</f>
        <v>59</v>
      </c>
      <c r="V9" s="470" t="str">
        <f>[3]W!B117</f>
        <v>!</v>
      </c>
      <c r="W9" s="401">
        <f>[3]W!A118</f>
        <v>48</v>
      </c>
      <c r="X9" s="388" t="str">
        <f>[3]W!B118</f>
        <v>!</v>
      </c>
      <c r="Y9" s="410">
        <f>[3]W!A119</f>
        <v>0</v>
      </c>
      <c r="Z9" s="388">
        <f>[3]W!B119</f>
        <v>0</v>
      </c>
      <c r="AA9" s="381"/>
      <c r="AC9" s="376"/>
      <c r="AD9" s="376"/>
      <c r="AE9" s="376"/>
      <c r="AF9" s="401"/>
      <c r="AG9" s="388"/>
      <c r="AH9" s="401"/>
      <c r="AI9" s="388"/>
      <c r="AJ9" s="401"/>
      <c r="AK9" s="388"/>
      <c r="AL9" s="376"/>
    </row>
    <row r="10" spans="2:38" x14ac:dyDescent="0.2">
      <c r="B10" s="459"/>
      <c r="C10" s="375" t="s">
        <v>141</v>
      </c>
      <c r="F10" s="376"/>
      <c r="G10" s="468">
        <f>[3]W!A284</f>
        <v>750</v>
      </c>
      <c r="H10" s="381"/>
      <c r="I10" s="376"/>
      <c r="J10" s="459"/>
      <c r="K10" s="376" t="s">
        <v>142</v>
      </c>
      <c r="L10" s="376"/>
      <c r="M10" s="376"/>
      <c r="N10" s="469">
        <f>[3]W!A195</f>
        <v>0</v>
      </c>
      <c r="O10" s="469">
        <f>[3]W!A196</f>
        <v>0</v>
      </c>
      <c r="P10" s="381"/>
      <c r="R10" s="460"/>
      <c r="S10" s="419"/>
      <c r="T10" s="419"/>
      <c r="U10" s="460"/>
      <c r="V10" s="399"/>
      <c r="W10" s="419"/>
      <c r="X10" s="440"/>
      <c r="Y10" s="460"/>
      <c r="Z10" s="440"/>
      <c r="AA10" s="433"/>
      <c r="AC10" s="376"/>
      <c r="AD10" s="376"/>
      <c r="AE10" s="376"/>
      <c r="AF10" s="376"/>
      <c r="AG10" s="385"/>
      <c r="AH10" s="376"/>
      <c r="AI10" s="385"/>
      <c r="AJ10" s="376"/>
      <c r="AK10" s="385"/>
      <c r="AL10" s="376"/>
    </row>
    <row r="11" spans="2:38" ht="12" x14ac:dyDescent="0.25">
      <c r="B11" s="459"/>
      <c r="C11" s="375" t="s">
        <v>143</v>
      </c>
      <c r="F11" s="376"/>
      <c r="G11" s="468">
        <f>0.25*G10</f>
        <v>187.5</v>
      </c>
      <c r="H11" s="381"/>
      <c r="I11" s="376"/>
      <c r="J11" s="459"/>
      <c r="K11" s="376" t="s">
        <v>144</v>
      </c>
      <c r="L11" s="376"/>
      <c r="M11" s="376"/>
      <c r="N11" s="469">
        <f>N7+N8+N9-N10-N12</f>
        <v>2</v>
      </c>
      <c r="O11" s="469">
        <f>O7+O8+O9-O10-O12</f>
        <v>5</v>
      </c>
      <c r="P11" s="381"/>
      <c r="R11" s="458"/>
      <c r="S11" s="463" t="s">
        <v>145</v>
      </c>
      <c r="T11" s="463"/>
      <c r="U11" s="458"/>
      <c r="V11" s="387"/>
      <c r="W11" s="431"/>
      <c r="X11" s="464"/>
      <c r="Y11" s="458"/>
      <c r="Z11" s="464"/>
      <c r="AA11" s="441"/>
      <c r="AC11" s="376"/>
      <c r="AD11" s="462"/>
      <c r="AE11" s="462"/>
      <c r="AF11" s="376"/>
      <c r="AG11" s="385"/>
      <c r="AH11" s="376"/>
      <c r="AI11" s="385"/>
      <c r="AJ11" s="376"/>
      <c r="AK11" s="385"/>
      <c r="AL11" s="376"/>
    </row>
    <row r="12" spans="2:38" x14ac:dyDescent="0.2">
      <c r="B12" s="459"/>
      <c r="C12" s="375" t="s">
        <v>146</v>
      </c>
      <c r="F12" s="376" t="s">
        <v>0</v>
      </c>
      <c r="G12" s="468">
        <f>[3]W!A285</f>
        <v>125</v>
      </c>
      <c r="H12" s="381"/>
      <c r="I12" s="376"/>
      <c r="J12" s="459"/>
      <c r="K12" s="376" t="s">
        <v>147</v>
      </c>
      <c r="L12" s="376"/>
      <c r="M12" s="376"/>
      <c r="N12" s="471">
        <f>[3]W!A197</f>
        <v>33</v>
      </c>
      <c r="O12" s="471">
        <f>[3]W!A198</f>
        <v>35</v>
      </c>
      <c r="P12" s="381"/>
      <c r="R12" s="459"/>
      <c r="S12" s="385" t="s">
        <v>148</v>
      </c>
      <c r="T12" s="376"/>
      <c r="U12" s="410">
        <f>[3]W!A121</f>
        <v>867</v>
      </c>
      <c r="V12" s="467"/>
      <c r="W12" s="410">
        <f>[3]W!A124</f>
        <v>572</v>
      </c>
      <c r="X12" s="385"/>
      <c r="Y12" s="410">
        <f>[3]W!A127</f>
        <v>325</v>
      </c>
      <c r="Z12" s="385"/>
      <c r="AA12" s="381"/>
      <c r="AC12" s="376"/>
      <c r="AD12" s="385"/>
      <c r="AE12" s="376"/>
      <c r="AF12" s="401"/>
      <c r="AG12" s="385"/>
      <c r="AH12" s="401"/>
      <c r="AI12" s="385"/>
      <c r="AJ12" s="401"/>
      <c r="AK12" s="385"/>
      <c r="AL12" s="376"/>
    </row>
    <row r="13" spans="2:38" ht="13.2" x14ac:dyDescent="0.3">
      <c r="B13" s="459"/>
      <c r="C13" s="375" t="s">
        <v>149</v>
      </c>
      <c r="F13" s="376"/>
      <c r="G13" s="468">
        <f>[3]W!A286</f>
        <v>330</v>
      </c>
      <c r="H13" s="381"/>
      <c r="I13" s="376"/>
      <c r="J13" s="460"/>
      <c r="K13" s="419"/>
      <c r="L13" s="419"/>
      <c r="M13" s="419"/>
      <c r="N13" s="419"/>
      <c r="O13" s="419"/>
      <c r="P13" s="433"/>
      <c r="R13" s="459"/>
      <c r="S13" s="472" t="s">
        <v>150</v>
      </c>
      <c r="T13" s="376"/>
      <c r="U13" s="410">
        <f>[3]W!A122</f>
        <v>105</v>
      </c>
      <c r="V13" s="467"/>
      <c r="W13" s="410">
        <f>[3]W!A125</f>
        <v>143</v>
      </c>
      <c r="X13" s="385"/>
      <c r="Y13" s="410">
        <f>[3]W!A128</f>
        <v>70</v>
      </c>
      <c r="Z13" s="385"/>
      <c r="AA13" s="381"/>
      <c r="AC13" s="376"/>
      <c r="AD13" s="472"/>
      <c r="AE13" s="376"/>
      <c r="AF13" s="401"/>
      <c r="AG13" s="385"/>
      <c r="AH13" s="401"/>
      <c r="AI13" s="385"/>
      <c r="AJ13" s="401"/>
      <c r="AK13" s="385"/>
      <c r="AL13" s="376"/>
    </row>
    <row r="14" spans="2:38" x14ac:dyDescent="0.2">
      <c r="B14" s="459"/>
      <c r="C14" s="375" t="s">
        <v>151</v>
      </c>
      <c r="F14" s="376"/>
      <c r="G14" s="473">
        <f>[3]W!A287</f>
        <v>106</v>
      </c>
      <c r="H14" s="381"/>
      <c r="I14" s="376"/>
      <c r="J14" s="459"/>
      <c r="K14" s="376"/>
      <c r="L14" s="376"/>
      <c r="M14" s="376"/>
      <c r="N14" s="376"/>
      <c r="O14" s="418"/>
      <c r="P14" s="381"/>
      <c r="R14" s="459"/>
      <c r="S14" s="385" t="s">
        <v>96</v>
      </c>
      <c r="T14" s="376"/>
      <c r="U14" s="410">
        <f>[3]W!A123</f>
        <v>579</v>
      </c>
      <c r="V14" s="467"/>
      <c r="W14" s="410">
        <f>[3]W!A126</f>
        <v>287</v>
      </c>
      <c r="X14" s="385"/>
      <c r="Y14" s="410">
        <f>[3]W!A129</f>
        <v>160</v>
      </c>
      <c r="Z14" s="385"/>
      <c r="AA14" s="381"/>
      <c r="AC14" s="376"/>
      <c r="AD14" s="385"/>
      <c r="AE14" s="376"/>
      <c r="AF14" s="401"/>
      <c r="AG14" s="385"/>
      <c r="AH14" s="401"/>
      <c r="AI14" s="385"/>
      <c r="AJ14" s="401"/>
      <c r="AK14" s="385"/>
      <c r="AL14" s="376"/>
    </row>
    <row r="15" spans="2:38" ht="12" x14ac:dyDescent="0.25">
      <c r="B15" s="459"/>
      <c r="C15" s="385" t="s">
        <v>152</v>
      </c>
      <c r="D15" s="376"/>
      <c r="E15" s="376"/>
      <c r="F15" s="376"/>
      <c r="G15" s="474">
        <f>G10-SUM(G11:G14)</f>
        <v>1.5</v>
      </c>
      <c r="H15" s="381"/>
      <c r="I15" s="376"/>
      <c r="J15" s="459"/>
      <c r="K15" s="462" t="s">
        <v>153</v>
      </c>
      <c r="L15" s="376"/>
      <c r="M15" s="376"/>
      <c r="N15" s="376"/>
      <c r="O15" s="376"/>
      <c r="P15" s="381"/>
      <c r="R15" s="460"/>
      <c r="S15" s="419"/>
      <c r="T15" s="419"/>
      <c r="U15" s="460"/>
      <c r="V15" s="399"/>
      <c r="W15" s="419"/>
      <c r="X15" s="440"/>
      <c r="Y15" s="460"/>
      <c r="Z15" s="440"/>
      <c r="AA15" s="433"/>
      <c r="AC15" s="376"/>
      <c r="AD15" s="376"/>
      <c r="AE15" s="376"/>
      <c r="AF15" s="376"/>
      <c r="AG15" s="385"/>
      <c r="AH15" s="376"/>
      <c r="AI15" s="385"/>
      <c r="AJ15" s="376"/>
      <c r="AK15" s="385"/>
      <c r="AL15" s="376"/>
    </row>
    <row r="16" spans="2:38" ht="12" x14ac:dyDescent="0.25">
      <c r="B16" s="459"/>
      <c r="H16" s="381"/>
      <c r="I16" s="376"/>
      <c r="J16" s="459"/>
      <c r="K16" s="376" t="s">
        <v>154</v>
      </c>
      <c r="L16" s="376"/>
      <c r="M16" s="376"/>
      <c r="N16" s="401"/>
      <c r="O16" s="468">
        <f>[3]W!A305</f>
        <v>11088</v>
      </c>
      <c r="P16" s="381"/>
      <c r="R16" s="458"/>
      <c r="S16" s="463" t="s">
        <v>155</v>
      </c>
      <c r="T16" s="463"/>
      <c r="U16" s="458"/>
      <c r="V16" s="387"/>
      <c r="W16" s="431"/>
      <c r="X16" s="464"/>
      <c r="Y16" s="458"/>
      <c r="Z16" s="464"/>
      <c r="AA16" s="441"/>
      <c r="AC16" s="376"/>
      <c r="AD16" s="462"/>
      <c r="AE16" s="462"/>
      <c r="AF16" s="376"/>
      <c r="AG16" s="385"/>
      <c r="AH16" s="376"/>
      <c r="AI16" s="385"/>
      <c r="AJ16" s="376"/>
      <c r="AK16" s="385"/>
      <c r="AL16" s="376"/>
    </row>
    <row r="17" spans="2:38" ht="12" x14ac:dyDescent="0.25">
      <c r="B17" s="459"/>
      <c r="C17" s="462" t="s">
        <v>156</v>
      </c>
      <c r="D17" s="376"/>
      <c r="E17" s="376"/>
      <c r="F17" s="376"/>
      <c r="G17" s="378" t="s">
        <v>157</v>
      </c>
      <c r="H17" s="381"/>
      <c r="I17" s="376"/>
      <c r="J17" s="459"/>
      <c r="K17" s="376" t="s">
        <v>158</v>
      </c>
      <c r="L17" s="376"/>
      <c r="M17" s="376"/>
      <c r="N17" s="376"/>
      <c r="O17" s="468">
        <f>[3]W!A306</f>
        <v>176</v>
      </c>
      <c r="P17" s="470">
        <f>[3]W!B307</f>
        <v>0</v>
      </c>
      <c r="R17" s="459"/>
      <c r="S17" s="385" t="s">
        <v>159</v>
      </c>
      <c r="T17" s="376"/>
      <c r="U17" s="410">
        <f>[3]W!A131</f>
        <v>1178</v>
      </c>
      <c r="V17" s="467"/>
      <c r="W17" s="410">
        <f>[3]W!A134</f>
        <v>717</v>
      </c>
      <c r="X17" s="385"/>
      <c r="Y17" s="410">
        <f>[3]W!A137</f>
        <v>392</v>
      </c>
      <c r="Z17" s="385"/>
      <c r="AA17" s="381"/>
      <c r="AC17" s="376"/>
      <c r="AD17" s="376"/>
      <c r="AE17" s="376"/>
      <c r="AF17" s="401"/>
      <c r="AG17" s="385"/>
      <c r="AH17" s="401"/>
      <c r="AI17" s="385"/>
      <c r="AJ17" s="401"/>
      <c r="AK17" s="385"/>
      <c r="AL17" s="376"/>
    </row>
    <row r="18" spans="2:38" ht="13.2" x14ac:dyDescent="0.3">
      <c r="B18" s="459"/>
      <c r="C18" s="376" t="s">
        <v>160</v>
      </c>
      <c r="D18" s="376"/>
      <c r="E18" s="376"/>
      <c r="F18" s="401"/>
      <c r="G18" s="401">
        <f>[3]W!A291</f>
        <v>0</v>
      </c>
      <c r="H18" s="381"/>
      <c r="I18" s="376"/>
      <c r="J18" s="459"/>
      <c r="K18" s="376" t="s">
        <v>161</v>
      </c>
      <c r="L18" s="376"/>
      <c r="M18" s="376"/>
      <c r="N18" s="376"/>
      <c r="O18" s="468">
        <f>[3]W!A307</f>
        <v>9242</v>
      </c>
      <c r="P18" s="381"/>
      <c r="R18" s="459"/>
      <c r="S18" s="472" t="s">
        <v>162</v>
      </c>
      <c r="T18" s="376"/>
      <c r="U18" s="410">
        <f>[3]W!A132</f>
        <v>113</v>
      </c>
      <c r="V18" s="467"/>
      <c r="W18" s="410">
        <f>[3]W!A135</f>
        <v>126</v>
      </c>
      <c r="X18" s="385"/>
      <c r="Y18" s="410">
        <f>[3]W!A138</f>
        <v>63</v>
      </c>
      <c r="Z18" s="385"/>
      <c r="AA18" s="381"/>
      <c r="AC18" s="376"/>
      <c r="AD18" s="475"/>
      <c r="AE18" s="376"/>
      <c r="AF18" s="401"/>
      <c r="AG18" s="385"/>
      <c r="AH18" s="401"/>
      <c r="AI18" s="385"/>
      <c r="AJ18" s="401"/>
      <c r="AK18" s="385"/>
      <c r="AL18" s="376"/>
    </row>
    <row r="19" spans="2:38" x14ac:dyDescent="0.2">
      <c r="B19" s="459"/>
      <c r="C19" s="376" t="s">
        <v>163</v>
      </c>
      <c r="D19" s="376"/>
      <c r="E19" s="376"/>
      <c r="F19" s="376"/>
      <c r="G19" s="401">
        <f>[3]W!A292</f>
        <v>5</v>
      </c>
      <c r="H19" s="381"/>
      <c r="I19" s="376"/>
      <c r="J19" s="459"/>
      <c r="K19" s="376"/>
      <c r="P19" s="381"/>
      <c r="R19" s="459"/>
      <c r="S19" s="385" t="s">
        <v>164</v>
      </c>
      <c r="T19" s="376"/>
      <c r="U19" s="410">
        <f>[3]W!A133</f>
        <v>584</v>
      </c>
      <c r="V19" s="467"/>
      <c r="W19" s="410">
        <f>[3]W!A136</f>
        <v>395</v>
      </c>
      <c r="X19" s="385"/>
      <c r="Y19" s="410">
        <f>[3]W!A139</f>
        <v>234</v>
      </c>
      <c r="Z19" s="385"/>
      <c r="AA19" s="381"/>
      <c r="AC19" s="376"/>
      <c r="AD19" s="376"/>
      <c r="AE19" s="376"/>
      <c r="AF19" s="401"/>
      <c r="AG19" s="385"/>
      <c r="AH19" s="401"/>
      <c r="AI19" s="385"/>
      <c r="AJ19" s="401"/>
      <c r="AK19" s="385"/>
      <c r="AL19" s="376"/>
    </row>
    <row r="20" spans="2:38" x14ac:dyDescent="0.2">
      <c r="B20" s="459"/>
      <c r="C20" s="376" t="s">
        <v>165</v>
      </c>
      <c r="D20" s="376"/>
      <c r="E20" s="376"/>
      <c r="F20" s="401"/>
      <c r="G20" s="401">
        <f>[3]W!A293</f>
        <v>0</v>
      </c>
      <c r="H20" s="381"/>
      <c r="I20" s="376"/>
      <c r="J20" s="459"/>
      <c r="K20" s="376" t="s">
        <v>166</v>
      </c>
      <c r="L20" s="376"/>
      <c r="M20" s="376"/>
      <c r="N20" s="376"/>
      <c r="O20" s="401">
        <f>[3]W!A308</f>
        <v>0</v>
      </c>
      <c r="P20" s="381"/>
      <c r="R20" s="460"/>
      <c r="S20" s="419"/>
      <c r="T20" s="419"/>
      <c r="U20" s="460"/>
      <c r="V20" s="399"/>
      <c r="W20" s="419"/>
      <c r="X20" s="440"/>
      <c r="Y20" s="460"/>
      <c r="Z20" s="440"/>
      <c r="AA20" s="433"/>
      <c r="AC20" s="376"/>
      <c r="AD20" s="376"/>
      <c r="AE20" s="376"/>
      <c r="AF20" s="376"/>
      <c r="AG20" s="385"/>
      <c r="AH20" s="376"/>
      <c r="AI20" s="385"/>
      <c r="AJ20" s="376"/>
      <c r="AK20" s="385"/>
      <c r="AL20" s="376"/>
    </row>
    <row r="21" spans="2:38" ht="12" x14ac:dyDescent="0.25">
      <c r="B21" s="459"/>
      <c r="C21" s="376" t="s">
        <v>147</v>
      </c>
      <c r="D21" s="376"/>
      <c r="E21" s="376"/>
      <c r="F21" s="376"/>
      <c r="G21" s="401">
        <f>[3]W!A294</f>
        <v>5</v>
      </c>
      <c r="H21" s="381"/>
      <c r="I21" s="376"/>
      <c r="J21" s="460"/>
      <c r="K21" s="419"/>
      <c r="L21" s="419"/>
      <c r="M21" s="419"/>
      <c r="N21" s="419"/>
      <c r="O21" s="419"/>
      <c r="P21" s="433"/>
      <c r="R21" s="458"/>
      <c r="S21" s="463" t="s">
        <v>167</v>
      </c>
      <c r="T21" s="431"/>
      <c r="U21" s="458"/>
      <c r="V21" s="387"/>
      <c r="W21" s="431"/>
      <c r="X21" s="464"/>
      <c r="Y21" s="458"/>
      <c r="Z21" s="464"/>
      <c r="AA21" s="441"/>
      <c r="AC21" s="376"/>
      <c r="AD21" s="462"/>
      <c r="AE21" s="376"/>
      <c r="AF21" s="376"/>
      <c r="AG21" s="385"/>
      <c r="AH21" s="376"/>
      <c r="AI21" s="385"/>
      <c r="AJ21" s="376"/>
      <c r="AK21" s="385"/>
      <c r="AL21" s="376"/>
    </row>
    <row r="22" spans="2:38" ht="12" x14ac:dyDescent="0.25">
      <c r="B22" s="459"/>
      <c r="C22" s="462"/>
      <c r="D22" s="462"/>
      <c r="E22" s="462"/>
      <c r="F22" s="462"/>
      <c r="G22" s="462"/>
      <c r="H22" s="381"/>
      <c r="I22" s="376"/>
      <c r="Q22" s="376"/>
      <c r="R22" s="459"/>
      <c r="S22" s="385" t="s">
        <v>159</v>
      </c>
      <c r="T22" s="376"/>
      <c r="U22" s="410">
        <f>[3]W!A141</f>
        <v>1016</v>
      </c>
      <c r="V22" s="467"/>
      <c r="W22" s="410">
        <f>[3]W!A144</f>
        <v>572</v>
      </c>
      <c r="X22" s="385"/>
      <c r="Y22" s="410">
        <f>[3]W!A147</f>
        <v>325</v>
      </c>
      <c r="Z22" s="385"/>
      <c r="AA22" s="381"/>
      <c r="AC22" s="376"/>
      <c r="AD22" s="376"/>
      <c r="AE22" s="376"/>
      <c r="AF22" s="401"/>
      <c r="AG22" s="385"/>
      <c r="AH22" s="401"/>
      <c r="AI22" s="385"/>
      <c r="AJ22" s="401"/>
      <c r="AK22" s="385"/>
      <c r="AL22" s="376"/>
    </row>
    <row r="23" spans="2:38" ht="13.2" x14ac:dyDescent="0.3">
      <c r="B23" s="459"/>
      <c r="C23" s="376" t="s">
        <v>168</v>
      </c>
      <c r="D23" s="376"/>
      <c r="E23" s="376"/>
      <c r="F23" s="401"/>
      <c r="G23" s="401">
        <f>[3]W!A301</f>
        <v>5340</v>
      </c>
      <c r="H23" s="409"/>
      <c r="I23" s="376"/>
      <c r="R23" s="459"/>
      <c r="S23" s="472" t="s">
        <v>162</v>
      </c>
      <c r="T23" s="376"/>
      <c r="U23" s="410">
        <f>[3]W!A142</f>
        <v>113</v>
      </c>
      <c r="V23" s="467"/>
      <c r="W23" s="410">
        <f>[3]W!A145</f>
        <v>126</v>
      </c>
      <c r="X23" s="385"/>
      <c r="Y23" s="410">
        <f>[3]W!A148</f>
        <v>63</v>
      </c>
      <c r="Z23" s="385"/>
      <c r="AA23" s="381"/>
      <c r="AC23" s="376"/>
      <c r="AD23" s="475"/>
      <c r="AE23" s="376"/>
      <c r="AF23" s="401"/>
      <c r="AG23" s="385"/>
      <c r="AH23" s="401"/>
      <c r="AI23" s="385"/>
      <c r="AJ23" s="401"/>
      <c r="AK23" s="385"/>
      <c r="AL23" s="376"/>
    </row>
    <row r="24" spans="2:38" x14ac:dyDescent="0.2">
      <c r="B24" s="459"/>
      <c r="C24" s="376" t="s">
        <v>169</v>
      </c>
      <c r="D24" s="376"/>
      <c r="E24" s="376"/>
      <c r="F24" s="376"/>
      <c r="G24" s="401">
        <f>[3]W!A302</f>
        <v>52</v>
      </c>
      <c r="H24" s="476">
        <f>[3]W!B302</f>
        <v>0</v>
      </c>
      <c r="I24" s="376"/>
      <c r="J24" s="458"/>
      <c r="K24" s="431"/>
      <c r="L24" s="431"/>
      <c r="M24" s="431"/>
      <c r="N24" s="393"/>
      <c r="O24" s="393"/>
      <c r="P24" s="441"/>
      <c r="R24" s="459"/>
      <c r="S24" s="385" t="s">
        <v>164</v>
      </c>
      <c r="T24" s="376"/>
      <c r="U24" s="410">
        <f>[3]W!A143</f>
        <v>579</v>
      </c>
      <c r="V24" s="467"/>
      <c r="W24" s="410">
        <f>[3]W!A146</f>
        <v>287</v>
      </c>
      <c r="X24" s="385"/>
      <c r="Y24" s="410">
        <f>[3]W!A149</f>
        <v>160</v>
      </c>
      <c r="Z24" s="385"/>
      <c r="AA24" s="381"/>
      <c r="AC24" s="376"/>
      <c r="AD24" s="376"/>
      <c r="AE24" s="376"/>
      <c r="AF24" s="401"/>
      <c r="AG24" s="385"/>
      <c r="AH24" s="401"/>
      <c r="AI24" s="385"/>
      <c r="AJ24" s="401"/>
      <c r="AK24" s="385"/>
      <c r="AL24" s="376"/>
    </row>
    <row r="25" spans="2:38" ht="12" x14ac:dyDescent="0.25">
      <c r="B25" s="459"/>
      <c r="C25" s="385" t="s">
        <v>170</v>
      </c>
      <c r="G25" s="401">
        <f>[3]W!A303</f>
        <v>3254</v>
      </c>
      <c r="H25" s="381"/>
      <c r="I25" s="376"/>
      <c r="J25" s="459"/>
      <c r="K25" s="391" t="s">
        <v>171</v>
      </c>
      <c r="L25" s="462"/>
      <c r="M25" s="477" t="s">
        <v>172</v>
      </c>
      <c r="N25" s="478" t="s">
        <v>173</v>
      </c>
      <c r="O25" s="478" t="s">
        <v>174</v>
      </c>
      <c r="P25" s="479"/>
      <c r="R25" s="460"/>
      <c r="S25" s="419"/>
      <c r="T25" s="419"/>
      <c r="U25" s="460"/>
      <c r="V25" s="399"/>
      <c r="W25" s="419"/>
      <c r="X25" s="440"/>
      <c r="Y25" s="460"/>
      <c r="Z25" s="440"/>
      <c r="AA25" s="433"/>
      <c r="AC25" s="376"/>
      <c r="AD25" s="376"/>
      <c r="AE25" s="376"/>
      <c r="AF25" s="376"/>
      <c r="AG25" s="385"/>
      <c r="AH25" s="376"/>
      <c r="AI25" s="385"/>
      <c r="AJ25" s="376"/>
      <c r="AK25" s="385"/>
      <c r="AL25" s="376"/>
    </row>
    <row r="26" spans="2:38" ht="12" x14ac:dyDescent="0.25">
      <c r="B26" s="459"/>
      <c r="C26" s="376" t="s">
        <v>175</v>
      </c>
      <c r="D26" s="376"/>
      <c r="E26" s="376"/>
      <c r="F26" s="376"/>
      <c r="G26" s="401">
        <f>G19*[3]W!A75-G24</f>
        <v>73</v>
      </c>
      <c r="H26" s="381"/>
      <c r="I26" s="376"/>
      <c r="J26" s="459"/>
      <c r="K26" s="376" t="s">
        <v>176</v>
      </c>
      <c r="L26" s="376"/>
      <c r="M26" s="469">
        <f>[3]W!A321</f>
        <v>3</v>
      </c>
      <c r="N26" s="469">
        <f>[3]W!A322</f>
        <v>1</v>
      </c>
      <c r="O26" s="401">
        <f>IF([3]W!A327&gt;0,1,0)</f>
        <v>1</v>
      </c>
      <c r="P26" s="479"/>
      <c r="R26" s="458"/>
      <c r="S26" s="463" t="s">
        <v>177</v>
      </c>
      <c r="T26" s="463"/>
      <c r="U26" s="458"/>
      <c r="V26" s="387"/>
      <c r="W26" s="431"/>
      <c r="X26" s="464"/>
      <c r="Y26" s="458"/>
      <c r="Z26" s="464"/>
      <c r="AA26" s="441"/>
      <c r="AC26" s="376"/>
      <c r="AD26" s="462"/>
      <c r="AE26" s="462"/>
      <c r="AF26" s="376"/>
      <c r="AG26" s="385"/>
      <c r="AH26" s="376"/>
      <c r="AI26" s="385"/>
      <c r="AJ26" s="376"/>
      <c r="AK26" s="385"/>
      <c r="AL26" s="376"/>
    </row>
    <row r="27" spans="2:38" x14ac:dyDescent="0.2">
      <c r="B27" s="459"/>
      <c r="C27" s="376" t="s">
        <v>178</v>
      </c>
      <c r="D27" s="376"/>
      <c r="E27" s="376"/>
      <c r="F27" s="376"/>
      <c r="G27" s="480" t="str">
        <f>[3]W!A304</f>
        <v xml:space="preserve"> 92.9</v>
      </c>
      <c r="H27" s="381"/>
      <c r="I27" s="376"/>
      <c r="J27" s="459"/>
      <c r="K27" s="376" t="s">
        <v>179</v>
      </c>
      <c r="L27" s="376"/>
      <c r="M27" s="469">
        <f>[3]W!A323</f>
        <v>0</v>
      </c>
      <c r="N27" s="469">
        <f>[3]W!A324</f>
        <v>0</v>
      </c>
      <c r="O27" s="401"/>
      <c r="P27" s="479"/>
      <c r="R27" s="459"/>
      <c r="S27" s="385" t="s">
        <v>159</v>
      </c>
      <c r="T27" s="376"/>
      <c r="U27" s="410">
        <f>[3]W!A151</f>
        <v>81</v>
      </c>
      <c r="V27" s="467"/>
      <c r="W27" s="410">
        <f>[3]W!A154</f>
        <v>86</v>
      </c>
      <c r="X27" s="385"/>
      <c r="Y27" s="410">
        <f>[3]W!A157</f>
        <v>52</v>
      </c>
      <c r="Z27" s="385"/>
      <c r="AA27" s="381"/>
      <c r="AC27" s="376"/>
      <c r="AD27" s="376"/>
      <c r="AE27" s="376"/>
      <c r="AF27" s="401"/>
      <c r="AG27" s="385"/>
      <c r="AH27" s="401"/>
      <c r="AI27" s="385"/>
      <c r="AJ27" s="401"/>
      <c r="AK27" s="385"/>
      <c r="AL27" s="376"/>
    </row>
    <row r="28" spans="2:38" ht="13.2" x14ac:dyDescent="0.3">
      <c r="B28" s="459"/>
      <c r="C28" s="376"/>
      <c r="D28" s="376"/>
      <c r="E28" s="376"/>
      <c r="F28" s="376"/>
      <c r="G28" s="376"/>
      <c r="H28" s="381"/>
      <c r="I28" s="376"/>
      <c r="J28" s="459"/>
      <c r="K28" s="376" t="s">
        <v>180</v>
      </c>
      <c r="L28" s="376"/>
      <c r="M28" s="469">
        <f>MAX(M26-M27-M30,0)</f>
        <v>0</v>
      </c>
      <c r="N28" s="469">
        <f>MAX(N26-N27-N30,0)</f>
        <v>0</v>
      </c>
      <c r="O28" s="469">
        <f>O26-O30</f>
        <v>0</v>
      </c>
      <c r="P28" s="479"/>
      <c r="R28" s="459"/>
      <c r="S28" s="472" t="s">
        <v>162</v>
      </c>
      <c r="T28" s="376"/>
      <c r="U28" s="410">
        <f>[3]W!A152</f>
        <v>0</v>
      </c>
      <c r="V28" s="467"/>
      <c r="W28" s="410">
        <f>[3]W!A155</f>
        <v>0</v>
      </c>
      <c r="X28" s="385"/>
      <c r="Y28" s="410">
        <f>[3]W!A158</f>
        <v>0</v>
      </c>
      <c r="Z28" s="385"/>
      <c r="AA28" s="381"/>
      <c r="AC28" s="376"/>
      <c r="AD28" s="475"/>
      <c r="AE28" s="376"/>
      <c r="AF28" s="401"/>
      <c r="AG28" s="385"/>
      <c r="AH28" s="401"/>
      <c r="AI28" s="385"/>
      <c r="AJ28" s="401"/>
      <c r="AK28" s="385"/>
      <c r="AL28" s="376"/>
    </row>
    <row r="29" spans="2:38" ht="12" x14ac:dyDescent="0.25">
      <c r="B29" s="459"/>
      <c r="C29" s="462" t="s">
        <v>181</v>
      </c>
      <c r="D29" s="462"/>
      <c r="E29" s="462"/>
      <c r="F29" s="376"/>
      <c r="G29" s="376"/>
      <c r="H29" s="381"/>
      <c r="I29" s="376"/>
      <c r="J29" s="459"/>
      <c r="K29" s="376" t="s">
        <v>182</v>
      </c>
      <c r="L29" s="376"/>
      <c r="M29" s="469">
        <f>MAX(M30-M26+M27,0)</f>
        <v>0</v>
      </c>
      <c r="N29" s="469">
        <f>MAX(N30-N26+N27,0)</f>
        <v>1</v>
      </c>
      <c r="O29" s="469">
        <f>O30-O26</f>
        <v>0</v>
      </c>
      <c r="P29" s="479"/>
      <c r="R29" s="460"/>
      <c r="S29" s="419"/>
      <c r="T29" s="419"/>
      <c r="U29" s="460"/>
      <c r="V29" s="399"/>
      <c r="W29" s="419"/>
      <c r="X29" s="440"/>
      <c r="Y29" s="460"/>
      <c r="Z29" s="440"/>
      <c r="AA29" s="433"/>
      <c r="AC29" s="376"/>
      <c r="AD29" s="376"/>
      <c r="AE29" s="376"/>
      <c r="AF29" s="376"/>
      <c r="AG29" s="385"/>
      <c r="AH29" s="376"/>
      <c r="AI29" s="385"/>
      <c r="AJ29" s="376"/>
      <c r="AK29" s="385"/>
      <c r="AL29" s="376"/>
    </row>
    <row r="30" spans="2:38" ht="12" x14ac:dyDescent="0.25">
      <c r="B30" s="459"/>
      <c r="C30" s="385" t="s">
        <v>183</v>
      </c>
      <c r="D30" s="376"/>
      <c r="E30" s="376"/>
      <c r="F30" s="401"/>
      <c r="G30" s="401">
        <f>[3]W!A311</f>
        <v>1983</v>
      </c>
      <c r="H30" s="381"/>
      <c r="I30" s="376"/>
      <c r="J30" s="459"/>
      <c r="K30" s="376" t="s">
        <v>184</v>
      </c>
      <c r="L30" s="376"/>
      <c r="M30" s="471">
        <f>[3]W!A325</f>
        <v>3</v>
      </c>
      <c r="N30" s="471">
        <f>[3]W!A326</f>
        <v>2</v>
      </c>
      <c r="O30" s="398">
        <f>IF([3]W!A328&gt;0,1,0)</f>
        <v>1</v>
      </c>
      <c r="P30" s="479"/>
      <c r="R30" s="459"/>
      <c r="S30" s="462" t="s">
        <v>185</v>
      </c>
      <c r="T30" s="462"/>
      <c r="U30" s="459"/>
      <c r="V30" s="467"/>
      <c r="W30" s="376"/>
      <c r="X30" s="385"/>
      <c r="Y30" s="459"/>
      <c r="Z30" s="385"/>
      <c r="AA30" s="381"/>
      <c r="AC30" s="376"/>
      <c r="AD30" s="462"/>
      <c r="AE30" s="462"/>
      <c r="AF30" s="376"/>
      <c r="AG30" s="385"/>
      <c r="AH30" s="376"/>
      <c r="AI30" s="385"/>
      <c r="AJ30" s="376"/>
      <c r="AK30" s="385"/>
      <c r="AL30" s="376"/>
    </row>
    <row r="31" spans="2:38" x14ac:dyDescent="0.2">
      <c r="B31" s="459"/>
      <c r="C31" s="385" t="s">
        <v>186</v>
      </c>
      <c r="D31" s="376"/>
      <c r="E31" s="376"/>
      <c r="F31" s="401"/>
      <c r="G31" s="401">
        <f>1000*[3]W!A57+[3]W!A312</f>
        <v>3590</v>
      </c>
      <c r="H31" s="381"/>
      <c r="I31" s="376"/>
      <c r="J31" s="460"/>
      <c r="K31" s="419"/>
      <c r="L31" s="419"/>
      <c r="M31" s="419"/>
      <c r="N31" s="419"/>
      <c r="O31" s="419"/>
      <c r="P31" s="433"/>
      <c r="R31" s="459"/>
      <c r="S31" s="385" t="s">
        <v>159</v>
      </c>
      <c r="T31" s="376"/>
      <c r="U31" s="410">
        <f>[3]W!A161</f>
        <v>0</v>
      </c>
      <c r="V31" s="467"/>
      <c r="W31" s="410">
        <f>[3]W!A164</f>
        <v>0</v>
      </c>
      <c r="X31" s="385"/>
      <c r="Y31" s="410">
        <f>[3]W!A167</f>
        <v>0</v>
      </c>
      <c r="Z31" s="385"/>
      <c r="AA31" s="381"/>
      <c r="AC31" s="376"/>
      <c r="AD31" s="376"/>
      <c r="AE31" s="376"/>
      <c r="AF31" s="401"/>
      <c r="AG31" s="385"/>
      <c r="AH31" s="401"/>
      <c r="AI31" s="385"/>
      <c r="AJ31" s="401"/>
      <c r="AK31" s="385"/>
      <c r="AL31" s="376"/>
    </row>
    <row r="32" spans="2:38" ht="13.2" x14ac:dyDescent="0.3">
      <c r="B32" s="459"/>
      <c r="C32" s="385" t="s">
        <v>187</v>
      </c>
      <c r="D32" s="376"/>
      <c r="E32" s="376"/>
      <c r="F32" s="376"/>
      <c r="G32" s="401">
        <f>[3]W!A313</f>
        <v>0</v>
      </c>
      <c r="H32" s="381"/>
      <c r="I32" s="376"/>
      <c r="M32" s="375" t="s">
        <v>0</v>
      </c>
      <c r="R32" s="459"/>
      <c r="S32" s="472" t="s">
        <v>162</v>
      </c>
      <c r="T32" s="376"/>
      <c r="U32" s="410">
        <f>[3]W!A162</f>
        <v>43</v>
      </c>
      <c r="V32" s="467"/>
      <c r="W32" s="410">
        <f>[3]W!A165</f>
        <v>45</v>
      </c>
      <c r="X32" s="385"/>
      <c r="Y32" s="410">
        <f>[3]W!A168</f>
        <v>17</v>
      </c>
      <c r="Z32" s="385"/>
      <c r="AA32" s="381"/>
      <c r="AC32" s="376"/>
      <c r="AD32" s="475"/>
      <c r="AE32" s="376"/>
      <c r="AF32" s="401"/>
      <c r="AG32" s="385"/>
      <c r="AH32" s="401"/>
      <c r="AI32" s="385"/>
      <c r="AJ32" s="401"/>
      <c r="AK32" s="385"/>
      <c r="AL32" s="376"/>
    </row>
    <row r="33" spans="2:38" x14ac:dyDescent="0.2">
      <c r="B33" s="459"/>
      <c r="C33" s="385" t="s">
        <v>188</v>
      </c>
      <c r="D33" s="376"/>
      <c r="E33" s="376"/>
      <c r="F33" s="376"/>
      <c r="G33" s="401">
        <f>[3]W!A314</f>
        <v>0</v>
      </c>
      <c r="H33" s="481">
        <f>[3]W!B313</f>
        <v>0</v>
      </c>
      <c r="I33" s="376"/>
      <c r="M33" s="376"/>
      <c r="R33" s="459"/>
      <c r="S33" s="385" t="s">
        <v>164</v>
      </c>
      <c r="T33" s="376"/>
      <c r="U33" s="410">
        <f>[3]W!A163</f>
        <v>0</v>
      </c>
      <c r="V33" s="467"/>
      <c r="W33" s="410">
        <f>[3]W!A166</f>
        <v>0</v>
      </c>
      <c r="X33" s="385"/>
      <c r="Y33" s="410">
        <f>[3]W!A169</f>
        <v>0</v>
      </c>
      <c r="Z33" s="385"/>
      <c r="AA33" s="381"/>
      <c r="AC33" s="376"/>
      <c r="AD33" s="376"/>
      <c r="AE33" s="376"/>
      <c r="AF33" s="401"/>
      <c r="AG33" s="385"/>
      <c r="AH33" s="401"/>
      <c r="AI33" s="385"/>
      <c r="AJ33" s="401"/>
      <c r="AK33" s="385"/>
      <c r="AL33" s="376"/>
    </row>
    <row r="34" spans="2:38" x14ac:dyDescent="0.2">
      <c r="B34" s="459"/>
      <c r="C34" s="385" t="s">
        <v>189</v>
      </c>
      <c r="D34" s="376"/>
      <c r="E34" s="376"/>
      <c r="F34" s="376"/>
      <c r="G34" s="401">
        <f>[3]W!A315</f>
        <v>4033</v>
      </c>
      <c r="H34" s="381"/>
      <c r="I34" s="376"/>
      <c r="J34" s="458"/>
      <c r="K34" s="431"/>
      <c r="L34" s="431"/>
      <c r="M34" s="431"/>
      <c r="N34" s="393"/>
      <c r="O34" s="393"/>
      <c r="P34" s="441"/>
      <c r="R34" s="460"/>
      <c r="S34" s="419"/>
      <c r="T34" s="419"/>
      <c r="U34" s="460"/>
      <c r="V34" s="399"/>
      <c r="W34" s="419"/>
      <c r="X34" s="440"/>
      <c r="Y34" s="460"/>
      <c r="Z34" s="440"/>
      <c r="AA34" s="433"/>
      <c r="AC34" s="376"/>
      <c r="AD34" s="376"/>
      <c r="AE34" s="376"/>
      <c r="AF34" s="376"/>
      <c r="AG34" s="385"/>
      <c r="AH34" s="376"/>
      <c r="AI34" s="385"/>
      <c r="AJ34" s="376"/>
      <c r="AK34" s="385"/>
      <c r="AL34" s="376"/>
    </row>
    <row r="35" spans="2:38" ht="12" x14ac:dyDescent="0.25">
      <c r="B35" s="459"/>
      <c r="C35" s="385" t="s">
        <v>190</v>
      </c>
      <c r="D35" s="376"/>
      <c r="E35" s="376"/>
      <c r="F35" s="376"/>
      <c r="G35" s="401">
        <f>[3]W!A316</f>
        <v>1540</v>
      </c>
      <c r="H35" s="381"/>
      <c r="I35" s="376"/>
      <c r="J35" s="459"/>
      <c r="K35" s="462" t="s">
        <v>191</v>
      </c>
      <c r="L35" s="462"/>
      <c r="M35" s="477" t="s">
        <v>172</v>
      </c>
      <c r="N35" s="482" t="s">
        <v>173</v>
      </c>
      <c r="O35" s="477" t="s">
        <v>174</v>
      </c>
      <c r="P35" s="381"/>
      <c r="R35" s="458"/>
      <c r="S35" s="463"/>
      <c r="T35" s="463"/>
      <c r="U35" s="458"/>
      <c r="V35" s="387"/>
      <c r="W35" s="431"/>
      <c r="X35" s="387"/>
      <c r="Y35" s="376"/>
      <c r="Z35" s="464"/>
      <c r="AA35" s="441"/>
      <c r="AC35" s="376"/>
      <c r="AD35" s="462"/>
      <c r="AE35" s="462"/>
      <c r="AF35" s="376"/>
      <c r="AG35" s="385"/>
      <c r="AH35" s="376"/>
      <c r="AI35" s="385"/>
      <c r="AJ35" s="376"/>
      <c r="AK35" s="385"/>
      <c r="AL35" s="376"/>
    </row>
    <row r="36" spans="2:38" ht="12" x14ac:dyDescent="0.25">
      <c r="B36" s="459"/>
      <c r="C36" s="385" t="s">
        <v>192</v>
      </c>
      <c r="D36" s="376"/>
      <c r="E36" s="376"/>
      <c r="F36" s="376"/>
      <c r="G36" s="401"/>
      <c r="H36" s="381"/>
      <c r="I36" s="376"/>
      <c r="J36" s="459"/>
      <c r="K36" s="376" t="s">
        <v>193</v>
      </c>
      <c r="L36" s="376"/>
      <c r="M36" s="410">
        <f>[3]W!A295</f>
        <v>1381</v>
      </c>
      <c r="N36" s="410">
        <f>[3]W!A297</f>
        <v>500</v>
      </c>
      <c r="O36" s="469">
        <f>[3]W!A299</f>
        <v>300</v>
      </c>
      <c r="P36" s="381"/>
      <c r="R36" s="459"/>
      <c r="S36" s="462" t="s">
        <v>194</v>
      </c>
      <c r="T36" s="483"/>
      <c r="U36" s="401">
        <f>[3]W!A171</f>
        <v>43</v>
      </c>
      <c r="V36" s="470">
        <f>[3]W!B171</f>
        <v>0</v>
      </c>
      <c r="W36" s="401">
        <f>[3]W!A172</f>
        <v>29</v>
      </c>
      <c r="X36" s="470">
        <f>[3]W!B172</f>
        <v>0</v>
      </c>
      <c r="Y36" s="401">
        <f>[3]W!A173</f>
        <v>16</v>
      </c>
      <c r="Z36" s="388">
        <f>[3]W!B173</f>
        <v>0</v>
      </c>
      <c r="AA36" s="381"/>
      <c r="AC36" s="376"/>
      <c r="AD36" s="462"/>
      <c r="AE36" s="462"/>
      <c r="AF36" s="401"/>
      <c r="AG36" s="388"/>
      <c r="AH36" s="401"/>
      <c r="AI36" s="388"/>
      <c r="AJ36" s="401"/>
      <c r="AK36" s="388"/>
      <c r="AL36" s="376"/>
    </row>
    <row r="37" spans="2:38" x14ac:dyDescent="0.2">
      <c r="B37" s="459"/>
      <c r="C37" s="385" t="s">
        <v>195</v>
      </c>
      <c r="D37" s="376"/>
      <c r="E37" s="376"/>
      <c r="F37" s="376"/>
      <c r="G37" s="401">
        <f>1000*[3]W!A58</f>
        <v>4000</v>
      </c>
      <c r="H37" s="381"/>
      <c r="I37" s="376"/>
      <c r="J37" s="459"/>
      <c r="K37" s="376" t="s">
        <v>196</v>
      </c>
      <c r="L37" s="376"/>
      <c r="M37" s="471">
        <f>[3]W!A296</f>
        <v>7</v>
      </c>
      <c r="N37" s="471">
        <f>[3]W!A298</f>
        <v>2</v>
      </c>
      <c r="O37" s="471">
        <f>[3]W!A300</f>
        <v>4</v>
      </c>
      <c r="P37" s="381"/>
      <c r="R37" s="460"/>
      <c r="S37" s="419"/>
      <c r="T37" s="419"/>
      <c r="U37" s="460"/>
      <c r="V37" s="399"/>
      <c r="W37" s="419"/>
      <c r="X37" s="440"/>
      <c r="Y37" s="460"/>
      <c r="Z37" s="440"/>
      <c r="AA37" s="433"/>
      <c r="AC37" s="376"/>
      <c r="AD37" s="376"/>
      <c r="AE37" s="376"/>
      <c r="AF37" s="376"/>
      <c r="AG37" s="385"/>
      <c r="AH37" s="376"/>
      <c r="AI37" s="385"/>
      <c r="AJ37" s="376"/>
      <c r="AK37" s="385"/>
      <c r="AL37" s="376"/>
    </row>
    <row r="38" spans="2:38" ht="12" x14ac:dyDescent="0.25">
      <c r="B38" s="459"/>
      <c r="C38" s="385" t="s">
        <v>197</v>
      </c>
      <c r="D38" s="376"/>
      <c r="E38" s="376"/>
      <c r="F38" s="376"/>
      <c r="G38" s="401">
        <f>[3]W!A317</f>
        <v>0</v>
      </c>
      <c r="H38" s="381"/>
      <c r="I38" s="376"/>
      <c r="J38" s="460"/>
      <c r="K38" s="419"/>
      <c r="L38" s="419"/>
      <c r="M38" s="419"/>
      <c r="N38" s="419"/>
      <c r="O38" s="419"/>
      <c r="P38" s="433"/>
      <c r="R38" s="458"/>
      <c r="S38" s="484"/>
      <c r="T38" s="463"/>
      <c r="U38" s="458"/>
      <c r="V38" s="387"/>
      <c r="W38" s="431"/>
      <c r="X38" s="464"/>
      <c r="Y38" s="458"/>
      <c r="Z38" s="464"/>
      <c r="AA38" s="441"/>
      <c r="AC38" s="376"/>
      <c r="AD38" s="391"/>
      <c r="AE38" s="462"/>
      <c r="AF38" s="376"/>
      <c r="AG38" s="385"/>
      <c r="AH38" s="376"/>
      <c r="AI38" s="385"/>
      <c r="AJ38" s="376"/>
      <c r="AK38" s="385"/>
      <c r="AL38" s="376"/>
    </row>
    <row r="39" spans="2:38" ht="12" x14ac:dyDescent="0.25">
      <c r="B39" s="459"/>
      <c r="C39" s="385" t="s">
        <v>198</v>
      </c>
      <c r="D39" s="376"/>
      <c r="E39" s="376"/>
      <c r="F39" s="376"/>
      <c r="G39" s="401">
        <f>1000*[3]W!A59</f>
        <v>4000</v>
      </c>
      <c r="H39" s="381"/>
      <c r="I39" s="376"/>
      <c r="R39" s="459"/>
      <c r="S39" s="462" t="s">
        <v>199</v>
      </c>
      <c r="T39" s="462"/>
      <c r="U39" s="485" t="str">
        <f>[3]W!A177</f>
        <v>Major</v>
      </c>
      <c r="V39" s="467"/>
      <c r="W39" s="485" t="str">
        <f>[3]W!A178</f>
        <v>Major</v>
      </c>
      <c r="X39" s="385"/>
      <c r="Y39" s="485" t="str">
        <f>[3]W!A179</f>
        <v>Major</v>
      </c>
      <c r="Z39" s="385"/>
      <c r="AA39" s="381"/>
      <c r="AC39" s="376"/>
      <c r="AD39" s="462"/>
      <c r="AE39" s="462"/>
      <c r="AF39" s="401"/>
      <c r="AG39" s="385"/>
      <c r="AH39" s="401"/>
      <c r="AI39" s="385"/>
      <c r="AJ39" s="401"/>
      <c r="AK39" s="385"/>
      <c r="AL39" s="376"/>
    </row>
    <row r="40" spans="2:38" ht="9" customHeight="1" x14ac:dyDescent="0.25">
      <c r="B40" s="459"/>
      <c r="C40" s="376"/>
      <c r="D40" s="376"/>
      <c r="E40" s="376"/>
      <c r="F40" s="376"/>
      <c r="G40" s="376"/>
      <c r="H40" s="381"/>
      <c r="I40" s="376"/>
      <c r="R40" s="460"/>
      <c r="S40" s="419"/>
      <c r="T40" s="486"/>
      <c r="U40" s="419"/>
      <c r="V40" s="399"/>
      <c r="W40" s="419"/>
      <c r="X40" s="399"/>
      <c r="Y40" s="419"/>
      <c r="Z40" s="440"/>
      <c r="AA40" s="433"/>
      <c r="AC40" s="376"/>
      <c r="AD40" s="376"/>
      <c r="AE40" s="462"/>
      <c r="AF40" s="376"/>
      <c r="AG40" s="385"/>
      <c r="AH40" s="376"/>
      <c r="AI40" s="385"/>
      <c r="AJ40" s="376"/>
      <c r="AK40" s="385"/>
      <c r="AL40" s="376"/>
    </row>
    <row r="41" spans="2:38" ht="13.2" x14ac:dyDescent="0.3">
      <c r="B41" s="459"/>
      <c r="C41" s="487" t="s">
        <v>200</v>
      </c>
      <c r="D41" s="376"/>
      <c r="E41" s="376"/>
      <c r="F41" s="376"/>
      <c r="G41" s="376"/>
      <c r="H41" s="381"/>
      <c r="I41" s="376"/>
      <c r="J41" s="458"/>
      <c r="K41" s="431"/>
      <c r="L41" s="431"/>
      <c r="M41" s="431"/>
      <c r="N41" s="431"/>
      <c r="O41" s="431"/>
      <c r="P41" s="441"/>
      <c r="R41" s="459"/>
      <c r="S41" s="438" t="s">
        <v>201</v>
      </c>
      <c r="T41" s="376"/>
      <c r="U41" s="410"/>
      <c r="V41" s="467"/>
      <c r="W41" s="401"/>
      <c r="X41" s="385"/>
      <c r="Y41" s="410"/>
      <c r="Z41" s="385"/>
      <c r="AA41" s="381"/>
      <c r="AC41" s="376"/>
      <c r="AD41" s="438"/>
      <c r="AE41" s="376"/>
      <c r="AF41" s="401"/>
      <c r="AG41" s="385"/>
      <c r="AH41" s="401"/>
      <c r="AI41" s="385"/>
      <c r="AJ41" s="401"/>
      <c r="AK41" s="385"/>
      <c r="AL41" s="376"/>
    </row>
    <row r="42" spans="2:38" ht="12" x14ac:dyDescent="0.25">
      <c r="B42" s="459"/>
      <c r="C42" s="385" t="s">
        <v>202</v>
      </c>
      <c r="D42" s="376"/>
      <c r="E42" s="376"/>
      <c r="F42" s="376"/>
      <c r="G42" s="401">
        <f>[3]W!A318</f>
        <v>6</v>
      </c>
      <c r="H42" s="381"/>
      <c r="I42" s="376"/>
      <c r="J42" s="459"/>
      <c r="K42" s="379" t="s">
        <v>203</v>
      </c>
      <c r="N42" s="378" t="s">
        <v>204</v>
      </c>
      <c r="P42" s="381"/>
      <c r="R42" s="459"/>
      <c r="S42" s="442" t="s">
        <v>205</v>
      </c>
      <c r="T42" s="376"/>
      <c r="U42" s="410">
        <f>[3]W!A181</f>
        <v>500</v>
      </c>
      <c r="V42" s="467"/>
      <c r="W42" s="401">
        <f>[3]W!A182</f>
        <v>500</v>
      </c>
      <c r="X42" s="385"/>
      <c r="Y42" s="410">
        <f>[3]W!A183</f>
        <v>0</v>
      </c>
      <c r="Z42" s="385"/>
      <c r="AA42" s="381"/>
      <c r="AC42" s="376"/>
      <c r="AD42" s="442"/>
      <c r="AE42" s="376"/>
      <c r="AF42" s="401"/>
      <c r="AG42" s="385"/>
      <c r="AH42" s="401"/>
      <c r="AI42" s="385"/>
      <c r="AJ42" s="401"/>
      <c r="AK42" s="385"/>
      <c r="AL42" s="376"/>
    </row>
    <row r="43" spans="2:38" x14ac:dyDescent="0.2">
      <c r="B43" s="459"/>
      <c r="C43" s="385" t="s">
        <v>206</v>
      </c>
      <c r="D43" s="376"/>
      <c r="E43" s="376"/>
      <c r="F43" s="376"/>
      <c r="G43" s="453">
        <f>[3]W!A319</f>
        <v>18283</v>
      </c>
      <c r="H43" s="381"/>
      <c r="I43" s="376"/>
      <c r="J43" s="459"/>
      <c r="K43" s="375" t="s">
        <v>207</v>
      </c>
      <c r="N43" s="488">
        <f>0.00019*50*G10</f>
        <v>7.125</v>
      </c>
      <c r="P43" s="381"/>
      <c r="R43" s="459"/>
      <c r="S43" s="442" t="s">
        <v>208</v>
      </c>
      <c r="T43" s="376"/>
      <c r="U43" s="410">
        <f>[3]W!A54</f>
        <v>800</v>
      </c>
      <c r="V43" s="467"/>
      <c r="W43" s="410">
        <f>[3]W!A55</f>
        <v>800</v>
      </c>
      <c r="X43" s="385"/>
      <c r="Y43" s="410">
        <f>[3]W!A56</f>
        <v>0</v>
      </c>
      <c r="Z43" s="385"/>
      <c r="AA43" s="381"/>
      <c r="AC43" s="376"/>
      <c r="AD43" s="442"/>
      <c r="AE43" s="376"/>
      <c r="AF43" s="401"/>
      <c r="AG43" s="385"/>
      <c r="AH43" s="401"/>
      <c r="AI43" s="385"/>
      <c r="AJ43" s="401"/>
      <c r="AK43" s="385"/>
      <c r="AL43" s="376"/>
    </row>
    <row r="44" spans="2:38" x14ac:dyDescent="0.2">
      <c r="B44" s="459"/>
      <c r="C44" s="385" t="s">
        <v>209</v>
      </c>
      <c r="D44" s="376"/>
      <c r="E44" s="376"/>
      <c r="F44" s="376"/>
      <c r="G44" s="453">
        <f>100-[3]W!A320/10</f>
        <v>0.29999999999999716</v>
      </c>
      <c r="H44" s="381"/>
      <c r="I44" s="376"/>
      <c r="J44" s="459"/>
      <c r="K44" s="375" t="s">
        <v>210</v>
      </c>
      <c r="N44" s="489">
        <f>0.00052*(6*G25+O18)</f>
        <v>14.958319999999999</v>
      </c>
      <c r="P44" s="381"/>
      <c r="R44" s="459"/>
      <c r="S44" s="442" t="s">
        <v>211</v>
      </c>
      <c r="T44" s="376"/>
      <c r="U44" s="410">
        <f>[3]W!A184</f>
        <v>0</v>
      </c>
      <c r="V44" s="467"/>
      <c r="W44" s="401">
        <f>[3]W!A185</f>
        <v>0</v>
      </c>
      <c r="X44" s="385"/>
      <c r="Y44" s="410">
        <f>[3]W!A186</f>
        <v>0</v>
      </c>
      <c r="Z44" s="385"/>
      <c r="AA44" s="381"/>
      <c r="AC44" s="376"/>
      <c r="AD44" s="442"/>
      <c r="AE44" s="376"/>
      <c r="AF44" s="401"/>
      <c r="AG44" s="385"/>
      <c r="AH44" s="401"/>
      <c r="AI44" s="385"/>
      <c r="AJ44" s="401"/>
      <c r="AK44" s="385"/>
      <c r="AL44" s="376"/>
    </row>
    <row r="45" spans="2:38" x14ac:dyDescent="0.2">
      <c r="B45" s="459"/>
      <c r="C45" s="443" t="s">
        <v>212</v>
      </c>
      <c r="G45" s="375">
        <f>[3]W!A329</f>
        <v>79</v>
      </c>
      <c r="H45" s="381"/>
      <c r="I45" s="376"/>
      <c r="J45" s="459"/>
      <c r="K45" s="375" t="s">
        <v>213</v>
      </c>
      <c r="N45" s="488">
        <f>N43+N44</f>
        <v>22.083320000000001</v>
      </c>
      <c r="P45" s="381"/>
      <c r="R45" s="459"/>
      <c r="S45" s="442" t="s">
        <v>214</v>
      </c>
      <c r="T45" s="376"/>
      <c r="U45" s="410">
        <f>[3]W!A187</f>
        <v>800</v>
      </c>
      <c r="V45" s="467"/>
      <c r="W45" s="401">
        <f>[3]W!A188</f>
        <v>800</v>
      </c>
      <c r="X45" s="385"/>
      <c r="Y45" s="410">
        <f>[3]W!A189</f>
        <v>0</v>
      </c>
      <c r="Z45" s="385"/>
      <c r="AA45" s="381"/>
      <c r="AC45" s="376"/>
      <c r="AD45" s="442"/>
      <c r="AE45" s="376"/>
      <c r="AF45" s="401"/>
      <c r="AG45" s="385"/>
      <c r="AH45" s="401"/>
      <c r="AI45" s="385"/>
      <c r="AJ45" s="401"/>
      <c r="AK45" s="385"/>
      <c r="AL45" s="376"/>
    </row>
    <row r="46" spans="2:38" ht="8.25" customHeight="1" x14ac:dyDescent="0.2">
      <c r="B46" s="460"/>
      <c r="C46" s="419"/>
      <c r="D46" s="419"/>
      <c r="E46" s="419"/>
      <c r="F46" s="419"/>
      <c r="G46" s="419"/>
      <c r="H46" s="433"/>
      <c r="I46" s="376"/>
      <c r="J46" s="460"/>
      <c r="K46" s="419"/>
      <c r="L46" s="419"/>
      <c r="M46" s="419"/>
      <c r="N46" s="419"/>
      <c r="O46" s="419"/>
      <c r="P46" s="433"/>
      <c r="R46" s="460"/>
      <c r="S46" s="419"/>
      <c r="T46" s="419"/>
      <c r="U46" s="460"/>
      <c r="V46" s="399"/>
      <c r="W46" s="419"/>
      <c r="X46" s="440"/>
      <c r="Y46" s="460"/>
      <c r="Z46" s="440"/>
      <c r="AA46" s="433"/>
      <c r="AC46" s="376"/>
      <c r="AD46" s="376"/>
      <c r="AE46" s="376"/>
      <c r="AF46" s="376"/>
      <c r="AG46" s="385"/>
      <c r="AH46" s="376"/>
      <c r="AI46" s="385"/>
      <c r="AJ46" s="376"/>
      <c r="AK46" s="385"/>
      <c r="AL46" s="376"/>
    </row>
    <row r="47" spans="2:38" ht="12.6" x14ac:dyDescent="0.3">
      <c r="C47" s="490" t="s">
        <v>2</v>
      </c>
      <c r="I47" s="376"/>
    </row>
    <row r="48" spans="2:38" x14ac:dyDescent="0.2">
      <c r="D48" s="491"/>
      <c r="I48" s="376"/>
      <c r="M48" s="449" t="s">
        <v>1</v>
      </c>
    </row>
    <row r="49" spans="1:13" x14ac:dyDescent="0.2">
      <c r="I49" s="376"/>
    </row>
    <row r="50" spans="1:13" x14ac:dyDescent="0.2">
      <c r="A50" s="376"/>
      <c r="B50" s="376"/>
      <c r="D50" s="376"/>
      <c r="E50" s="376"/>
      <c r="F50" s="376"/>
      <c r="I50" s="376"/>
    </row>
    <row r="51" spans="1:13" x14ac:dyDescent="0.2">
      <c r="B51" s="376"/>
      <c r="I51" s="376" t="s">
        <v>0</v>
      </c>
    </row>
    <row r="52" spans="1:13" x14ac:dyDescent="0.2">
      <c r="B52" s="376"/>
      <c r="I52" s="376"/>
    </row>
    <row r="53" spans="1:13" x14ac:dyDescent="0.2">
      <c r="B53" s="376"/>
      <c r="I53" s="376"/>
    </row>
    <row r="54" spans="1:13" x14ac:dyDescent="0.2">
      <c r="B54" s="376"/>
      <c r="I54" s="376"/>
    </row>
    <row r="55" spans="1:13" x14ac:dyDescent="0.2">
      <c r="B55" s="376"/>
      <c r="I55" s="376"/>
    </row>
    <row r="56" spans="1:13" x14ac:dyDescent="0.2">
      <c r="B56" s="376"/>
      <c r="I56" s="376"/>
    </row>
    <row r="57" spans="1:13" x14ac:dyDescent="0.2">
      <c r="B57" s="376"/>
      <c r="I57" s="376"/>
    </row>
    <row r="58" spans="1:13" x14ac:dyDescent="0.2">
      <c r="B58" s="376"/>
      <c r="I58" s="376"/>
    </row>
    <row r="59" spans="1:13" x14ac:dyDescent="0.2">
      <c r="B59" s="376"/>
      <c r="C59" s="376"/>
      <c r="D59" s="376"/>
      <c r="E59" s="376"/>
      <c r="F59" s="376"/>
      <c r="G59" s="376"/>
      <c r="H59" s="376"/>
      <c r="I59" s="376"/>
    </row>
    <row r="60" spans="1:13" x14ac:dyDescent="0.2">
      <c r="J60" s="376"/>
      <c r="K60" s="376"/>
      <c r="L60" s="376"/>
      <c r="M60" s="376"/>
    </row>
    <row r="61" spans="1:13" x14ac:dyDescent="0.2">
      <c r="H61" s="376"/>
      <c r="I61" s="376"/>
      <c r="J61" s="376"/>
      <c r="K61" s="376"/>
      <c r="L61" s="376"/>
      <c r="M61" s="376"/>
    </row>
    <row r="62" spans="1:13" x14ac:dyDescent="0.2">
      <c r="H62" s="376"/>
      <c r="I62" s="376"/>
      <c r="J62" s="376"/>
      <c r="L62" s="376"/>
      <c r="M62" s="376"/>
    </row>
    <row r="63" spans="1:13" x14ac:dyDescent="0.2">
      <c r="H63" s="376"/>
      <c r="I63" s="376"/>
      <c r="J63" s="376"/>
      <c r="L63" s="376"/>
      <c r="M63" s="376"/>
    </row>
    <row r="64" spans="1:13" x14ac:dyDescent="0.2">
      <c r="H64" s="376"/>
      <c r="I64" s="376"/>
      <c r="J64" s="376"/>
      <c r="L64" s="376"/>
      <c r="M64" s="376"/>
    </row>
    <row r="65" spans="3:13" x14ac:dyDescent="0.2"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F24" sqref="F24"/>
    </sheetView>
  </sheetViews>
  <sheetFormatPr baseColWidth="10" defaultColWidth="9.109375" defaultRowHeight="10.199999999999999" x14ac:dyDescent="0.2"/>
  <cols>
    <col min="1" max="2" width="1.44140625" style="448" customWidth="1"/>
    <col min="3" max="6" width="7.6640625" style="448" customWidth="1"/>
    <col min="7" max="8" width="1.6640625" style="448" customWidth="1"/>
    <col min="9" max="12" width="7.6640625" style="448" customWidth="1"/>
    <col min="13" max="14" width="1.44140625" style="448" customWidth="1"/>
    <col min="15" max="18" width="7.6640625" style="448" customWidth="1"/>
    <col min="19" max="20" width="1.44140625" style="448" customWidth="1"/>
    <col min="21" max="24" width="7.6640625" style="448" customWidth="1"/>
    <col min="25" max="25" width="1.44140625" style="448" customWidth="1"/>
    <col min="26" max="256" width="9.109375" style="448"/>
    <col min="257" max="258" width="1.44140625" style="448" customWidth="1"/>
    <col min="259" max="262" width="7.6640625" style="448" customWidth="1"/>
    <col min="263" max="264" width="1.6640625" style="448" customWidth="1"/>
    <col min="265" max="268" width="7.6640625" style="448" customWidth="1"/>
    <col min="269" max="270" width="1.44140625" style="448" customWidth="1"/>
    <col min="271" max="274" width="7.6640625" style="448" customWidth="1"/>
    <col min="275" max="276" width="1.44140625" style="448" customWidth="1"/>
    <col min="277" max="280" width="7.6640625" style="448" customWidth="1"/>
    <col min="281" max="281" width="1.44140625" style="448" customWidth="1"/>
    <col min="282" max="512" width="9.109375" style="448"/>
    <col min="513" max="514" width="1.44140625" style="448" customWidth="1"/>
    <col min="515" max="518" width="7.6640625" style="448" customWidth="1"/>
    <col min="519" max="520" width="1.6640625" style="448" customWidth="1"/>
    <col min="521" max="524" width="7.6640625" style="448" customWidth="1"/>
    <col min="525" max="526" width="1.44140625" style="448" customWidth="1"/>
    <col min="527" max="530" width="7.6640625" style="448" customWidth="1"/>
    <col min="531" max="532" width="1.44140625" style="448" customWidth="1"/>
    <col min="533" max="536" width="7.6640625" style="448" customWidth="1"/>
    <col min="537" max="537" width="1.44140625" style="448" customWidth="1"/>
    <col min="538" max="768" width="9.109375" style="448"/>
    <col min="769" max="770" width="1.44140625" style="448" customWidth="1"/>
    <col min="771" max="774" width="7.6640625" style="448" customWidth="1"/>
    <col min="775" max="776" width="1.6640625" style="448" customWidth="1"/>
    <col min="777" max="780" width="7.6640625" style="448" customWidth="1"/>
    <col min="781" max="782" width="1.44140625" style="448" customWidth="1"/>
    <col min="783" max="786" width="7.6640625" style="448" customWidth="1"/>
    <col min="787" max="788" width="1.44140625" style="448" customWidth="1"/>
    <col min="789" max="792" width="7.6640625" style="448" customWidth="1"/>
    <col min="793" max="793" width="1.44140625" style="448" customWidth="1"/>
    <col min="794" max="1024" width="9.109375" style="448"/>
    <col min="1025" max="1026" width="1.44140625" style="448" customWidth="1"/>
    <col min="1027" max="1030" width="7.6640625" style="448" customWidth="1"/>
    <col min="1031" max="1032" width="1.6640625" style="448" customWidth="1"/>
    <col min="1033" max="1036" width="7.6640625" style="448" customWidth="1"/>
    <col min="1037" max="1038" width="1.44140625" style="448" customWidth="1"/>
    <col min="1039" max="1042" width="7.6640625" style="448" customWidth="1"/>
    <col min="1043" max="1044" width="1.44140625" style="448" customWidth="1"/>
    <col min="1045" max="1048" width="7.6640625" style="448" customWidth="1"/>
    <col min="1049" max="1049" width="1.44140625" style="448" customWidth="1"/>
    <col min="1050" max="1280" width="9.109375" style="448"/>
    <col min="1281" max="1282" width="1.44140625" style="448" customWidth="1"/>
    <col min="1283" max="1286" width="7.6640625" style="448" customWidth="1"/>
    <col min="1287" max="1288" width="1.6640625" style="448" customWidth="1"/>
    <col min="1289" max="1292" width="7.6640625" style="448" customWidth="1"/>
    <col min="1293" max="1294" width="1.44140625" style="448" customWidth="1"/>
    <col min="1295" max="1298" width="7.6640625" style="448" customWidth="1"/>
    <col min="1299" max="1300" width="1.44140625" style="448" customWidth="1"/>
    <col min="1301" max="1304" width="7.6640625" style="448" customWidth="1"/>
    <col min="1305" max="1305" width="1.44140625" style="448" customWidth="1"/>
    <col min="1306" max="1536" width="9.109375" style="448"/>
    <col min="1537" max="1538" width="1.44140625" style="448" customWidth="1"/>
    <col min="1539" max="1542" width="7.6640625" style="448" customWidth="1"/>
    <col min="1543" max="1544" width="1.6640625" style="448" customWidth="1"/>
    <col min="1545" max="1548" width="7.6640625" style="448" customWidth="1"/>
    <col min="1549" max="1550" width="1.44140625" style="448" customWidth="1"/>
    <col min="1551" max="1554" width="7.6640625" style="448" customWidth="1"/>
    <col min="1555" max="1556" width="1.44140625" style="448" customWidth="1"/>
    <col min="1557" max="1560" width="7.6640625" style="448" customWidth="1"/>
    <col min="1561" max="1561" width="1.44140625" style="448" customWidth="1"/>
    <col min="1562" max="1792" width="9.109375" style="448"/>
    <col min="1793" max="1794" width="1.44140625" style="448" customWidth="1"/>
    <col min="1795" max="1798" width="7.6640625" style="448" customWidth="1"/>
    <col min="1799" max="1800" width="1.6640625" style="448" customWidth="1"/>
    <col min="1801" max="1804" width="7.6640625" style="448" customWidth="1"/>
    <col min="1805" max="1806" width="1.44140625" style="448" customWidth="1"/>
    <col min="1807" max="1810" width="7.6640625" style="448" customWidth="1"/>
    <col min="1811" max="1812" width="1.44140625" style="448" customWidth="1"/>
    <col min="1813" max="1816" width="7.6640625" style="448" customWidth="1"/>
    <col min="1817" max="1817" width="1.44140625" style="448" customWidth="1"/>
    <col min="1818" max="2048" width="9.109375" style="448"/>
    <col min="2049" max="2050" width="1.44140625" style="448" customWidth="1"/>
    <col min="2051" max="2054" width="7.6640625" style="448" customWidth="1"/>
    <col min="2055" max="2056" width="1.6640625" style="448" customWidth="1"/>
    <col min="2057" max="2060" width="7.6640625" style="448" customWidth="1"/>
    <col min="2061" max="2062" width="1.44140625" style="448" customWidth="1"/>
    <col min="2063" max="2066" width="7.6640625" style="448" customWidth="1"/>
    <col min="2067" max="2068" width="1.44140625" style="448" customWidth="1"/>
    <col min="2069" max="2072" width="7.6640625" style="448" customWidth="1"/>
    <col min="2073" max="2073" width="1.44140625" style="448" customWidth="1"/>
    <col min="2074" max="2304" width="9.109375" style="448"/>
    <col min="2305" max="2306" width="1.44140625" style="448" customWidth="1"/>
    <col min="2307" max="2310" width="7.6640625" style="448" customWidth="1"/>
    <col min="2311" max="2312" width="1.6640625" style="448" customWidth="1"/>
    <col min="2313" max="2316" width="7.6640625" style="448" customWidth="1"/>
    <col min="2317" max="2318" width="1.44140625" style="448" customWidth="1"/>
    <col min="2319" max="2322" width="7.6640625" style="448" customWidth="1"/>
    <col min="2323" max="2324" width="1.44140625" style="448" customWidth="1"/>
    <col min="2325" max="2328" width="7.6640625" style="448" customWidth="1"/>
    <col min="2329" max="2329" width="1.44140625" style="448" customWidth="1"/>
    <col min="2330" max="2560" width="9.109375" style="448"/>
    <col min="2561" max="2562" width="1.44140625" style="448" customWidth="1"/>
    <col min="2563" max="2566" width="7.6640625" style="448" customWidth="1"/>
    <col min="2567" max="2568" width="1.6640625" style="448" customWidth="1"/>
    <col min="2569" max="2572" width="7.6640625" style="448" customWidth="1"/>
    <col min="2573" max="2574" width="1.44140625" style="448" customWidth="1"/>
    <col min="2575" max="2578" width="7.6640625" style="448" customWidth="1"/>
    <col min="2579" max="2580" width="1.44140625" style="448" customWidth="1"/>
    <col min="2581" max="2584" width="7.6640625" style="448" customWidth="1"/>
    <col min="2585" max="2585" width="1.44140625" style="448" customWidth="1"/>
    <col min="2586" max="2816" width="9.109375" style="448"/>
    <col min="2817" max="2818" width="1.44140625" style="448" customWidth="1"/>
    <col min="2819" max="2822" width="7.6640625" style="448" customWidth="1"/>
    <col min="2823" max="2824" width="1.6640625" style="448" customWidth="1"/>
    <col min="2825" max="2828" width="7.6640625" style="448" customWidth="1"/>
    <col min="2829" max="2830" width="1.44140625" style="448" customWidth="1"/>
    <col min="2831" max="2834" width="7.6640625" style="448" customWidth="1"/>
    <col min="2835" max="2836" width="1.44140625" style="448" customWidth="1"/>
    <col min="2837" max="2840" width="7.6640625" style="448" customWidth="1"/>
    <col min="2841" max="2841" width="1.44140625" style="448" customWidth="1"/>
    <col min="2842" max="3072" width="9.109375" style="448"/>
    <col min="3073" max="3074" width="1.44140625" style="448" customWidth="1"/>
    <col min="3075" max="3078" width="7.6640625" style="448" customWidth="1"/>
    <col min="3079" max="3080" width="1.6640625" style="448" customWidth="1"/>
    <col min="3081" max="3084" width="7.6640625" style="448" customWidth="1"/>
    <col min="3085" max="3086" width="1.44140625" style="448" customWidth="1"/>
    <col min="3087" max="3090" width="7.6640625" style="448" customWidth="1"/>
    <col min="3091" max="3092" width="1.44140625" style="448" customWidth="1"/>
    <col min="3093" max="3096" width="7.6640625" style="448" customWidth="1"/>
    <col min="3097" max="3097" width="1.44140625" style="448" customWidth="1"/>
    <col min="3098" max="3328" width="9.109375" style="448"/>
    <col min="3329" max="3330" width="1.44140625" style="448" customWidth="1"/>
    <col min="3331" max="3334" width="7.6640625" style="448" customWidth="1"/>
    <col min="3335" max="3336" width="1.6640625" style="448" customWidth="1"/>
    <col min="3337" max="3340" width="7.6640625" style="448" customWidth="1"/>
    <col min="3341" max="3342" width="1.44140625" style="448" customWidth="1"/>
    <col min="3343" max="3346" width="7.6640625" style="448" customWidth="1"/>
    <col min="3347" max="3348" width="1.44140625" style="448" customWidth="1"/>
    <col min="3349" max="3352" width="7.6640625" style="448" customWidth="1"/>
    <col min="3353" max="3353" width="1.44140625" style="448" customWidth="1"/>
    <col min="3354" max="3584" width="9.109375" style="448"/>
    <col min="3585" max="3586" width="1.44140625" style="448" customWidth="1"/>
    <col min="3587" max="3590" width="7.6640625" style="448" customWidth="1"/>
    <col min="3591" max="3592" width="1.6640625" style="448" customWidth="1"/>
    <col min="3593" max="3596" width="7.6640625" style="448" customWidth="1"/>
    <col min="3597" max="3598" width="1.44140625" style="448" customWidth="1"/>
    <col min="3599" max="3602" width="7.6640625" style="448" customWidth="1"/>
    <col min="3603" max="3604" width="1.44140625" style="448" customWidth="1"/>
    <col min="3605" max="3608" width="7.6640625" style="448" customWidth="1"/>
    <col min="3609" max="3609" width="1.44140625" style="448" customWidth="1"/>
    <col min="3610" max="3840" width="9.109375" style="448"/>
    <col min="3841" max="3842" width="1.44140625" style="448" customWidth="1"/>
    <col min="3843" max="3846" width="7.6640625" style="448" customWidth="1"/>
    <col min="3847" max="3848" width="1.6640625" style="448" customWidth="1"/>
    <col min="3849" max="3852" width="7.6640625" style="448" customWidth="1"/>
    <col min="3853" max="3854" width="1.44140625" style="448" customWidth="1"/>
    <col min="3855" max="3858" width="7.6640625" style="448" customWidth="1"/>
    <col min="3859" max="3860" width="1.44140625" style="448" customWidth="1"/>
    <col min="3861" max="3864" width="7.6640625" style="448" customWidth="1"/>
    <col min="3865" max="3865" width="1.44140625" style="448" customWidth="1"/>
    <col min="3866" max="4096" width="9.109375" style="448"/>
    <col min="4097" max="4098" width="1.44140625" style="448" customWidth="1"/>
    <col min="4099" max="4102" width="7.6640625" style="448" customWidth="1"/>
    <col min="4103" max="4104" width="1.6640625" style="448" customWidth="1"/>
    <col min="4105" max="4108" width="7.6640625" style="448" customWidth="1"/>
    <col min="4109" max="4110" width="1.44140625" style="448" customWidth="1"/>
    <col min="4111" max="4114" width="7.6640625" style="448" customWidth="1"/>
    <col min="4115" max="4116" width="1.44140625" style="448" customWidth="1"/>
    <col min="4117" max="4120" width="7.6640625" style="448" customWidth="1"/>
    <col min="4121" max="4121" width="1.44140625" style="448" customWidth="1"/>
    <col min="4122" max="4352" width="9.109375" style="448"/>
    <col min="4353" max="4354" width="1.44140625" style="448" customWidth="1"/>
    <col min="4355" max="4358" width="7.6640625" style="448" customWidth="1"/>
    <col min="4359" max="4360" width="1.6640625" style="448" customWidth="1"/>
    <col min="4361" max="4364" width="7.6640625" style="448" customWidth="1"/>
    <col min="4365" max="4366" width="1.44140625" style="448" customWidth="1"/>
    <col min="4367" max="4370" width="7.6640625" style="448" customWidth="1"/>
    <col min="4371" max="4372" width="1.44140625" style="448" customWidth="1"/>
    <col min="4373" max="4376" width="7.6640625" style="448" customWidth="1"/>
    <col min="4377" max="4377" width="1.44140625" style="448" customWidth="1"/>
    <col min="4378" max="4608" width="9.109375" style="448"/>
    <col min="4609" max="4610" width="1.44140625" style="448" customWidth="1"/>
    <col min="4611" max="4614" width="7.6640625" style="448" customWidth="1"/>
    <col min="4615" max="4616" width="1.6640625" style="448" customWidth="1"/>
    <col min="4617" max="4620" width="7.6640625" style="448" customWidth="1"/>
    <col min="4621" max="4622" width="1.44140625" style="448" customWidth="1"/>
    <col min="4623" max="4626" width="7.6640625" style="448" customWidth="1"/>
    <col min="4627" max="4628" width="1.44140625" style="448" customWidth="1"/>
    <col min="4629" max="4632" width="7.6640625" style="448" customWidth="1"/>
    <col min="4633" max="4633" width="1.44140625" style="448" customWidth="1"/>
    <col min="4634" max="4864" width="9.109375" style="448"/>
    <col min="4865" max="4866" width="1.44140625" style="448" customWidth="1"/>
    <col min="4867" max="4870" width="7.6640625" style="448" customWidth="1"/>
    <col min="4871" max="4872" width="1.6640625" style="448" customWidth="1"/>
    <col min="4873" max="4876" width="7.6640625" style="448" customWidth="1"/>
    <col min="4877" max="4878" width="1.44140625" style="448" customWidth="1"/>
    <col min="4879" max="4882" width="7.6640625" style="448" customWidth="1"/>
    <col min="4883" max="4884" width="1.44140625" style="448" customWidth="1"/>
    <col min="4885" max="4888" width="7.6640625" style="448" customWidth="1"/>
    <col min="4889" max="4889" width="1.44140625" style="448" customWidth="1"/>
    <col min="4890" max="5120" width="9.109375" style="448"/>
    <col min="5121" max="5122" width="1.44140625" style="448" customWidth="1"/>
    <col min="5123" max="5126" width="7.6640625" style="448" customWidth="1"/>
    <col min="5127" max="5128" width="1.6640625" style="448" customWidth="1"/>
    <col min="5129" max="5132" width="7.6640625" style="448" customWidth="1"/>
    <col min="5133" max="5134" width="1.44140625" style="448" customWidth="1"/>
    <col min="5135" max="5138" width="7.6640625" style="448" customWidth="1"/>
    <col min="5139" max="5140" width="1.44140625" style="448" customWidth="1"/>
    <col min="5141" max="5144" width="7.6640625" style="448" customWidth="1"/>
    <col min="5145" max="5145" width="1.44140625" style="448" customWidth="1"/>
    <col min="5146" max="5376" width="9.109375" style="448"/>
    <col min="5377" max="5378" width="1.44140625" style="448" customWidth="1"/>
    <col min="5379" max="5382" width="7.6640625" style="448" customWidth="1"/>
    <col min="5383" max="5384" width="1.6640625" style="448" customWidth="1"/>
    <col min="5385" max="5388" width="7.6640625" style="448" customWidth="1"/>
    <col min="5389" max="5390" width="1.44140625" style="448" customWidth="1"/>
    <col min="5391" max="5394" width="7.6640625" style="448" customWidth="1"/>
    <col min="5395" max="5396" width="1.44140625" style="448" customWidth="1"/>
    <col min="5397" max="5400" width="7.6640625" style="448" customWidth="1"/>
    <col min="5401" max="5401" width="1.44140625" style="448" customWidth="1"/>
    <col min="5402" max="5632" width="9.109375" style="448"/>
    <col min="5633" max="5634" width="1.44140625" style="448" customWidth="1"/>
    <col min="5635" max="5638" width="7.6640625" style="448" customWidth="1"/>
    <col min="5639" max="5640" width="1.6640625" style="448" customWidth="1"/>
    <col min="5641" max="5644" width="7.6640625" style="448" customWidth="1"/>
    <col min="5645" max="5646" width="1.44140625" style="448" customWidth="1"/>
    <col min="5647" max="5650" width="7.6640625" style="448" customWidth="1"/>
    <col min="5651" max="5652" width="1.44140625" style="448" customWidth="1"/>
    <col min="5653" max="5656" width="7.6640625" style="448" customWidth="1"/>
    <col min="5657" max="5657" width="1.44140625" style="448" customWidth="1"/>
    <col min="5658" max="5888" width="9.109375" style="448"/>
    <col min="5889" max="5890" width="1.44140625" style="448" customWidth="1"/>
    <col min="5891" max="5894" width="7.6640625" style="448" customWidth="1"/>
    <col min="5895" max="5896" width="1.6640625" style="448" customWidth="1"/>
    <col min="5897" max="5900" width="7.6640625" style="448" customWidth="1"/>
    <col min="5901" max="5902" width="1.44140625" style="448" customWidth="1"/>
    <col min="5903" max="5906" width="7.6640625" style="448" customWidth="1"/>
    <col min="5907" max="5908" width="1.44140625" style="448" customWidth="1"/>
    <col min="5909" max="5912" width="7.6640625" style="448" customWidth="1"/>
    <col min="5913" max="5913" width="1.44140625" style="448" customWidth="1"/>
    <col min="5914" max="6144" width="9.109375" style="448"/>
    <col min="6145" max="6146" width="1.44140625" style="448" customWidth="1"/>
    <col min="6147" max="6150" width="7.6640625" style="448" customWidth="1"/>
    <col min="6151" max="6152" width="1.6640625" style="448" customWidth="1"/>
    <col min="6153" max="6156" width="7.6640625" style="448" customWidth="1"/>
    <col min="6157" max="6158" width="1.44140625" style="448" customWidth="1"/>
    <col min="6159" max="6162" width="7.6640625" style="448" customWidth="1"/>
    <col min="6163" max="6164" width="1.44140625" style="448" customWidth="1"/>
    <col min="6165" max="6168" width="7.6640625" style="448" customWidth="1"/>
    <col min="6169" max="6169" width="1.44140625" style="448" customWidth="1"/>
    <col min="6170" max="6400" width="9.109375" style="448"/>
    <col min="6401" max="6402" width="1.44140625" style="448" customWidth="1"/>
    <col min="6403" max="6406" width="7.6640625" style="448" customWidth="1"/>
    <col min="6407" max="6408" width="1.6640625" style="448" customWidth="1"/>
    <col min="6409" max="6412" width="7.6640625" style="448" customWidth="1"/>
    <col min="6413" max="6414" width="1.44140625" style="448" customWidth="1"/>
    <col min="6415" max="6418" width="7.6640625" style="448" customWidth="1"/>
    <col min="6419" max="6420" width="1.44140625" style="448" customWidth="1"/>
    <col min="6421" max="6424" width="7.6640625" style="448" customWidth="1"/>
    <col min="6425" max="6425" width="1.44140625" style="448" customWidth="1"/>
    <col min="6426" max="6656" width="9.109375" style="448"/>
    <col min="6657" max="6658" width="1.44140625" style="448" customWidth="1"/>
    <col min="6659" max="6662" width="7.6640625" style="448" customWidth="1"/>
    <col min="6663" max="6664" width="1.6640625" style="448" customWidth="1"/>
    <col min="6665" max="6668" width="7.6640625" style="448" customWidth="1"/>
    <col min="6669" max="6670" width="1.44140625" style="448" customWidth="1"/>
    <col min="6671" max="6674" width="7.6640625" style="448" customWidth="1"/>
    <col min="6675" max="6676" width="1.44140625" style="448" customWidth="1"/>
    <col min="6677" max="6680" width="7.6640625" style="448" customWidth="1"/>
    <col min="6681" max="6681" width="1.44140625" style="448" customWidth="1"/>
    <col min="6682" max="6912" width="9.109375" style="448"/>
    <col min="6913" max="6914" width="1.44140625" style="448" customWidth="1"/>
    <col min="6915" max="6918" width="7.6640625" style="448" customWidth="1"/>
    <col min="6919" max="6920" width="1.6640625" style="448" customWidth="1"/>
    <col min="6921" max="6924" width="7.6640625" style="448" customWidth="1"/>
    <col min="6925" max="6926" width="1.44140625" style="448" customWidth="1"/>
    <col min="6927" max="6930" width="7.6640625" style="448" customWidth="1"/>
    <col min="6931" max="6932" width="1.44140625" style="448" customWidth="1"/>
    <col min="6933" max="6936" width="7.6640625" style="448" customWidth="1"/>
    <col min="6937" max="6937" width="1.44140625" style="448" customWidth="1"/>
    <col min="6938" max="7168" width="9.109375" style="448"/>
    <col min="7169" max="7170" width="1.44140625" style="448" customWidth="1"/>
    <col min="7171" max="7174" width="7.6640625" style="448" customWidth="1"/>
    <col min="7175" max="7176" width="1.6640625" style="448" customWidth="1"/>
    <col min="7177" max="7180" width="7.6640625" style="448" customWidth="1"/>
    <col min="7181" max="7182" width="1.44140625" style="448" customWidth="1"/>
    <col min="7183" max="7186" width="7.6640625" style="448" customWidth="1"/>
    <col min="7187" max="7188" width="1.44140625" style="448" customWidth="1"/>
    <col min="7189" max="7192" width="7.6640625" style="448" customWidth="1"/>
    <col min="7193" max="7193" width="1.44140625" style="448" customWidth="1"/>
    <col min="7194" max="7424" width="9.109375" style="448"/>
    <col min="7425" max="7426" width="1.44140625" style="448" customWidth="1"/>
    <col min="7427" max="7430" width="7.6640625" style="448" customWidth="1"/>
    <col min="7431" max="7432" width="1.6640625" style="448" customWidth="1"/>
    <col min="7433" max="7436" width="7.6640625" style="448" customWidth="1"/>
    <col min="7437" max="7438" width="1.44140625" style="448" customWidth="1"/>
    <col min="7439" max="7442" width="7.6640625" style="448" customWidth="1"/>
    <col min="7443" max="7444" width="1.44140625" style="448" customWidth="1"/>
    <col min="7445" max="7448" width="7.6640625" style="448" customWidth="1"/>
    <col min="7449" max="7449" width="1.44140625" style="448" customWidth="1"/>
    <col min="7450" max="7680" width="9.109375" style="448"/>
    <col min="7681" max="7682" width="1.44140625" style="448" customWidth="1"/>
    <col min="7683" max="7686" width="7.6640625" style="448" customWidth="1"/>
    <col min="7687" max="7688" width="1.6640625" style="448" customWidth="1"/>
    <col min="7689" max="7692" width="7.6640625" style="448" customWidth="1"/>
    <col min="7693" max="7694" width="1.44140625" style="448" customWidth="1"/>
    <col min="7695" max="7698" width="7.6640625" style="448" customWidth="1"/>
    <col min="7699" max="7700" width="1.44140625" style="448" customWidth="1"/>
    <col min="7701" max="7704" width="7.6640625" style="448" customWidth="1"/>
    <col min="7705" max="7705" width="1.44140625" style="448" customWidth="1"/>
    <col min="7706" max="7936" width="9.109375" style="448"/>
    <col min="7937" max="7938" width="1.44140625" style="448" customWidth="1"/>
    <col min="7939" max="7942" width="7.6640625" style="448" customWidth="1"/>
    <col min="7943" max="7944" width="1.6640625" style="448" customWidth="1"/>
    <col min="7945" max="7948" width="7.6640625" style="448" customWidth="1"/>
    <col min="7949" max="7950" width="1.44140625" style="448" customWidth="1"/>
    <col min="7951" max="7954" width="7.6640625" style="448" customWidth="1"/>
    <col min="7955" max="7956" width="1.44140625" style="448" customWidth="1"/>
    <col min="7957" max="7960" width="7.6640625" style="448" customWidth="1"/>
    <col min="7961" max="7961" width="1.44140625" style="448" customWidth="1"/>
    <col min="7962" max="8192" width="9.109375" style="448"/>
    <col min="8193" max="8194" width="1.44140625" style="448" customWidth="1"/>
    <col min="8195" max="8198" width="7.6640625" style="448" customWidth="1"/>
    <col min="8199" max="8200" width="1.6640625" style="448" customWidth="1"/>
    <col min="8201" max="8204" width="7.6640625" style="448" customWidth="1"/>
    <col min="8205" max="8206" width="1.44140625" style="448" customWidth="1"/>
    <col min="8207" max="8210" width="7.6640625" style="448" customWidth="1"/>
    <col min="8211" max="8212" width="1.44140625" style="448" customWidth="1"/>
    <col min="8213" max="8216" width="7.6640625" style="448" customWidth="1"/>
    <col min="8217" max="8217" width="1.44140625" style="448" customWidth="1"/>
    <col min="8218" max="8448" width="9.109375" style="448"/>
    <col min="8449" max="8450" width="1.44140625" style="448" customWidth="1"/>
    <col min="8451" max="8454" width="7.6640625" style="448" customWidth="1"/>
    <col min="8455" max="8456" width="1.6640625" style="448" customWidth="1"/>
    <col min="8457" max="8460" width="7.6640625" style="448" customWidth="1"/>
    <col min="8461" max="8462" width="1.44140625" style="448" customWidth="1"/>
    <col min="8463" max="8466" width="7.6640625" style="448" customWidth="1"/>
    <col min="8467" max="8468" width="1.44140625" style="448" customWidth="1"/>
    <col min="8469" max="8472" width="7.6640625" style="448" customWidth="1"/>
    <col min="8473" max="8473" width="1.44140625" style="448" customWidth="1"/>
    <col min="8474" max="8704" width="9.109375" style="448"/>
    <col min="8705" max="8706" width="1.44140625" style="448" customWidth="1"/>
    <col min="8707" max="8710" width="7.6640625" style="448" customWidth="1"/>
    <col min="8711" max="8712" width="1.6640625" style="448" customWidth="1"/>
    <col min="8713" max="8716" width="7.6640625" style="448" customWidth="1"/>
    <col min="8717" max="8718" width="1.44140625" style="448" customWidth="1"/>
    <col min="8719" max="8722" width="7.6640625" style="448" customWidth="1"/>
    <col min="8723" max="8724" width="1.44140625" style="448" customWidth="1"/>
    <col min="8725" max="8728" width="7.6640625" style="448" customWidth="1"/>
    <col min="8729" max="8729" width="1.44140625" style="448" customWidth="1"/>
    <col min="8730" max="8960" width="9.109375" style="448"/>
    <col min="8961" max="8962" width="1.44140625" style="448" customWidth="1"/>
    <col min="8963" max="8966" width="7.6640625" style="448" customWidth="1"/>
    <col min="8967" max="8968" width="1.6640625" style="448" customWidth="1"/>
    <col min="8969" max="8972" width="7.6640625" style="448" customWidth="1"/>
    <col min="8973" max="8974" width="1.44140625" style="448" customWidth="1"/>
    <col min="8975" max="8978" width="7.6640625" style="448" customWidth="1"/>
    <col min="8979" max="8980" width="1.44140625" style="448" customWidth="1"/>
    <col min="8981" max="8984" width="7.6640625" style="448" customWidth="1"/>
    <col min="8985" max="8985" width="1.44140625" style="448" customWidth="1"/>
    <col min="8986" max="9216" width="9.109375" style="448"/>
    <col min="9217" max="9218" width="1.44140625" style="448" customWidth="1"/>
    <col min="9219" max="9222" width="7.6640625" style="448" customWidth="1"/>
    <col min="9223" max="9224" width="1.6640625" style="448" customWidth="1"/>
    <col min="9225" max="9228" width="7.6640625" style="448" customWidth="1"/>
    <col min="9229" max="9230" width="1.44140625" style="448" customWidth="1"/>
    <col min="9231" max="9234" width="7.6640625" style="448" customWidth="1"/>
    <col min="9235" max="9236" width="1.44140625" style="448" customWidth="1"/>
    <col min="9237" max="9240" width="7.6640625" style="448" customWidth="1"/>
    <col min="9241" max="9241" width="1.44140625" style="448" customWidth="1"/>
    <col min="9242" max="9472" width="9.109375" style="448"/>
    <col min="9473" max="9474" width="1.44140625" style="448" customWidth="1"/>
    <col min="9475" max="9478" width="7.6640625" style="448" customWidth="1"/>
    <col min="9479" max="9480" width="1.6640625" style="448" customWidth="1"/>
    <col min="9481" max="9484" width="7.6640625" style="448" customWidth="1"/>
    <col min="9485" max="9486" width="1.44140625" style="448" customWidth="1"/>
    <col min="9487" max="9490" width="7.6640625" style="448" customWidth="1"/>
    <col min="9491" max="9492" width="1.44140625" style="448" customWidth="1"/>
    <col min="9493" max="9496" width="7.6640625" style="448" customWidth="1"/>
    <col min="9497" max="9497" width="1.44140625" style="448" customWidth="1"/>
    <col min="9498" max="9728" width="9.109375" style="448"/>
    <col min="9729" max="9730" width="1.44140625" style="448" customWidth="1"/>
    <col min="9731" max="9734" width="7.6640625" style="448" customWidth="1"/>
    <col min="9735" max="9736" width="1.6640625" style="448" customWidth="1"/>
    <col min="9737" max="9740" width="7.6640625" style="448" customWidth="1"/>
    <col min="9741" max="9742" width="1.44140625" style="448" customWidth="1"/>
    <col min="9743" max="9746" width="7.6640625" style="448" customWidth="1"/>
    <col min="9747" max="9748" width="1.44140625" style="448" customWidth="1"/>
    <col min="9749" max="9752" width="7.6640625" style="448" customWidth="1"/>
    <col min="9753" max="9753" width="1.44140625" style="448" customWidth="1"/>
    <col min="9754" max="9984" width="9.109375" style="448"/>
    <col min="9985" max="9986" width="1.44140625" style="448" customWidth="1"/>
    <col min="9987" max="9990" width="7.6640625" style="448" customWidth="1"/>
    <col min="9991" max="9992" width="1.6640625" style="448" customWidth="1"/>
    <col min="9993" max="9996" width="7.6640625" style="448" customWidth="1"/>
    <col min="9997" max="9998" width="1.44140625" style="448" customWidth="1"/>
    <col min="9999" max="10002" width="7.6640625" style="448" customWidth="1"/>
    <col min="10003" max="10004" width="1.44140625" style="448" customWidth="1"/>
    <col min="10005" max="10008" width="7.6640625" style="448" customWidth="1"/>
    <col min="10009" max="10009" width="1.44140625" style="448" customWidth="1"/>
    <col min="10010" max="10240" width="9.109375" style="448"/>
    <col min="10241" max="10242" width="1.44140625" style="448" customWidth="1"/>
    <col min="10243" max="10246" width="7.6640625" style="448" customWidth="1"/>
    <col min="10247" max="10248" width="1.6640625" style="448" customWidth="1"/>
    <col min="10249" max="10252" width="7.6640625" style="448" customWidth="1"/>
    <col min="10253" max="10254" width="1.44140625" style="448" customWidth="1"/>
    <col min="10255" max="10258" width="7.6640625" style="448" customWidth="1"/>
    <col min="10259" max="10260" width="1.44140625" style="448" customWidth="1"/>
    <col min="10261" max="10264" width="7.6640625" style="448" customWidth="1"/>
    <col min="10265" max="10265" width="1.44140625" style="448" customWidth="1"/>
    <col min="10266" max="10496" width="9.109375" style="448"/>
    <col min="10497" max="10498" width="1.44140625" style="448" customWidth="1"/>
    <col min="10499" max="10502" width="7.6640625" style="448" customWidth="1"/>
    <col min="10503" max="10504" width="1.6640625" style="448" customWidth="1"/>
    <col min="10505" max="10508" width="7.6640625" style="448" customWidth="1"/>
    <col min="10509" max="10510" width="1.44140625" style="448" customWidth="1"/>
    <col min="10511" max="10514" width="7.6640625" style="448" customWidth="1"/>
    <col min="10515" max="10516" width="1.44140625" style="448" customWidth="1"/>
    <col min="10517" max="10520" width="7.6640625" style="448" customWidth="1"/>
    <col min="10521" max="10521" width="1.44140625" style="448" customWidth="1"/>
    <col min="10522" max="10752" width="9.109375" style="448"/>
    <col min="10753" max="10754" width="1.44140625" style="448" customWidth="1"/>
    <col min="10755" max="10758" width="7.6640625" style="448" customWidth="1"/>
    <col min="10759" max="10760" width="1.6640625" style="448" customWidth="1"/>
    <col min="10761" max="10764" width="7.6640625" style="448" customWidth="1"/>
    <col min="10765" max="10766" width="1.44140625" style="448" customWidth="1"/>
    <col min="10767" max="10770" width="7.6640625" style="448" customWidth="1"/>
    <col min="10771" max="10772" width="1.44140625" style="448" customWidth="1"/>
    <col min="10773" max="10776" width="7.6640625" style="448" customWidth="1"/>
    <col min="10777" max="10777" width="1.44140625" style="448" customWidth="1"/>
    <col min="10778" max="11008" width="9.109375" style="448"/>
    <col min="11009" max="11010" width="1.44140625" style="448" customWidth="1"/>
    <col min="11011" max="11014" width="7.6640625" style="448" customWidth="1"/>
    <col min="11015" max="11016" width="1.6640625" style="448" customWidth="1"/>
    <col min="11017" max="11020" width="7.6640625" style="448" customWidth="1"/>
    <col min="11021" max="11022" width="1.44140625" style="448" customWidth="1"/>
    <col min="11023" max="11026" width="7.6640625" style="448" customWidth="1"/>
    <col min="11027" max="11028" width="1.44140625" style="448" customWidth="1"/>
    <col min="11029" max="11032" width="7.6640625" style="448" customWidth="1"/>
    <col min="11033" max="11033" width="1.44140625" style="448" customWidth="1"/>
    <col min="11034" max="11264" width="9.109375" style="448"/>
    <col min="11265" max="11266" width="1.44140625" style="448" customWidth="1"/>
    <col min="11267" max="11270" width="7.6640625" style="448" customWidth="1"/>
    <col min="11271" max="11272" width="1.6640625" style="448" customWidth="1"/>
    <col min="11273" max="11276" width="7.6640625" style="448" customWidth="1"/>
    <col min="11277" max="11278" width="1.44140625" style="448" customWidth="1"/>
    <col min="11279" max="11282" width="7.6640625" style="448" customWidth="1"/>
    <col min="11283" max="11284" width="1.44140625" style="448" customWidth="1"/>
    <col min="11285" max="11288" width="7.6640625" style="448" customWidth="1"/>
    <col min="11289" max="11289" width="1.44140625" style="448" customWidth="1"/>
    <col min="11290" max="11520" width="9.109375" style="448"/>
    <col min="11521" max="11522" width="1.44140625" style="448" customWidth="1"/>
    <col min="11523" max="11526" width="7.6640625" style="448" customWidth="1"/>
    <col min="11527" max="11528" width="1.6640625" style="448" customWidth="1"/>
    <col min="11529" max="11532" width="7.6640625" style="448" customWidth="1"/>
    <col min="11533" max="11534" width="1.44140625" style="448" customWidth="1"/>
    <col min="11535" max="11538" width="7.6640625" style="448" customWidth="1"/>
    <col min="11539" max="11540" width="1.44140625" style="448" customWidth="1"/>
    <col min="11541" max="11544" width="7.6640625" style="448" customWidth="1"/>
    <col min="11545" max="11545" width="1.44140625" style="448" customWidth="1"/>
    <col min="11546" max="11776" width="9.109375" style="448"/>
    <col min="11777" max="11778" width="1.44140625" style="448" customWidth="1"/>
    <col min="11779" max="11782" width="7.6640625" style="448" customWidth="1"/>
    <col min="11783" max="11784" width="1.6640625" style="448" customWidth="1"/>
    <col min="11785" max="11788" width="7.6640625" style="448" customWidth="1"/>
    <col min="11789" max="11790" width="1.44140625" style="448" customWidth="1"/>
    <col min="11791" max="11794" width="7.6640625" style="448" customWidth="1"/>
    <col min="11795" max="11796" width="1.44140625" style="448" customWidth="1"/>
    <col min="11797" max="11800" width="7.6640625" style="448" customWidth="1"/>
    <col min="11801" max="11801" width="1.44140625" style="448" customWidth="1"/>
    <col min="11802" max="12032" width="9.109375" style="448"/>
    <col min="12033" max="12034" width="1.44140625" style="448" customWidth="1"/>
    <col min="12035" max="12038" width="7.6640625" style="448" customWidth="1"/>
    <col min="12039" max="12040" width="1.6640625" style="448" customWidth="1"/>
    <col min="12041" max="12044" width="7.6640625" style="448" customWidth="1"/>
    <col min="12045" max="12046" width="1.44140625" style="448" customWidth="1"/>
    <col min="12047" max="12050" width="7.6640625" style="448" customWidth="1"/>
    <col min="12051" max="12052" width="1.44140625" style="448" customWidth="1"/>
    <col min="12053" max="12056" width="7.6640625" style="448" customWidth="1"/>
    <col min="12057" max="12057" width="1.44140625" style="448" customWidth="1"/>
    <col min="12058" max="12288" width="9.109375" style="448"/>
    <col min="12289" max="12290" width="1.44140625" style="448" customWidth="1"/>
    <col min="12291" max="12294" width="7.6640625" style="448" customWidth="1"/>
    <col min="12295" max="12296" width="1.6640625" style="448" customWidth="1"/>
    <col min="12297" max="12300" width="7.6640625" style="448" customWidth="1"/>
    <col min="12301" max="12302" width="1.44140625" style="448" customWidth="1"/>
    <col min="12303" max="12306" width="7.6640625" style="448" customWidth="1"/>
    <col min="12307" max="12308" width="1.44140625" style="448" customWidth="1"/>
    <col min="12309" max="12312" width="7.6640625" style="448" customWidth="1"/>
    <col min="12313" max="12313" width="1.44140625" style="448" customWidth="1"/>
    <col min="12314" max="12544" width="9.109375" style="448"/>
    <col min="12545" max="12546" width="1.44140625" style="448" customWidth="1"/>
    <col min="12547" max="12550" width="7.6640625" style="448" customWidth="1"/>
    <col min="12551" max="12552" width="1.6640625" style="448" customWidth="1"/>
    <col min="12553" max="12556" width="7.6640625" style="448" customWidth="1"/>
    <col min="12557" max="12558" width="1.44140625" style="448" customWidth="1"/>
    <col min="12559" max="12562" width="7.6640625" style="448" customWidth="1"/>
    <col min="12563" max="12564" width="1.44140625" style="448" customWidth="1"/>
    <col min="12565" max="12568" width="7.6640625" style="448" customWidth="1"/>
    <col min="12569" max="12569" width="1.44140625" style="448" customWidth="1"/>
    <col min="12570" max="12800" width="9.109375" style="448"/>
    <col min="12801" max="12802" width="1.44140625" style="448" customWidth="1"/>
    <col min="12803" max="12806" width="7.6640625" style="448" customWidth="1"/>
    <col min="12807" max="12808" width="1.6640625" style="448" customWidth="1"/>
    <col min="12809" max="12812" width="7.6640625" style="448" customWidth="1"/>
    <col min="12813" max="12814" width="1.44140625" style="448" customWidth="1"/>
    <col min="12815" max="12818" width="7.6640625" style="448" customWidth="1"/>
    <col min="12819" max="12820" width="1.44140625" style="448" customWidth="1"/>
    <col min="12821" max="12824" width="7.6640625" style="448" customWidth="1"/>
    <col min="12825" max="12825" width="1.44140625" style="448" customWidth="1"/>
    <col min="12826" max="13056" width="9.109375" style="448"/>
    <col min="13057" max="13058" width="1.44140625" style="448" customWidth="1"/>
    <col min="13059" max="13062" width="7.6640625" style="448" customWidth="1"/>
    <col min="13063" max="13064" width="1.6640625" style="448" customWidth="1"/>
    <col min="13065" max="13068" width="7.6640625" style="448" customWidth="1"/>
    <col min="13069" max="13070" width="1.44140625" style="448" customWidth="1"/>
    <col min="13071" max="13074" width="7.6640625" style="448" customWidth="1"/>
    <col min="13075" max="13076" width="1.44140625" style="448" customWidth="1"/>
    <col min="13077" max="13080" width="7.6640625" style="448" customWidth="1"/>
    <col min="13081" max="13081" width="1.44140625" style="448" customWidth="1"/>
    <col min="13082" max="13312" width="9.109375" style="448"/>
    <col min="13313" max="13314" width="1.44140625" style="448" customWidth="1"/>
    <col min="13315" max="13318" width="7.6640625" style="448" customWidth="1"/>
    <col min="13319" max="13320" width="1.6640625" style="448" customWidth="1"/>
    <col min="13321" max="13324" width="7.6640625" style="448" customWidth="1"/>
    <col min="13325" max="13326" width="1.44140625" style="448" customWidth="1"/>
    <col min="13327" max="13330" width="7.6640625" style="448" customWidth="1"/>
    <col min="13331" max="13332" width="1.44140625" style="448" customWidth="1"/>
    <col min="13333" max="13336" width="7.6640625" style="448" customWidth="1"/>
    <col min="13337" max="13337" width="1.44140625" style="448" customWidth="1"/>
    <col min="13338" max="13568" width="9.109375" style="448"/>
    <col min="13569" max="13570" width="1.44140625" style="448" customWidth="1"/>
    <col min="13571" max="13574" width="7.6640625" style="448" customWidth="1"/>
    <col min="13575" max="13576" width="1.6640625" style="448" customWidth="1"/>
    <col min="13577" max="13580" width="7.6640625" style="448" customWidth="1"/>
    <col min="13581" max="13582" width="1.44140625" style="448" customWidth="1"/>
    <col min="13583" max="13586" width="7.6640625" style="448" customWidth="1"/>
    <col min="13587" max="13588" width="1.44140625" style="448" customWidth="1"/>
    <col min="13589" max="13592" width="7.6640625" style="448" customWidth="1"/>
    <col min="13593" max="13593" width="1.44140625" style="448" customWidth="1"/>
    <col min="13594" max="13824" width="9.109375" style="448"/>
    <col min="13825" max="13826" width="1.44140625" style="448" customWidth="1"/>
    <col min="13827" max="13830" width="7.6640625" style="448" customWidth="1"/>
    <col min="13831" max="13832" width="1.6640625" style="448" customWidth="1"/>
    <col min="13833" max="13836" width="7.6640625" style="448" customWidth="1"/>
    <col min="13837" max="13838" width="1.44140625" style="448" customWidth="1"/>
    <col min="13839" max="13842" width="7.6640625" style="448" customWidth="1"/>
    <col min="13843" max="13844" width="1.44140625" style="448" customWidth="1"/>
    <col min="13845" max="13848" width="7.6640625" style="448" customWidth="1"/>
    <col min="13849" max="13849" width="1.44140625" style="448" customWidth="1"/>
    <col min="13850" max="14080" width="9.109375" style="448"/>
    <col min="14081" max="14082" width="1.44140625" style="448" customWidth="1"/>
    <col min="14083" max="14086" width="7.6640625" style="448" customWidth="1"/>
    <col min="14087" max="14088" width="1.6640625" style="448" customWidth="1"/>
    <col min="14089" max="14092" width="7.6640625" style="448" customWidth="1"/>
    <col min="14093" max="14094" width="1.44140625" style="448" customWidth="1"/>
    <col min="14095" max="14098" width="7.6640625" style="448" customWidth="1"/>
    <col min="14099" max="14100" width="1.44140625" style="448" customWidth="1"/>
    <col min="14101" max="14104" width="7.6640625" style="448" customWidth="1"/>
    <col min="14105" max="14105" width="1.44140625" style="448" customWidth="1"/>
    <col min="14106" max="14336" width="9.109375" style="448"/>
    <col min="14337" max="14338" width="1.44140625" style="448" customWidth="1"/>
    <col min="14339" max="14342" width="7.6640625" style="448" customWidth="1"/>
    <col min="14343" max="14344" width="1.6640625" style="448" customWidth="1"/>
    <col min="14345" max="14348" width="7.6640625" style="448" customWidth="1"/>
    <col min="14349" max="14350" width="1.44140625" style="448" customWidth="1"/>
    <col min="14351" max="14354" width="7.6640625" style="448" customWidth="1"/>
    <col min="14355" max="14356" width="1.44140625" style="448" customWidth="1"/>
    <col min="14357" max="14360" width="7.6640625" style="448" customWidth="1"/>
    <col min="14361" max="14361" width="1.44140625" style="448" customWidth="1"/>
    <col min="14362" max="14592" width="9.109375" style="448"/>
    <col min="14593" max="14594" width="1.44140625" style="448" customWidth="1"/>
    <col min="14595" max="14598" width="7.6640625" style="448" customWidth="1"/>
    <col min="14599" max="14600" width="1.6640625" style="448" customWidth="1"/>
    <col min="14601" max="14604" width="7.6640625" style="448" customWidth="1"/>
    <col min="14605" max="14606" width="1.44140625" style="448" customWidth="1"/>
    <col min="14607" max="14610" width="7.6640625" style="448" customWidth="1"/>
    <col min="14611" max="14612" width="1.44140625" style="448" customWidth="1"/>
    <col min="14613" max="14616" width="7.6640625" style="448" customWidth="1"/>
    <col min="14617" max="14617" width="1.44140625" style="448" customWidth="1"/>
    <col min="14618" max="14848" width="9.109375" style="448"/>
    <col min="14849" max="14850" width="1.44140625" style="448" customWidth="1"/>
    <col min="14851" max="14854" width="7.6640625" style="448" customWidth="1"/>
    <col min="14855" max="14856" width="1.6640625" style="448" customWidth="1"/>
    <col min="14857" max="14860" width="7.6640625" style="448" customWidth="1"/>
    <col min="14861" max="14862" width="1.44140625" style="448" customWidth="1"/>
    <col min="14863" max="14866" width="7.6640625" style="448" customWidth="1"/>
    <col min="14867" max="14868" width="1.44140625" style="448" customWidth="1"/>
    <col min="14869" max="14872" width="7.6640625" style="448" customWidth="1"/>
    <col min="14873" max="14873" width="1.44140625" style="448" customWidth="1"/>
    <col min="14874" max="15104" width="9.109375" style="448"/>
    <col min="15105" max="15106" width="1.44140625" style="448" customWidth="1"/>
    <col min="15107" max="15110" width="7.6640625" style="448" customWidth="1"/>
    <col min="15111" max="15112" width="1.6640625" style="448" customWidth="1"/>
    <col min="15113" max="15116" width="7.6640625" style="448" customWidth="1"/>
    <col min="15117" max="15118" width="1.44140625" style="448" customWidth="1"/>
    <col min="15119" max="15122" width="7.6640625" style="448" customWidth="1"/>
    <col min="15123" max="15124" width="1.44140625" style="448" customWidth="1"/>
    <col min="15125" max="15128" width="7.6640625" style="448" customWidth="1"/>
    <col min="15129" max="15129" width="1.44140625" style="448" customWidth="1"/>
    <col min="15130" max="15360" width="9.109375" style="448"/>
    <col min="15361" max="15362" width="1.44140625" style="448" customWidth="1"/>
    <col min="15363" max="15366" width="7.6640625" style="448" customWidth="1"/>
    <col min="15367" max="15368" width="1.6640625" style="448" customWidth="1"/>
    <col min="15369" max="15372" width="7.6640625" style="448" customWidth="1"/>
    <col min="15373" max="15374" width="1.44140625" style="448" customWidth="1"/>
    <col min="15375" max="15378" width="7.6640625" style="448" customWidth="1"/>
    <col min="15379" max="15380" width="1.44140625" style="448" customWidth="1"/>
    <col min="15381" max="15384" width="7.6640625" style="448" customWidth="1"/>
    <col min="15385" max="15385" width="1.44140625" style="448" customWidth="1"/>
    <col min="15386" max="15616" width="9.109375" style="448"/>
    <col min="15617" max="15618" width="1.44140625" style="448" customWidth="1"/>
    <col min="15619" max="15622" width="7.6640625" style="448" customWidth="1"/>
    <col min="15623" max="15624" width="1.6640625" style="448" customWidth="1"/>
    <col min="15625" max="15628" width="7.6640625" style="448" customWidth="1"/>
    <col min="15629" max="15630" width="1.44140625" style="448" customWidth="1"/>
    <col min="15631" max="15634" width="7.6640625" style="448" customWidth="1"/>
    <col min="15635" max="15636" width="1.44140625" style="448" customWidth="1"/>
    <col min="15637" max="15640" width="7.6640625" style="448" customWidth="1"/>
    <col min="15641" max="15641" width="1.44140625" style="448" customWidth="1"/>
    <col min="15642" max="15872" width="9.109375" style="448"/>
    <col min="15873" max="15874" width="1.44140625" style="448" customWidth="1"/>
    <col min="15875" max="15878" width="7.6640625" style="448" customWidth="1"/>
    <col min="15879" max="15880" width="1.6640625" style="448" customWidth="1"/>
    <col min="15881" max="15884" width="7.6640625" style="448" customWidth="1"/>
    <col min="15885" max="15886" width="1.44140625" style="448" customWidth="1"/>
    <col min="15887" max="15890" width="7.6640625" style="448" customWidth="1"/>
    <col min="15891" max="15892" width="1.44140625" style="448" customWidth="1"/>
    <col min="15893" max="15896" width="7.6640625" style="448" customWidth="1"/>
    <col min="15897" max="15897" width="1.44140625" style="448" customWidth="1"/>
    <col min="15898" max="16128" width="9.109375" style="448"/>
    <col min="16129" max="16130" width="1.44140625" style="448" customWidth="1"/>
    <col min="16131" max="16134" width="7.6640625" style="448" customWidth="1"/>
    <col min="16135" max="16136" width="1.6640625" style="448" customWidth="1"/>
    <col min="16137" max="16140" width="7.6640625" style="448" customWidth="1"/>
    <col min="16141" max="16142" width="1.44140625" style="448" customWidth="1"/>
    <col min="16143" max="16146" width="7.6640625" style="448" customWidth="1"/>
    <col min="16147" max="16148" width="1.44140625" style="448" customWidth="1"/>
    <col min="16149" max="16152" width="7.6640625" style="448" customWidth="1"/>
    <col min="16153" max="16153" width="1.44140625" style="448" customWidth="1"/>
    <col min="16154" max="16384" width="9.109375" style="448"/>
  </cols>
  <sheetData>
    <row r="1" spans="2:26" ht="15.6" x14ac:dyDescent="0.3">
      <c r="D1" s="369" t="s">
        <v>111</v>
      </c>
      <c r="E1" s="370">
        <f>[2]W!A1</f>
        <v>8</v>
      </c>
      <c r="F1" s="456" t="s">
        <v>110</v>
      </c>
      <c r="G1" s="375"/>
      <c r="I1" s="370">
        <f>[2]W!A2</f>
        <v>2</v>
      </c>
      <c r="J1" s="375"/>
      <c r="K1" s="375"/>
      <c r="L1" s="375"/>
      <c r="M1" s="457" t="s">
        <v>109</v>
      </c>
      <c r="N1" s="375"/>
      <c r="O1" s="375"/>
      <c r="P1" s="375"/>
      <c r="Q1" s="375"/>
      <c r="S1" s="375"/>
      <c r="U1" s="369" t="s">
        <v>108</v>
      </c>
      <c r="V1" s="370">
        <f>[2]W!A4</f>
        <v>2017</v>
      </c>
      <c r="W1" s="371" t="s">
        <v>107</v>
      </c>
      <c r="X1" s="370">
        <f>[2]W!A5</f>
        <v>3</v>
      </c>
    </row>
    <row r="2" spans="2:26" x14ac:dyDescent="0.2">
      <c r="B2" s="491"/>
      <c r="C2" s="491"/>
      <c r="T2" s="491"/>
      <c r="Y2" s="491"/>
    </row>
    <row r="3" spans="2:26" x14ac:dyDescent="0.2">
      <c r="B3" s="492"/>
      <c r="C3" s="493"/>
      <c r="D3" s="493"/>
      <c r="E3" s="493"/>
      <c r="F3" s="493"/>
      <c r="G3" s="494"/>
      <c r="H3" s="493"/>
      <c r="I3" s="493"/>
      <c r="J3" s="493"/>
      <c r="K3" s="495"/>
      <c r="L3" s="495"/>
      <c r="M3" s="496"/>
      <c r="N3" s="495"/>
      <c r="O3" s="495"/>
      <c r="P3" s="495"/>
      <c r="Q3" s="495"/>
      <c r="R3" s="495"/>
      <c r="S3" s="497"/>
      <c r="T3" s="498"/>
      <c r="U3" s="495"/>
      <c r="V3" s="495"/>
      <c r="W3" s="495"/>
      <c r="X3" s="495"/>
      <c r="Y3" s="496"/>
      <c r="Z3" s="491"/>
    </row>
    <row r="4" spans="2:26" x14ac:dyDescent="0.2">
      <c r="B4" s="499"/>
      <c r="C4" s="500" t="s">
        <v>106</v>
      </c>
      <c r="D4" s="500"/>
      <c r="E4" s="500"/>
      <c r="F4" s="500"/>
      <c r="G4" s="501"/>
      <c r="H4" s="500"/>
      <c r="I4" s="500"/>
      <c r="J4" s="500"/>
      <c r="K4" s="491"/>
      <c r="L4" s="491"/>
      <c r="M4" s="502"/>
      <c r="N4" s="491"/>
      <c r="O4" s="491"/>
      <c r="P4" s="491"/>
      <c r="Q4" s="491"/>
      <c r="R4" s="491"/>
      <c r="S4" s="503"/>
      <c r="T4" s="504"/>
      <c r="U4" s="491"/>
      <c r="V4" s="491"/>
      <c r="W4" s="491"/>
      <c r="X4" s="491"/>
      <c r="Y4" s="502"/>
      <c r="Z4" s="491"/>
    </row>
    <row r="5" spans="2:26" x14ac:dyDescent="0.2">
      <c r="B5" s="499"/>
      <c r="C5" s="500"/>
      <c r="D5" s="500"/>
      <c r="E5" s="500"/>
      <c r="F5" s="500"/>
      <c r="G5" s="501"/>
      <c r="H5" s="500"/>
      <c r="I5" s="500"/>
      <c r="J5" s="500"/>
      <c r="K5" s="491"/>
      <c r="L5" s="491"/>
      <c r="M5" s="502"/>
      <c r="N5" s="491"/>
      <c r="O5" s="491"/>
      <c r="P5" s="491"/>
      <c r="Q5" s="491"/>
      <c r="R5" s="491"/>
      <c r="S5" s="503"/>
      <c r="T5" s="504"/>
      <c r="U5" s="491"/>
      <c r="V5" s="491"/>
      <c r="W5" s="491"/>
      <c r="X5" s="491"/>
      <c r="Y5" s="502"/>
      <c r="Z5" s="491"/>
    </row>
    <row r="6" spans="2:26" x14ac:dyDescent="0.2">
      <c r="B6" s="499"/>
      <c r="C6" s="491" t="s">
        <v>105</v>
      </c>
      <c r="D6" s="500"/>
      <c r="E6" s="500"/>
      <c r="F6" s="505" t="s">
        <v>101</v>
      </c>
      <c r="G6" s="501"/>
      <c r="H6" s="500"/>
      <c r="I6" s="491" t="s">
        <v>104</v>
      </c>
      <c r="J6" s="500"/>
      <c r="K6" s="491"/>
      <c r="L6" s="505" t="s">
        <v>101</v>
      </c>
      <c r="M6" s="502"/>
      <c r="N6" s="491"/>
      <c r="O6" s="491" t="s">
        <v>103</v>
      </c>
      <c r="P6" s="500"/>
      <c r="Q6" s="491"/>
      <c r="R6" s="505" t="s">
        <v>101</v>
      </c>
      <c r="S6" s="502"/>
      <c r="T6" s="491"/>
      <c r="U6" s="491" t="s">
        <v>102</v>
      </c>
      <c r="V6" s="491"/>
      <c r="W6" s="491"/>
      <c r="X6" s="505" t="s">
        <v>101</v>
      </c>
      <c r="Y6" s="502"/>
    </row>
    <row r="7" spans="2:26" x14ac:dyDescent="0.2">
      <c r="B7" s="499"/>
      <c r="C7" s="500"/>
      <c r="D7" s="500"/>
      <c r="E7" s="500"/>
      <c r="F7" s="505"/>
      <c r="G7" s="501"/>
      <c r="H7" s="500"/>
      <c r="I7" s="500"/>
      <c r="J7" s="500"/>
      <c r="K7" s="491"/>
      <c r="L7" s="505"/>
      <c r="M7" s="502"/>
      <c r="N7" s="491"/>
      <c r="O7" s="500"/>
      <c r="P7" s="500"/>
      <c r="Q7" s="491"/>
      <c r="R7" s="505"/>
      <c r="S7" s="502"/>
      <c r="T7" s="491"/>
      <c r="U7" s="500"/>
      <c r="V7" s="491"/>
      <c r="W7" s="491"/>
      <c r="X7" s="505"/>
      <c r="Y7" s="502"/>
    </row>
    <row r="8" spans="2:26" x14ac:dyDescent="0.2">
      <c r="B8" s="499"/>
      <c r="C8" s="491" t="s">
        <v>100</v>
      </c>
      <c r="D8" s="491"/>
      <c r="E8" s="491"/>
      <c r="F8" s="506">
        <f>[2]W!A201</f>
        <v>93000</v>
      </c>
      <c r="G8" s="502"/>
      <c r="H8" s="491"/>
      <c r="I8" s="491" t="s">
        <v>99</v>
      </c>
      <c r="J8" s="491"/>
      <c r="K8" s="491"/>
      <c r="L8" s="506">
        <f>[2]W!A241</f>
        <v>1316350</v>
      </c>
      <c r="M8" s="502"/>
      <c r="N8" s="491"/>
      <c r="O8" s="500" t="s">
        <v>98</v>
      </c>
      <c r="P8" s="500"/>
      <c r="Q8" s="491"/>
      <c r="R8" s="491"/>
      <c r="S8" s="502"/>
      <c r="T8" s="491"/>
      <c r="U8" s="507" t="s">
        <v>97</v>
      </c>
      <c r="Y8" s="502"/>
    </row>
    <row r="9" spans="2:26" x14ac:dyDescent="0.2">
      <c r="B9" s="499"/>
      <c r="C9" s="491" t="s">
        <v>96</v>
      </c>
      <c r="D9" s="491"/>
      <c r="E9" s="491"/>
      <c r="F9" s="506">
        <f>[2]W!A202</f>
        <v>29278</v>
      </c>
      <c r="G9" s="502"/>
      <c r="H9" s="491"/>
      <c r="I9" s="491"/>
      <c r="J9" s="491"/>
      <c r="K9" s="491"/>
      <c r="L9" s="506"/>
      <c r="M9" s="502"/>
      <c r="N9" s="491"/>
      <c r="O9" s="448" t="s">
        <v>95</v>
      </c>
      <c r="Q9" s="508"/>
      <c r="R9" s="508">
        <f>[2]W!A261</f>
        <v>50000</v>
      </c>
      <c r="S9" s="502"/>
      <c r="T9" s="491"/>
      <c r="U9" s="491" t="s">
        <v>94</v>
      </c>
      <c r="V9" s="491"/>
      <c r="W9" s="491"/>
      <c r="X9" s="506">
        <f>[2]W!A221</f>
        <v>1327524</v>
      </c>
      <c r="Y9" s="502"/>
    </row>
    <row r="10" spans="2:26" x14ac:dyDescent="0.2">
      <c r="B10" s="499"/>
      <c r="C10" s="491" t="s">
        <v>93</v>
      </c>
      <c r="D10" s="491"/>
      <c r="E10" s="491"/>
      <c r="F10" s="506">
        <f>[2]W!A203</f>
        <v>13261</v>
      </c>
      <c r="G10" s="502"/>
      <c r="H10" s="491"/>
      <c r="I10" s="491" t="s">
        <v>92</v>
      </c>
      <c r="J10" s="491"/>
      <c r="K10" s="491"/>
      <c r="L10" s="506">
        <f>[2]W!A242</f>
        <v>129336</v>
      </c>
      <c r="M10" s="502"/>
      <c r="N10" s="491"/>
      <c r="O10" s="491" t="s">
        <v>91</v>
      </c>
      <c r="P10" s="491"/>
      <c r="Q10" s="508"/>
      <c r="R10" s="508">
        <f>[2]W!A262</f>
        <v>275000</v>
      </c>
      <c r="S10" s="502"/>
      <c r="T10" s="491"/>
      <c r="U10" s="491" t="s">
        <v>48</v>
      </c>
      <c r="V10" s="491"/>
      <c r="W10" s="491"/>
      <c r="X10" s="506">
        <f>[2]W!A222</f>
        <v>0</v>
      </c>
      <c r="Y10" s="502"/>
    </row>
    <row r="11" spans="2:26" x14ac:dyDescent="0.2">
      <c r="B11" s="499"/>
      <c r="C11" s="491" t="s">
        <v>90</v>
      </c>
      <c r="D11" s="491"/>
      <c r="E11" s="491"/>
      <c r="F11" s="506">
        <f>[2]W!A204</f>
        <v>113564</v>
      </c>
      <c r="G11" s="502"/>
      <c r="H11" s="491"/>
      <c r="I11" s="509" t="s">
        <v>89</v>
      </c>
      <c r="L11" s="506">
        <f>[2]W!A243</f>
        <v>164000</v>
      </c>
      <c r="M11" s="502"/>
      <c r="N11" s="491"/>
      <c r="O11" s="491" t="s">
        <v>88</v>
      </c>
      <c r="P11" s="491"/>
      <c r="Q11" s="491"/>
      <c r="R11" s="510">
        <f>[2]W!A263</f>
        <v>1336600</v>
      </c>
      <c r="S11" s="502"/>
      <c r="T11" s="491"/>
      <c r="U11" s="491" t="s">
        <v>87</v>
      </c>
      <c r="V11" s="491"/>
      <c r="W11" s="491"/>
      <c r="X11" s="506">
        <f>[2]W!A223</f>
        <v>1320961</v>
      </c>
      <c r="Y11" s="502"/>
    </row>
    <row r="12" spans="2:26" x14ac:dyDescent="0.2">
      <c r="B12" s="499"/>
      <c r="C12" s="491" t="s">
        <v>86</v>
      </c>
      <c r="D12" s="491"/>
      <c r="E12" s="491"/>
      <c r="F12" s="506">
        <f>[2]W!A205</f>
        <v>16209</v>
      </c>
      <c r="G12" s="502"/>
      <c r="H12" s="491"/>
      <c r="I12" s="491" t="s">
        <v>85</v>
      </c>
      <c r="J12" s="491"/>
      <c r="K12" s="491"/>
      <c r="L12" s="506">
        <f>[2]W!A244</f>
        <v>338586</v>
      </c>
      <c r="M12" s="502"/>
      <c r="N12" s="491"/>
      <c r="O12" s="491" t="s">
        <v>84</v>
      </c>
      <c r="P12" s="491"/>
      <c r="Q12" s="491"/>
      <c r="R12" s="506">
        <f>SUM(R9:R11)</f>
        <v>1661600</v>
      </c>
      <c r="S12" s="502"/>
      <c r="T12" s="491"/>
      <c r="U12" s="491" t="s">
        <v>83</v>
      </c>
      <c r="V12" s="491"/>
      <c r="W12" s="491"/>
      <c r="X12" s="511">
        <f>[2]W!A224</f>
        <v>0</v>
      </c>
      <c r="Y12" s="502"/>
    </row>
    <row r="13" spans="2:26" x14ac:dyDescent="0.2">
      <c r="B13" s="499"/>
      <c r="C13" s="491" t="s">
        <v>82</v>
      </c>
      <c r="D13" s="491"/>
      <c r="E13" s="491"/>
      <c r="F13" s="506">
        <f>[2]W!A206</f>
        <v>10110</v>
      </c>
      <c r="G13" s="502"/>
      <c r="H13" s="491"/>
      <c r="I13" s="491" t="s">
        <v>81</v>
      </c>
      <c r="J13" s="491"/>
      <c r="K13" s="491"/>
      <c r="L13" s="506">
        <f>[2]W!A245</f>
        <v>73185</v>
      </c>
      <c r="M13" s="502"/>
      <c r="N13" s="491"/>
      <c r="S13" s="502"/>
      <c r="T13" s="491"/>
      <c r="U13" s="509" t="s">
        <v>80</v>
      </c>
      <c r="X13" s="508">
        <f>X9+X10-X11-X12</f>
        <v>6563</v>
      </c>
      <c r="Y13" s="502"/>
    </row>
    <row r="14" spans="2:26" x14ac:dyDescent="0.2">
      <c r="B14" s="499"/>
      <c r="C14" s="491" t="s">
        <v>79</v>
      </c>
      <c r="D14" s="491"/>
      <c r="E14" s="491"/>
      <c r="F14" s="506">
        <f>[2]W!A207</f>
        <v>65000</v>
      </c>
      <c r="G14" s="502"/>
      <c r="H14" s="491"/>
      <c r="I14" s="491" t="s">
        <v>78</v>
      </c>
      <c r="J14" s="491"/>
      <c r="K14" s="491"/>
      <c r="L14" s="506">
        <f>[2]W!A246</f>
        <v>187458</v>
      </c>
      <c r="M14" s="502"/>
      <c r="N14" s="491"/>
      <c r="O14" s="507" t="s">
        <v>77</v>
      </c>
      <c r="S14" s="502"/>
      <c r="T14" s="491"/>
      <c r="Y14" s="502"/>
    </row>
    <row r="15" spans="2:26" ht="12" x14ac:dyDescent="0.3">
      <c r="B15" s="499"/>
      <c r="C15" s="512" t="s">
        <v>76</v>
      </c>
      <c r="D15" s="491"/>
      <c r="E15" s="491"/>
      <c r="F15" s="506">
        <f>[2]W!A208</f>
        <v>17000</v>
      </c>
      <c r="G15" s="502"/>
      <c r="H15" s="491"/>
      <c r="I15" s="491" t="s">
        <v>75</v>
      </c>
      <c r="J15" s="491"/>
      <c r="K15" s="491"/>
      <c r="L15" s="506">
        <f>[2]W!A247</f>
        <v>123019</v>
      </c>
      <c r="M15" s="502"/>
      <c r="N15" s="491"/>
      <c r="O15" s="491" t="s">
        <v>74</v>
      </c>
      <c r="P15" s="491"/>
      <c r="Q15" s="491"/>
      <c r="R15" s="506">
        <f>[2]W!A265</f>
        <v>37410</v>
      </c>
      <c r="S15" s="502"/>
      <c r="T15" s="491"/>
      <c r="U15" s="507" t="s">
        <v>73</v>
      </c>
      <c r="Y15" s="502"/>
    </row>
    <row r="16" spans="2:26" x14ac:dyDescent="0.2">
      <c r="B16" s="499"/>
      <c r="C16" s="491" t="s">
        <v>72</v>
      </c>
      <c r="D16" s="491"/>
      <c r="E16" s="491"/>
      <c r="F16" s="506">
        <f>[2]W!A209</f>
        <v>14000</v>
      </c>
      <c r="G16" s="502"/>
      <c r="H16" s="491"/>
      <c r="I16" s="491" t="s">
        <v>71</v>
      </c>
      <c r="J16" s="491"/>
      <c r="K16" s="491"/>
      <c r="L16" s="506">
        <f>[2]W!A248</f>
        <v>2908</v>
      </c>
      <c r="M16" s="502"/>
      <c r="N16" s="491"/>
      <c r="O16" s="509" t="s">
        <v>70</v>
      </c>
      <c r="R16" s="506">
        <f>[2]W!A266</f>
        <v>164000</v>
      </c>
      <c r="S16" s="502"/>
      <c r="T16" s="491"/>
      <c r="U16" s="491" t="s">
        <v>69</v>
      </c>
      <c r="V16" s="491"/>
      <c r="W16" s="491"/>
      <c r="X16" s="506">
        <f>[2]W!A225</f>
        <v>2875</v>
      </c>
      <c r="Y16" s="502"/>
    </row>
    <row r="17" spans="2:25" x14ac:dyDescent="0.2">
      <c r="B17" s="499"/>
      <c r="C17" s="491" t="s">
        <v>68</v>
      </c>
      <c r="D17" s="491"/>
      <c r="E17" s="491"/>
      <c r="F17" s="506">
        <f>[2]W!A210</f>
        <v>6800</v>
      </c>
      <c r="G17" s="502"/>
      <c r="H17" s="491"/>
      <c r="I17" s="491" t="s">
        <v>67</v>
      </c>
      <c r="L17" s="506">
        <f>[2]W!A249</f>
        <v>40700</v>
      </c>
      <c r="M17" s="502"/>
      <c r="N17" s="491"/>
      <c r="O17" s="491" t="s">
        <v>66</v>
      </c>
      <c r="P17" s="491"/>
      <c r="Q17" s="491"/>
      <c r="R17" s="506">
        <f>[2]W!A267</f>
        <v>106077</v>
      </c>
      <c r="S17" s="502"/>
      <c r="T17" s="491"/>
      <c r="U17" s="491" t="s">
        <v>65</v>
      </c>
      <c r="X17" s="506">
        <f>[2]W!A226</f>
        <v>0</v>
      </c>
      <c r="Y17" s="502"/>
    </row>
    <row r="18" spans="2:25" x14ac:dyDescent="0.2">
      <c r="B18" s="499"/>
      <c r="C18" s="491" t="s">
        <v>64</v>
      </c>
      <c r="D18" s="491"/>
      <c r="E18" s="491"/>
      <c r="F18" s="506">
        <f>[2]W!A211</f>
        <v>8319</v>
      </c>
      <c r="G18" s="502"/>
      <c r="H18" s="491"/>
      <c r="I18" s="504" t="s">
        <v>63</v>
      </c>
      <c r="J18" s="491"/>
      <c r="K18" s="491"/>
      <c r="L18" s="511">
        <f>[2]W!A250</f>
        <v>307487</v>
      </c>
      <c r="M18" s="502"/>
      <c r="N18" s="491"/>
      <c r="O18" s="491" t="s">
        <v>62</v>
      </c>
      <c r="P18" s="491"/>
      <c r="Q18" s="491"/>
      <c r="R18" s="506">
        <f>[2]W!A268</f>
        <v>795131</v>
      </c>
      <c r="S18" s="502"/>
      <c r="T18" s="491"/>
      <c r="U18" s="491" t="s">
        <v>61</v>
      </c>
      <c r="V18" s="491"/>
      <c r="W18" s="491"/>
      <c r="X18" s="511">
        <f>[2]W!A227</f>
        <v>325000</v>
      </c>
      <c r="Y18" s="502"/>
    </row>
    <row r="19" spans="2:25" x14ac:dyDescent="0.2">
      <c r="B19" s="499"/>
      <c r="C19" s="491" t="s">
        <v>60</v>
      </c>
      <c r="D19" s="491"/>
      <c r="E19" s="491"/>
      <c r="F19" s="506">
        <f>[2]W!A212</f>
        <v>12500</v>
      </c>
      <c r="G19" s="502"/>
      <c r="H19" s="491"/>
      <c r="I19" s="491" t="s">
        <v>59</v>
      </c>
      <c r="J19" s="491"/>
      <c r="K19" s="491"/>
      <c r="L19" s="513">
        <f>[2]W!A251</f>
        <v>751705</v>
      </c>
      <c r="M19" s="502"/>
      <c r="N19" s="491"/>
      <c r="O19" s="491" t="s">
        <v>58</v>
      </c>
      <c r="P19" s="491"/>
      <c r="Q19" s="491"/>
      <c r="R19" s="511">
        <f>[2]W!A269</f>
        <v>1513443</v>
      </c>
      <c r="S19" s="502"/>
      <c r="T19" s="491"/>
      <c r="U19" s="509" t="s">
        <v>57</v>
      </c>
      <c r="X19" s="508">
        <f>X16+X17-X18</f>
        <v>-322125</v>
      </c>
      <c r="Y19" s="502"/>
    </row>
    <row r="20" spans="2:25" x14ac:dyDescent="0.2">
      <c r="B20" s="499"/>
      <c r="C20" s="491" t="s">
        <v>56</v>
      </c>
      <c r="D20" s="491"/>
      <c r="E20" s="491"/>
      <c r="F20" s="506">
        <f>[2]W!A213</f>
        <v>2816</v>
      </c>
      <c r="G20" s="502"/>
      <c r="H20" s="491"/>
      <c r="I20" s="491" t="s">
        <v>55</v>
      </c>
      <c r="J20" s="491"/>
      <c r="K20" s="491"/>
      <c r="L20" s="506">
        <f>[2]W!A252</f>
        <v>564645</v>
      </c>
      <c r="M20" s="502"/>
      <c r="N20" s="491"/>
      <c r="O20" s="509" t="s">
        <v>54</v>
      </c>
      <c r="R20" s="514">
        <f>SUM(R15:R19)</f>
        <v>2616061</v>
      </c>
      <c r="S20" s="502"/>
      <c r="T20" s="491"/>
      <c r="Y20" s="502"/>
    </row>
    <row r="21" spans="2:25" x14ac:dyDescent="0.2">
      <c r="B21" s="499"/>
      <c r="C21" s="491" t="s">
        <v>53</v>
      </c>
      <c r="D21" s="491"/>
      <c r="E21" s="491"/>
      <c r="F21" s="506">
        <f>[2]W!A214</f>
        <v>9001</v>
      </c>
      <c r="G21" s="502"/>
      <c r="H21" s="491"/>
      <c r="I21" s="491" t="s">
        <v>52</v>
      </c>
      <c r="J21" s="491"/>
      <c r="K21" s="491"/>
      <c r="L21" s="506">
        <f>[2]W!A217</f>
        <v>501726</v>
      </c>
      <c r="M21" s="502"/>
      <c r="N21" s="491"/>
      <c r="O21" s="491" t="s">
        <v>51</v>
      </c>
      <c r="P21" s="491"/>
      <c r="Q21" s="491"/>
      <c r="R21" s="506">
        <f>R12+R20</f>
        <v>4277661</v>
      </c>
      <c r="S21" s="502"/>
      <c r="T21" s="491"/>
      <c r="U21" s="507" t="s">
        <v>50</v>
      </c>
      <c r="Y21" s="502"/>
    </row>
    <row r="22" spans="2:25" x14ac:dyDescent="0.2">
      <c r="B22" s="499"/>
      <c r="C22" s="491" t="s">
        <v>49</v>
      </c>
      <c r="D22" s="491"/>
      <c r="E22" s="491"/>
      <c r="F22" s="506">
        <f>[2]W!A215</f>
        <v>80000</v>
      </c>
      <c r="G22" s="502"/>
      <c r="H22" s="491"/>
      <c r="I22" s="491" t="s">
        <v>48</v>
      </c>
      <c r="J22" s="491"/>
      <c r="K22" s="491"/>
      <c r="L22" s="506">
        <f>[2]W!A222</f>
        <v>0</v>
      </c>
      <c r="M22" s="502"/>
      <c r="N22" s="491"/>
      <c r="S22" s="502"/>
      <c r="T22" s="491"/>
      <c r="U22" s="448" t="s">
        <v>47</v>
      </c>
      <c r="X22" s="506">
        <f>[2]W!A228</f>
        <v>0</v>
      </c>
      <c r="Y22" s="502"/>
    </row>
    <row r="23" spans="2:25" x14ac:dyDescent="0.2">
      <c r="B23" s="499"/>
      <c r="C23" s="491" t="s">
        <v>46</v>
      </c>
      <c r="D23" s="491"/>
      <c r="E23" s="491"/>
      <c r="F23" s="511">
        <f>[2]W!A216</f>
        <v>10868</v>
      </c>
      <c r="G23" s="502"/>
      <c r="H23" s="491"/>
      <c r="I23" s="491" t="s">
        <v>45</v>
      </c>
      <c r="J23" s="491"/>
      <c r="K23" s="491"/>
      <c r="L23" s="510">
        <f>[2]W!A254</f>
        <v>34270</v>
      </c>
      <c r="M23" s="502"/>
      <c r="N23" s="491"/>
      <c r="O23" s="500" t="s">
        <v>44</v>
      </c>
      <c r="P23" s="491"/>
      <c r="Q23" s="491"/>
      <c r="R23" s="506"/>
      <c r="S23" s="502"/>
      <c r="T23" s="491"/>
      <c r="U23" s="448" t="s">
        <v>43</v>
      </c>
      <c r="V23" s="491"/>
      <c r="W23" s="491"/>
      <c r="X23" s="506">
        <f>[2]W!A229</f>
        <v>0</v>
      </c>
      <c r="Y23" s="502"/>
    </row>
    <row r="24" spans="2:25" x14ac:dyDescent="0.2">
      <c r="B24" s="499"/>
      <c r="C24" s="491" t="s">
        <v>42</v>
      </c>
      <c r="D24" s="500"/>
      <c r="E24" s="491"/>
      <c r="F24" s="511">
        <f>[2]W!A217</f>
        <v>501726</v>
      </c>
      <c r="G24" s="502"/>
      <c r="H24" s="491"/>
      <c r="I24" s="509" t="s">
        <v>41</v>
      </c>
      <c r="L24" s="506">
        <f>L20-L21+L22-L23</f>
        <v>28649</v>
      </c>
      <c r="M24" s="502"/>
      <c r="N24" s="491"/>
      <c r="O24" s="491" t="s">
        <v>40</v>
      </c>
      <c r="P24" s="491"/>
      <c r="Q24" s="491"/>
      <c r="R24" s="506">
        <f>[2]W!A271</f>
        <v>0</v>
      </c>
      <c r="S24" s="502"/>
      <c r="T24" s="491"/>
      <c r="U24" s="491" t="s">
        <v>39</v>
      </c>
      <c r="V24" s="491"/>
      <c r="W24" s="491"/>
      <c r="X24" s="506">
        <f>[2]W!A230</f>
        <v>0</v>
      </c>
      <c r="Y24" s="502"/>
    </row>
    <row r="25" spans="2:25" ht="12" x14ac:dyDescent="0.3">
      <c r="B25" s="499"/>
      <c r="C25" s="491"/>
      <c r="F25" s="515"/>
      <c r="G25" s="502"/>
      <c r="H25" s="491"/>
      <c r="I25" s="491" t="s">
        <v>38</v>
      </c>
      <c r="J25" s="491"/>
      <c r="K25" s="491"/>
      <c r="L25" s="506">
        <f>[2]W!A225</f>
        <v>2875</v>
      </c>
      <c r="M25" s="502"/>
      <c r="N25" s="491"/>
      <c r="O25" s="512" t="s">
        <v>37</v>
      </c>
      <c r="P25" s="491"/>
      <c r="Q25" s="491"/>
      <c r="R25" s="506">
        <f>[2]W!A272</f>
        <v>432222</v>
      </c>
      <c r="S25" s="502"/>
      <c r="T25" s="491"/>
      <c r="U25" s="491" t="s">
        <v>36</v>
      </c>
      <c r="V25" s="491"/>
      <c r="W25" s="491"/>
      <c r="X25" s="506">
        <f>[2]W!A231</f>
        <v>0</v>
      </c>
      <c r="Y25" s="502"/>
    </row>
    <row r="26" spans="2:25" x14ac:dyDescent="0.2">
      <c r="B26" s="499"/>
      <c r="C26" s="516" t="s">
        <v>35</v>
      </c>
      <c r="D26" s="491"/>
      <c r="E26" s="491"/>
      <c r="F26" s="506"/>
      <c r="G26" s="502"/>
      <c r="H26" s="491"/>
      <c r="I26" s="491" t="s">
        <v>34</v>
      </c>
      <c r="J26" s="491"/>
      <c r="K26" s="491"/>
      <c r="L26" s="511">
        <f>[2]W!A232</f>
        <v>0</v>
      </c>
      <c r="M26" s="502"/>
      <c r="N26" s="491"/>
      <c r="O26" s="491" t="s">
        <v>33</v>
      </c>
      <c r="P26" s="491"/>
      <c r="Q26" s="491"/>
      <c r="R26" s="511">
        <f>[2]W!A273</f>
        <v>0</v>
      </c>
      <c r="S26" s="502"/>
      <c r="T26" s="491"/>
      <c r="U26" s="491" t="s">
        <v>32</v>
      </c>
      <c r="V26" s="491"/>
      <c r="W26" s="491"/>
      <c r="X26" s="511">
        <f>[2]W!A232</f>
        <v>0</v>
      </c>
      <c r="Y26" s="502"/>
    </row>
    <row r="27" spans="2:25" x14ac:dyDescent="0.2">
      <c r="B27" s="499"/>
      <c r="C27" s="509" t="s">
        <v>31</v>
      </c>
      <c r="D27" s="491"/>
      <c r="E27" s="491"/>
      <c r="F27" s="508">
        <f>L27</f>
        <v>31524</v>
      </c>
      <c r="G27" s="502"/>
      <c r="H27" s="491"/>
      <c r="I27" s="509" t="s">
        <v>30</v>
      </c>
      <c r="J27" s="491"/>
      <c r="K27" s="491"/>
      <c r="L27" s="508">
        <f>L24+L25-L26</f>
        <v>31524</v>
      </c>
      <c r="M27" s="502"/>
      <c r="N27" s="491"/>
      <c r="O27" s="504" t="s">
        <v>29</v>
      </c>
      <c r="P27" s="491"/>
      <c r="Q27" s="491"/>
      <c r="R27" s="506">
        <f>SUM(R24:R26)</f>
        <v>432222</v>
      </c>
      <c r="S27" s="502"/>
      <c r="T27" s="491"/>
      <c r="U27" s="509" t="s">
        <v>28</v>
      </c>
      <c r="X27" s="508">
        <f>X22-X23-X24+X25-X26</f>
        <v>0</v>
      </c>
      <c r="Y27" s="502"/>
    </row>
    <row r="28" spans="2:25" x14ac:dyDescent="0.2">
      <c r="B28" s="499"/>
      <c r="C28" s="509" t="s">
        <v>27</v>
      </c>
      <c r="D28" s="491"/>
      <c r="E28" s="491"/>
      <c r="F28" s="511">
        <f>[2]W!A240</f>
        <v>-186085</v>
      </c>
      <c r="G28" s="502"/>
      <c r="H28" s="491"/>
      <c r="I28" s="491" t="s">
        <v>26</v>
      </c>
      <c r="J28" s="491"/>
      <c r="K28" s="491"/>
      <c r="L28" s="511">
        <f>[2]W!A255</f>
        <v>0</v>
      </c>
      <c r="M28" s="502"/>
      <c r="N28" s="491"/>
      <c r="O28" s="491" t="s">
        <v>25</v>
      </c>
      <c r="P28" s="491"/>
      <c r="Q28" s="491"/>
      <c r="R28" s="506">
        <f>[2]W!A274</f>
        <v>0</v>
      </c>
      <c r="S28" s="502"/>
      <c r="X28" s="517"/>
      <c r="Y28" s="502"/>
    </row>
    <row r="29" spans="2:25" x14ac:dyDescent="0.2">
      <c r="B29" s="499"/>
      <c r="C29" s="509" t="s">
        <v>24</v>
      </c>
      <c r="F29" s="508">
        <f>[2]W!A257</f>
        <v>-154561</v>
      </c>
      <c r="G29" s="502"/>
      <c r="H29" s="491"/>
      <c r="I29" s="491" t="s">
        <v>23</v>
      </c>
      <c r="J29" s="491"/>
      <c r="K29" s="491"/>
      <c r="L29" s="506">
        <f>[2]W!A256</f>
        <v>31524</v>
      </c>
      <c r="M29" s="502"/>
      <c r="N29" s="491"/>
      <c r="S29" s="502"/>
      <c r="U29" s="491" t="s">
        <v>22</v>
      </c>
      <c r="V29" s="491"/>
      <c r="W29" s="491"/>
      <c r="X29" s="508">
        <f>[2]W!A233</f>
        <v>-315562</v>
      </c>
      <c r="Y29" s="502"/>
    </row>
    <row r="30" spans="2:25" x14ac:dyDescent="0.2">
      <c r="B30" s="499"/>
      <c r="C30" s="491"/>
      <c r="G30" s="502"/>
      <c r="H30" s="491"/>
      <c r="I30" s="509" t="s">
        <v>21</v>
      </c>
      <c r="L30" s="518">
        <f>IF(R33&gt;0,100*L29/R33,0)</f>
        <v>0.78810000000000002</v>
      </c>
      <c r="M30" s="502"/>
      <c r="N30" s="491"/>
      <c r="O30" s="491" t="s">
        <v>20</v>
      </c>
      <c r="P30" s="491"/>
      <c r="Q30" s="491"/>
      <c r="R30" s="506">
        <f>R21-R27-R28</f>
        <v>3845439</v>
      </c>
      <c r="S30" s="502"/>
      <c r="U30" s="509" t="s">
        <v>19</v>
      </c>
      <c r="V30" s="491"/>
      <c r="W30" s="491"/>
      <c r="X30" s="510">
        <f>[2]W!A234</f>
        <v>1829005</v>
      </c>
      <c r="Y30" s="502"/>
    </row>
    <row r="31" spans="2:25" x14ac:dyDescent="0.2">
      <c r="B31" s="499"/>
      <c r="C31" s="491"/>
      <c r="G31" s="502"/>
      <c r="H31" s="491"/>
      <c r="M31" s="502"/>
      <c r="N31" s="491"/>
      <c r="S31" s="502"/>
      <c r="U31" s="509" t="s">
        <v>18</v>
      </c>
      <c r="X31" s="491">
        <f>R19-R26</f>
        <v>1513443</v>
      </c>
      <c r="Y31" s="502"/>
    </row>
    <row r="32" spans="2:25" x14ac:dyDescent="0.2">
      <c r="B32" s="499"/>
      <c r="G32" s="502"/>
      <c r="H32" s="491"/>
      <c r="I32" s="504" t="s">
        <v>17</v>
      </c>
      <c r="J32" s="491"/>
      <c r="K32" s="491"/>
      <c r="L32" s="511">
        <f>[2]W!A230</f>
        <v>0</v>
      </c>
      <c r="M32" s="502"/>
      <c r="N32" s="491"/>
      <c r="O32" s="507" t="s">
        <v>16</v>
      </c>
      <c r="S32" s="502"/>
      <c r="U32" s="448" t="s">
        <v>15</v>
      </c>
      <c r="X32" s="508">
        <f>[2]W!A270</f>
        <v>1150000</v>
      </c>
      <c r="Y32" s="519" t="s">
        <v>14</v>
      </c>
    </row>
    <row r="33" spans="1:25" x14ac:dyDescent="0.2">
      <c r="B33" s="499"/>
      <c r="C33" s="491" t="s">
        <v>13</v>
      </c>
      <c r="D33" s="491"/>
      <c r="E33" s="491"/>
      <c r="F33" s="506">
        <f>[2]W!A219</f>
        <v>0</v>
      </c>
      <c r="G33" s="502"/>
      <c r="H33" s="491"/>
      <c r="I33" s="491" t="s">
        <v>12</v>
      </c>
      <c r="J33" s="491"/>
      <c r="K33" s="491"/>
      <c r="L33" s="506">
        <f>L29-L32</f>
        <v>31524</v>
      </c>
      <c r="M33" s="502"/>
      <c r="O33" s="504" t="s">
        <v>11</v>
      </c>
      <c r="P33" s="491"/>
      <c r="Q33" s="491"/>
      <c r="R33" s="506">
        <f>[2]W!A275</f>
        <v>4000000</v>
      </c>
      <c r="S33" s="502"/>
      <c r="Y33" s="502"/>
    </row>
    <row r="34" spans="1:25" x14ac:dyDescent="0.2">
      <c r="B34" s="499"/>
      <c r="C34" s="491" t="s">
        <v>10</v>
      </c>
      <c r="D34" s="491"/>
      <c r="E34" s="491"/>
      <c r="F34" s="506">
        <f>[2]W!A220</f>
        <v>1500</v>
      </c>
      <c r="G34" s="502"/>
      <c r="H34" s="491"/>
      <c r="I34" s="448" t="s">
        <v>9</v>
      </c>
      <c r="J34" s="491"/>
      <c r="K34" s="491"/>
      <c r="L34" s="511">
        <f>[2]W!A260</f>
        <v>-186085</v>
      </c>
      <c r="M34" s="502"/>
      <c r="O34" s="448" t="s">
        <v>8</v>
      </c>
      <c r="R34" s="506">
        <f>[2]W!A276</f>
        <v>0</v>
      </c>
      <c r="S34" s="502"/>
      <c r="U34" s="491" t="s">
        <v>7</v>
      </c>
      <c r="V34" s="491"/>
      <c r="W34" s="491"/>
      <c r="X34" s="508">
        <f>[2]W!A238</f>
        <v>600000</v>
      </c>
      <c r="Y34" s="502"/>
    </row>
    <row r="35" spans="1:25" x14ac:dyDescent="0.2">
      <c r="B35" s="499"/>
      <c r="C35" s="491"/>
      <c r="G35" s="502"/>
      <c r="I35" s="448" t="s">
        <v>6</v>
      </c>
      <c r="L35" s="508">
        <f>L33+L34</f>
        <v>-154561</v>
      </c>
      <c r="M35" s="502"/>
      <c r="O35" s="491" t="s">
        <v>5</v>
      </c>
      <c r="P35" s="491"/>
      <c r="Q35" s="491"/>
      <c r="R35" s="511">
        <f>R36-R33-R34</f>
        <v>-154561</v>
      </c>
      <c r="S35" s="502"/>
      <c r="U35" s="491" t="s">
        <v>4</v>
      </c>
      <c r="V35" s="491"/>
      <c r="W35" s="491"/>
      <c r="X35" s="508">
        <f>[2]W!A239</f>
        <v>1371000</v>
      </c>
      <c r="Y35" s="502"/>
    </row>
    <row r="36" spans="1:25" x14ac:dyDescent="0.2">
      <c r="B36" s="499"/>
      <c r="G36" s="502"/>
      <c r="M36" s="502"/>
      <c r="O36" s="491" t="s">
        <v>3</v>
      </c>
      <c r="P36" s="491"/>
      <c r="Q36" s="491"/>
      <c r="R36" s="506">
        <f>[2]W!A277</f>
        <v>3845439</v>
      </c>
      <c r="S36" s="502"/>
      <c r="Y36" s="502"/>
    </row>
    <row r="37" spans="1:25" x14ac:dyDescent="0.2">
      <c r="B37" s="520"/>
      <c r="C37" s="521"/>
      <c r="D37" s="521"/>
      <c r="E37" s="521"/>
      <c r="F37" s="521"/>
      <c r="G37" s="521"/>
      <c r="H37" s="520"/>
      <c r="I37" s="521"/>
      <c r="J37" s="521"/>
      <c r="K37" s="521"/>
      <c r="L37" s="521"/>
      <c r="M37" s="522"/>
      <c r="N37" s="521"/>
      <c r="O37" s="521"/>
      <c r="P37" s="521"/>
      <c r="Q37" s="521"/>
      <c r="R37" s="521"/>
      <c r="S37" s="522"/>
      <c r="T37" s="521"/>
      <c r="U37" s="521"/>
      <c r="V37" s="521"/>
      <c r="W37" s="521"/>
      <c r="X37" s="521"/>
      <c r="Y37" s="522"/>
    </row>
    <row r="38" spans="1:25" ht="12.75" customHeight="1" x14ac:dyDescent="0.3">
      <c r="B38" s="490" t="s">
        <v>2</v>
      </c>
    </row>
    <row r="39" spans="1:25" x14ac:dyDescent="0.2">
      <c r="A39" s="491"/>
      <c r="B39" s="491"/>
      <c r="I39" s="509"/>
      <c r="L39" s="508"/>
      <c r="M39" s="449" t="s">
        <v>1</v>
      </c>
    </row>
    <row r="40" spans="1:25" x14ac:dyDescent="0.2">
      <c r="A40" s="491"/>
      <c r="B40" s="491"/>
      <c r="I40" s="509"/>
      <c r="L40" s="508"/>
      <c r="M40" s="491"/>
      <c r="N40" s="491"/>
    </row>
    <row r="41" spans="1:25" ht="11.4" x14ac:dyDescent="0.2">
      <c r="A41" s="491"/>
      <c r="B41" s="491"/>
      <c r="S41" s="375"/>
    </row>
    <row r="42" spans="1:25" x14ac:dyDescent="0.2">
      <c r="A42" s="491"/>
      <c r="B42" s="491"/>
    </row>
    <row r="43" spans="1:25" x14ac:dyDescent="0.2">
      <c r="A43" s="491"/>
      <c r="B43" s="491"/>
    </row>
    <row r="44" spans="1:25" x14ac:dyDescent="0.2">
      <c r="A44" s="491"/>
      <c r="B44" s="491"/>
      <c r="W44" s="508"/>
    </row>
    <row r="45" spans="1:25" x14ac:dyDescent="0.2">
      <c r="A45" s="491"/>
      <c r="B45" s="491"/>
      <c r="P45" s="448" t="s">
        <v>0</v>
      </c>
    </row>
    <row r="46" spans="1:25" x14ac:dyDescent="0.2">
      <c r="A46" s="491"/>
      <c r="B46" s="491"/>
      <c r="I46" s="491"/>
      <c r="J46" s="491"/>
      <c r="K46" s="491" t="s">
        <v>0</v>
      </c>
      <c r="L46" s="506"/>
    </row>
    <row r="47" spans="1:25" x14ac:dyDescent="0.2">
      <c r="A47" s="491"/>
      <c r="B47" s="491"/>
      <c r="I47" s="491"/>
      <c r="J47" s="491"/>
      <c r="K47" s="491"/>
      <c r="L47" s="506"/>
    </row>
    <row r="48" spans="1:25" x14ac:dyDescent="0.2">
      <c r="A48" s="491"/>
      <c r="B48" s="491"/>
    </row>
    <row r="49" spans="1:2" x14ac:dyDescent="0.2">
      <c r="A49" s="491"/>
      <c r="B49" s="491"/>
    </row>
    <row r="50" spans="1:2" x14ac:dyDescent="0.2">
      <c r="A50" s="491"/>
      <c r="B50" s="491"/>
    </row>
    <row r="51" spans="1:2" x14ac:dyDescent="0.2">
      <c r="A51" s="491"/>
      <c r="B51" s="491"/>
    </row>
    <row r="52" spans="1:2" x14ac:dyDescent="0.2">
      <c r="A52" s="491"/>
      <c r="B52" s="491"/>
    </row>
    <row r="53" spans="1:2" x14ac:dyDescent="0.2">
      <c r="A53" s="491"/>
      <c r="B53" s="491"/>
    </row>
    <row r="54" spans="1:2" x14ac:dyDescent="0.2">
      <c r="A54" s="491"/>
      <c r="B54" s="491"/>
    </row>
    <row r="55" spans="1:2" x14ac:dyDescent="0.2">
      <c r="A55" s="491"/>
      <c r="B55" s="491"/>
    </row>
    <row r="56" spans="1:2" x14ac:dyDescent="0.2">
      <c r="A56" s="491"/>
      <c r="B56" s="491"/>
    </row>
    <row r="57" spans="1:2" x14ac:dyDescent="0.2">
      <c r="A57" s="491"/>
      <c r="B57" s="491"/>
    </row>
    <row r="58" spans="1:2" x14ac:dyDescent="0.2">
      <c r="A58" s="491"/>
      <c r="B58" s="491"/>
    </row>
    <row r="59" spans="1:2" x14ac:dyDescent="0.2">
      <c r="A59" s="521"/>
      <c r="B59" s="491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5" workbookViewId="0">
      <selection activeCell="Y4" sqref="Y4:Y45"/>
    </sheetView>
  </sheetViews>
  <sheetFormatPr baseColWidth="10" defaultColWidth="9.109375" defaultRowHeight="11.4" x14ac:dyDescent="0.2"/>
  <cols>
    <col min="1" max="1" width="1.6640625" style="6" customWidth="1"/>
    <col min="2" max="2" width="1.33203125" style="6" customWidth="1"/>
    <col min="3" max="5" width="8.33203125" style="6" customWidth="1"/>
    <col min="6" max="6" width="6.88671875" style="6" customWidth="1"/>
    <col min="7" max="7" width="8.6640625" style="6" customWidth="1"/>
    <col min="8" max="8" width="1.88671875" style="6" customWidth="1"/>
    <col min="9" max="9" width="1.6640625" style="6" customWidth="1"/>
    <col min="10" max="10" width="1.33203125" style="6" customWidth="1"/>
    <col min="11" max="12" width="8.6640625" style="6" customWidth="1"/>
    <col min="13" max="13" width="8.33203125" style="6" customWidth="1"/>
    <col min="14" max="14" width="8.44140625" style="6" customWidth="1"/>
    <col min="15" max="15" width="8.5546875" style="6" customWidth="1"/>
    <col min="16" max="16" width="1.33203125" style="6" customWidth="1"/>
    <col min="17" max="17" width="2.5546875" style="6" customWidth="1"/>
    <col min="18" max="18" width="1.33203125" style="6" customWidth="1"/>
    <col min="19" max="19" width="9.33203125" style="6" customWidth="1"/>
    <col min="20" max="20" width="10.44140625" style="6" customWidth="1"/>
    <col min="21" max="21" width="7.33203125" style="6" customWidth="1"/>
    <col min="22" max="22" width="1.88671875" style="6" customWidth="1"/>
    <col min="23" max="23" width="7.33203125" style="6" customWidth="1"/>
    <col min="24" max="24" width="1.88671875" style="6" customWidth="1"/>
    <col min="25" max="25" width="7.33203125" style="6" customWidth="1"/>
    <col min="26" max="26" width="1.44140625" style="6" customWidth="1"/>
    <col min="27" max="27" width="1" style="6" customWidth="1"/>
    <col min="28" max="28" width="9.109375" style="6"/>
    <col min="29" max="29" width="1.6640625" style="6" customWidth="1"/>
    <col min="30" max="30" width="9.109375" style="6"/>
    <col min="31" max="31" width="9.88671875" style="6" customWidth="1"/>
    <col min="32" max="32" width="9.109375" style="6"/>
    <col min="33" max="33" width="1.5546875" style="6" customWidth="1"/>
    <col min="34" max="34" width="9.109375" style="6"/>
    <col min="35" max="35" width="1.5546875" style="6" customWidth="1"/>
    <col min="36" max="256" width="9.109375" style="6"/>
    <col min="257" max="257" width="1.6640625" style="6" customWidth="1"/>
    <col min="258" max="258" width="1.33203125" style="6" customWidth="1"/>
    <col min="259" max="261" width="8.33203125" style="6" customWidth="1"/>
    <col min="262" max="262" width="6.88671875" style="6" customWidth="1"/>
    <col min="263" max="263" width="8.6640625" style="6" customWidth="1"/>
    <col min="264" max="264" width="1.88671875" style="6" customWidth="1"/>
    <col min="265" max="265" width="1.6640625" style="6" customWidth="1"/>
    <col min="266" max="266" width="1.33203125" style="6" customWidth="1"/>
    <col min="267" max="268" width="8.6640625" style="6" customWidth="1"/>
    <col min="269" max="269" width="8.33203125" style="6" customWidth="1"/>
    <col min="270" max="270" width="8.44140625" style="6" customWidth="1"/>
    <col min="271" max="271" width="8.5546875" style="6" customWidth="1"/>
    <col min="272" max="272" width="1.33203125" style="6" customWidth="1"/>
    <col min="273" max="273" width="2.5546875" style="6" customWidth="1"/>
    <col min="274" max="274" width="1.33203125" style="6" customWidth="1"/>
    <col min="275" max="275" width="9.33203125" style="6" customWidth="1"/>
    <col min="276" max="276" width="10.44140625" style="6" customWidth="1"/>
    <col min="277" max="277" width="7.33203125" style="6" customWidth="1"/>
    <col min="278" max="278" width="1.88671875" style="6" customWidth="1"/>
    <col min="279" max="279" width="7.33203125" style="6" customWidth="1"/>
    <col min="280" max="280" width="1.88671875" style="6" customWidth="1"/>
    <col min="281" max="281" width="7.33203125" style="6" customWidth="1"/>
    <col min="282" max="282" width="1.44140625" style="6" customWidth="1"/>
    <col min="283" max="283" width="1" style="6" customWidth="1"/>
    <col min="284" max="284" width="9.109375" style="6"/>
    <col min="285" max="285" width="1.6640625" style="6" customWidth="1"/>
    <col min="286" max="286" width="9.109375" style="6"/>
    <col min="287" max="287" width="9.88671875" style="6" customWidth="1"/>
    <col min="288" max="288" width="9.109375" style="6"/>
    <col min="289" max="289" width="1.5546875" style="6" customWidth="1"/>
    <col min="290" max="290" width="9.109375" style="6"/>
    <col min="291" max="291" width="1.5546875" style="6" customWidth="1"/>
    <col min="292" max="512" width="9.109375" style="6"/>
    <col min="513" max="513" width="1.6640625" style="6" customWidth="1"/>
    <col min="514" max="514" width="1.33203125" style="6" customWidth="1"/>
    <col min="515" max="517" width="8.33203125" style="6" customWidth="1"/>
    <col min="518" max="518" width="6.88671875" style="6" customWidth="1"/>
    <col min="519" max="519" width="8.6640625" style="6" customWidth="1"/>
    <col min="520" max="520" width="1.88671875" style="6" customWidth="1"/>
    <col min="521" max="521" width="1.6640625" style="6" customWidth="1"/>
    <col min="522" max="522" width="1.33203125" style="6" customWidth="1"/>
    <col min="523" max="524" width="8.6640625" style="6" customWidth="1"/>
    <col min="525" max="525" width="8.33203125" style="6" customWidth="1"/>
    <col min="526" max="526" width="8.44140625" style="6" customWidth="1"/>
    <col min="527" max="527" width="8.5546875" style="6" customWidth="1"/>
    <col min="528" max="528" width="1.33203125" style="6" customWidth="1"/>
    <col min="529" max="529" width="2.5546875" style="6" customWidth="1"/>
    <col min="530" max="530" width="1.33203125" style="6" customWidth="1"/>
    <col min="531" max="531" width="9.33203125" style="6" customWidth="1"/>
    <col min="532" max="532" width="10.44140625" style="6" customWidth="1"/>
    <col min="533" max="533" width="7.33203125" style="6" customWidth="1"/>
    <col min="534" max="534" width="1.88671875" style="6" customWidth="1"/>
    <col min="535" max="535" width="7.33203125" style="6" customWidth="1"/>
    <col min="536" max="536" width="1.88671875" style="6" customWidth="1"/>
    <col min="537" max="537" width="7.33203125" style="6" customWidth="1"/>
    <col min="538" max="538" width="1.44140625" style="6" customWidth="1"/>
    <col min="539" max="539" width="1" style="6" customWidth="1"/>
    <col min="540" max="540" width="9.109375" style="6"/>
    <col min="541" max="541" width="1.6640625" style="6" customWidth="1"/>
    <col min="542" max="542" width="9.109375" style="6"/>
    <col min="543" max="543" width="9.88671875" style="6" customWidth="1"/>
    <col min="544" max="544" width="9.109375" style="6"/>
    <col min="545" max="545" width="1.5546875" style="6" customWidth="1"/>
    <col min="546" max="546" width="9.109375" style="6"/>
    <col min="547" max="547" width="1.5546875" style="6" customWidth="1"/>
    <col min="548" max="768" width="9.109375" style="6"/>
    <col min="769" max="769" width="1.6640625" style="6" customWidth="1"/>
    <col min="770" max="770" width="1.33203125" style="6" customWidth="1"/>
    <col min="771" max="773" width="8.33203125" style="6" customWidth="1"/>
    <col min="774" max="774" width="6.88671875" style="6" customWidth="1"/>
    <col min="775" max="775" width="8.6640625" style="6" customWidth="1"/>
    <col min="776" max="776" width="1.88671875" style="6" customWidth="1"/>
    <col min="777" max="777" width="1.6640625" style="6" customWidth="1"/>
    <col min="778" max="778" width="1.33203125" style="6" customWidth="1"/>
    <col min="779" max="780" width="8.6640625" style="6" customWidth="1"/>
    <col min="781" max="781" width="8.33203125" style="6" customWidth="1"/>
    <col min="782" max="782" width="8.44140625" style="6" customWidth="1"/>
    <col min="783" max="783" width="8.5546875" style="6" customWidth="1"/>
    <col min="784" max="784" width="1.33203125" style="6" customWidth="1"/>
    <col min="785" max="785" width="2.5546875" style="6" customWidth="1"/>
    <col min="786" max="786" width="1.33203125" style="6" customWidth="1"/>
    <col min="787" max="787" width="9.33203125" style="6" customWidth="1"/>
    <col min="788" max="788" width="10.44140625" style="6" customWidth="1"/>
    <col min="789" max="789" width="7.33203125" style="6" customWidth="1"/>
    <col min="790" max="790" width="1.88671875" style="6" customWidth="1"/>
    <col min="791" max="791" width="7.33203125" style="6" customWidth="1"/>
    <col min="792" max="792" width="1.88671875" style="6" customWidth="1"/>
    <col min="793" max="793" width="7.33203125" style="6" customWidth="1"/>
    <col min="794" max="794" width="1.44140625" style="6" customWidth="1"/>
    <col min="795" max="795" width="1" style="6" customWidth="1"/>
    <col min="796" max="796" width="9.109375" style="6"/>
    <col min="797" max="797" width="1.6640625" style="6" customWidth="1"/>
    <col min="798" max="798" width="9.109375" style="6"/>
    <col min="799" max="799" width="9.88671875" style="6" customWidth="1"/>
    <col min="800" max="800" width="9.109375" style="6"/>
    <col min="801" max="801" width="1.5546875" style="6" customWidth="1"/>
    <col min="802" max="802" width="9.109375" style="6"/>
    <col min="803" max="803" width="1.5546875" style="6" customWidth="1"/>
    <col min="804" max="1024" width="9.109375" style="6"/>
    <col min="1025" max="1025" width="1.6640625" style="6" customWidth="1"/>
    <col min="1026" max="1026" width="1.33203125" style="6" customWidth="1"/>
    <col min="1027" max="1029" width="8.33203125" style="6" customWidth="1"/>
    <col min="1030" max="1030" width="6.88671875" style="6" customWidth="1"/>
    <col min="1031" max="1031" width="8.6640625" style="6" customWidth="1"/>
    <col min="1032" max="1032" width="1.88671875" style="6" customWidth="1"/>
    <col min="1033" max="1033" width="1.6640625" style="6" customWidth="1"/>
    <col min="1034" max="1034" width="1.33203125" style="6" customWidth="1"/>
    <col min="1035" max="1036" width="8.6640625" style="6" customWidth="1"/>
    <col min="1037" max="1037" width="8.33203125" style="6" customWidth="1"/>
    <col min="1038" max="1038" width="8.44140625" style="6" customWidth="1"/>
    <col min="1039" max="1039" width="8.5546875" style="6" customWidth="1"/>
    <col min="1040" max="1040" width="1.33203125" style="6" customWidth="1"/>
    <col min="1041" max="1041" width="2.5546875" style="6" customWidth="1"/>
    <col min="1042" max="1042" width="1.33203125" style="6" customWidth="1"/>
    <col min="1043" max="1043" width="9.33203125" style="6" customWidth="1"/>
    <col min="1044" max="1044" width="10.44140625" style="6" customWidth="1"/>
    <col min="1045" max="1045" width="7.33203125" style="6" customWidth="1"/>
    <col min="1046" max="1046" width="1.88671875" style="6" customWidth="1"/>
    <col min="1047" max="1047" width="7.33203125" style="6" customWidth="1"/>
    <col min="1048" max="1048" width="1.88671875" style="6" customWidth="1"/>
    <col min="1049" max="1049" width="7.33203125" style="6" customWidth="1"/>
    <col min="1050" max="1050" width="1.44140625" style="6" customWidth="1"/>
    <col min="1051" max="1051" width="1" style="6" customWidth="1"/>
    <col min="1052" max="1052" width="9.109375" style="6"/>
    <col min="1053" max="1053" width="1.6640625" style="6" customWidth="1"/>
    <col min="1054" max="1054" width="9.109375" style="6"/>
    <col min="1055" max="1055" width="9.88671875" style="6" customWidth="1"/>
    <col min="1056" max="1056" width="9.109375" style="6"/>
    <col min="1057" max="1057" width="1.5546875" style="6" customWidth="1"/>
    <col min="1058" max="1058" width="9.109375" style="6"/>
    <col min="1059" max="1059" width="1.5546875" style="6" customWidth="1"/>
    <col min="1060" max="1280" width="9.109375" style="6"/>
    <col min="1281" max="1281" width="1.6640625" style="6" customWidth="1"/>
    <col min="1282" max="1282" width="1.33203125" style="6" customWidth="1"/>
    <col min="1283" max="1285" width="8.33203125" style="6" customWidth="1"/>
    <col min="1286" max="1286" width="6.88671875" style="6" customWidth="1"/>
    <col min="1287" max="1287" width="8.6640625" style="6" customWidth="1"/>
    <col min="1288" max="1288" width="1.88671875" style="6" customWidth="1"/>
    <col min="1289" max="1289" width="1.6640625" style="6" customWidth="1"/>
    <col min="1290" max="1290" width="1.33203125" style="6" customWidth="1"/>
    <col min="1291" max="1292" width="8.6640625" style="6" customWidth="1"/>
    <col min="1293" max="1293" width="8.33203125" style="6" customWidth="1"/>
    <col min="1294" max="1294" width="8.44140625" style="6" customWidth="1"/>
    <col min="1295" max="1295" width="8.5546875" style="6" customWidth="1"/>
    <col min="1296" max="1296" width="1.33203125" style="6" customWidth="1"/>
    <col min="1297" max="1297" width="2.5546875" style="6" customWidth="1"/>
    <col min="1298" max="1298" width="1.33203125" style="6" customWidth="1"/>
    <col min="1299" max="1299" width="9.33203125" style="6" customWidth="1"/>
    <col min="1300" max="1300" width="10.44140625" style="6" customWidth="1"/>
    <col min="1301" max="1301" width="7.33203125" style="6" customWidth="1"/>
    <col min="1302" max="1302" width="1.88671875" style="6" customWidth="1"/>
    <col min="1303" max="1303" width="7.33203125" style="6" customWidth="1"/>
    <col min="1304" max="1304" width="1.88671875" style="6" customWidth="1"/>
    <col min="1305" max="1305" width="7.33203125" style="6" customWidth="1"/>
    <col min="1306" max="1306" width="1.44140625" style="6" customWidth="1"/>
    <col min="1307" max="1307" width="1" style="6" customWidth="1"/>
    <col min="1308" max="1308" width="9.109375" style="6"/>
    <col min="1309" max="1309" width="1.6640625" style="6" customWidth="1"/>
    <col min="1310" max="1310" width="9.109375" style="6"/>
    <col min="1311" max="1311" width="9.88671875" style="6" customWidth="1"/>
    <col min="1312" max="1312" width="9.109375" style="6"/>
    <col min="1313" max="1313" width="1.5546875" style="6" customWidth="1"/>
    <col min="1314" max="1314" width="9.109375" style="6"/>
    <col min="1315" max="1315" width="1.5546875" style="6" customWidth="1"/>
    <col min="1316" max="1536" width="9.109375" style="6"/>
    <col min="1537" max="1537" width="1.6640625" style="6" customWidth="1"/>
    <col min="1538" max="1538" width="1.33203125" style="6" customWidth="1"/>
    <col min="1539" max="1541" width="8.33203125" style="6" customWidth="1"/>
    <col min="1542" max="1542" width="6.88671875" style="6" customWidth="1"/>
    <col min="1543" max="1543" width="8.6640625" style="6" customWidth="1"/>
    <col min="1544" max="1544" width="1.88671875" style="6" customWidth="1"/>
    <col min="1545" max="1545" width="1.6640625" style="6" customWidth="1"/>
    <col min="1546" max="1546" width="1.33203125" style="6" customWidth="1"/>
    <col min="1547" max="1548" width="8.6640625" style="6" customWidth="1"/>
    <col min="1549" max="1549" width="8.33203125" style="6" customWidth="1"/>
    <col min="1550" max="1550" width="8.44140625" style="6" customWidth="1"/>
    <col min="1551" max="1551" width="8.5546875" style="6" customWidth="1"/>
    <col min="1552" max="1552" width="1.33203125" style="6" customWidth="1"/>
    <col min="1553" max="1553" width="2.5546875" style="6" customWidth="1"/>
    <col min="1554" max="1554" width="1.33203125" style="6" customWidth="1"/>
    <col min="1555" max="1555" width="9.33203125" style="6" customWidth="1"/>
    <col min="1556" max="1556" width="10.44140625" style="6" customWidth="1"/>
    <col min="1557" max="1557" width="7.33203125" style="6" customWidth="1"/>
    <col min="1558" max="1558" width="1.88671875" style="6" customWidth="1"/>
    <col min="1559" max="1559" width="7.33203125" style="6" customWidth="1"/>
    <col min="1560" max="1560" width="1.88671875" style="6" customWidth="1"/>
    <col min="1561" max="1561" width="7.33203125" style="6" customWidth="1"/>
    <col min="1562" max="1562" width="1.44140625" style="6" customWidth="1"/>
    <col min="1563" max="1563" width="1" style="6" customWidth="1"/>
    <col min="1564" max="1564" width="9.109375" style="6"/>
    <col min="1565" max="1565" width="1.6640625" style="6" customWidth="1"/>
    <col min="1566" max="1566" width="9.109375" style="6"/>
    <col min="1567" max="1567" width="9.88671875" style="6" customWidth="1"/>
    <col min="1568" max="1568" width="9.109375" style="6"/>
    <col min="1569" max="1569" width="1.5546875" style="6" customWidth="1"/>
    <col min="1570" max="1570" width="9.109375" style="6"/>
    <col min="1571" max="1571" width="1.5546875" style="6" customWidth="1"/>
    <col min="1572" max="1792" width="9.109375" style="6"/>
    <col min="1793" max="1793" width="1.6640625" style="6" customWidth="1"/>
    <col min="1794" max="1794" width="1.33203125" style="6" customWidth="1"/>
    <col min="1795" max="1797" width="8.33203125" style="6" customWidth="1"/>
    <col min="1798" max="1798" width="6.88671875" style="6" customWidth="1"/>
    <col min="1799" max="1799" width="8.6640625" style="6" customWidth="1"/>
    <col min="1800" max="1800" width="1.88671875" style="6" customWidth="1"/>
    <col min="1801" max="1801" width="1.6640625" style="6" customWidth="1"/>
    <col min="1802" max="1802" width="1.33203125" style="6" customWidth="1"/>
    <col min="1803" max="1804" width="8.6640625" style="6" customWidth="1"/>
    <col min="1805" max="1805" width="8.33203125" style="6" customWidth="1"/>
    <col min="1806" max="1806" width="8.44140625" style="6" customWidth="1"/>
    <col min="1807" max="1807" width="8.5546875" style="6" customWidth="1"/>
    <col min="1808" max="1808" width="1.33203125" style="6" customWidth="1"/>
    <col min="1809" max="1809" width="2.5546875" style="6" customWidth="1"/>
    <col min="1810" max="1810" width="1.33203125" style="6" customWidth="1"/>
    <col min="1811" max="1811" width="9.33203125" style="6" customWidth="1"/>
    <col min="1812" max="1812" width="10.44140625" style="6" customWidth="1"/>
    <col min="1813" max="1813" width="7.33203125" style="6" customWidth="1"/>
    <col min="1814" max="1814" width="1.88671875" style="6" customWidth="1"/>
    <col min="1815" max="1815" width="7.33203125" style="6" customWidth="1"/>
    <col min="1816" max="1816" width="1.88671875" style="6" customWidth="1"/>
    <col min="1817" max="1817" width="7.33203125" style="6" customWidth="1"/>
    <col min="1818" max="1818" width="1.44140625" style="6" customWidth="1"/>
    <col min="1819" max="1819" width="1" style="6" customWidth="1"/>
    <col min="1820" max="1820" width="9.109375" style="6"/>
    <col min="1821" max="1821" width="1.6640625" style="6" customWidth="1"/>
    <col min="1822" max="1822" width="9.109375" style="6"/>
    <col min="1823" max="1823" width="9.88671875" style="6" customWidth="1"/>
    <col min="1824" max="1824" width="9.109375" style="6"/>
    <col min="1825" max="1825" width="1.5546875" style="6" customWidth="1"/>
    <col min="1826" max="1826" width="9.109375" style="6"/>
    <col min="1827" max="1827" width="1.5546875" style="6" customWidth="1"/>
    <col min="1828" max="2048" width="9.109375" style="6"/>
    <col min="2049" max="2049" width="1.6640625" style="6" customWidth="1"/>
    <col min="2050" max="2050" width="1.33203125" style="6" customWidth="1"/>
    <col min="2051" max="2053" width="8.33203125" style="6" customWidth="1"/>
    <col min="2054" max="2054" width="6.88671875" style="6" customWidth="1"/>
    <col min="2055" max="2055" width="8.6640625" style="6" customWidth="1"/>
    <col min="2056" max="2056" width="1.88671875" style="6" customWidth="1"/>
    <col min="2057" max="2057" width="1.6640625" style="6" customWidth="1"/>
    <col min="2058" max="2058" width="1.33203125" style="6" customWidth="1"/>
    <col min="2059" max="2060" width="8.6640625" style="6" customWidth="1"/>
    <col min="2061" max="2061" width="8.33203125" style="6" customWidth="1"/>
    <col min="2062" max="2062" width="8.44140625" style="6" customWidth="1"/>
    <col min="2063" max="2063" width="8.5546875" style="6" customWidth="1"/>
    <col min="2064" max="2064" width="1.33203125" style="6" customWidth="1"/>
    <col min="2065" max="2065" width="2.5546875" style="6" customWidth="1"/>
    <col min="2066" max="2066" width="1.33203125" style="6" customWidth="1"/>
    <col min="2067" max="2067" width="9.33203125" style="6" customWidth="1"/>
    <col min="2068" max="2068" width="10.44140625" style="6" customWidth="1"/>
    <col min="2069" max="2069" width="7.33203125" style="6" customWidth="1"/>
    <col min="2070" max="2070" width="1.88671875" style="6" customWidth="1"/>
    <col min="2071" max="2071" width="7.33203125" style="6" customWidth="1"/>
    <col min="2072" max="2072" width="1.88671875" style="6" customWidth="1"/>
    <col min="2073" max="2073" width="7.33203125" style="6" customWidth="1"/>
    <col min="2074" max="2074" width="1.44140625" style="6" customWidth="1"/>
    <col min="2075" max="2075" width="1" style="6" customWidth="1"/>
    <col min="2076" max="2076" width="9.109375" style="6"/>
    <col min="2077" max="2077" width="1.6640625" style="6" customWidth="1"/>
    <col min="2078" max="2078" width="9.109375" style="6"/>
    <col min="2079" max="2079" width="9.88671875" style="6" customWidth="1"/>
    <col min="2080" max="2080" width="9.109375" style="6"/>
    <col min="2081" max="2081" width="1.5546875" style="6" customWidth="1"/>
    <col min="2082" max="2082" width="9.109375" style="6"/>
    <col min="2083" max="2083" width="1.5546875" style="6" customWidth="1"/>
    <col min="2084" max="2304" width="9.109375" style="6"/>
    <col min="2305" max="2305" width="1.6640625" style="6" customWidth="1"/>
    <col min="2306" max="2306" width="1.33203125" style="6" customWidth="1"/>
    <col min="2307" max="2309" width="8.33203125" style="6" customWidth="1"/>
    <col min="2310" max="2310" width="6.88671875" style="6" customWidth="1"/>
    <col min="2311" max="2311" width="8.6640625" style="6" customWidth="1"/>
    <col min="2312" max="2312" width="1.88671875" style="6" customWidth="1"/>
    <col min="2313" max="2313" width="1.6640625" style="6" customWidth="1"/>
    <col min="2314" max="2314" width="1.33203125" style="6" customWidth="1"/>
    <col min="2315" max="2316" width="8.6640625" style="6" customWidth="1"/>
    <col min="2317" max="2317" width="8.33203125" style="6" customWidth="1"/>
    <col min="2318" max="2318" width="8.44140625" style="6" customWidth="1"/>
    <col min="2319" max="2319" width="8.5546875" style="6" customWidth="1"/>
    <col min="2320" max="2320" width="1.33203125" style="6" customWidth="1"/>
    <col min="2321" max="2321" width="2.5546875" style="6" customWidth="1"/>
    <col min="2322" max="2322" width="1.33203125" style="6" customWidth="1"/>
    <col min="2323" max="2323" width="9.33203125" style="6" customWidth="1"/>
    <col min="2324" max="2324" width="10.44140625" style="6" customWidth="1"/>
    <col min="2325" max="2325" width="7.33203125" style="6" customWidth="1"/>
    <col min="2326" max="2326" width="1.88671875" style="6" customWidth="1"/>
    <col min="2327" max="2327" width="7.33203125" style="6" customWidth="1"/>
    <col min="2328" max="2328" width="1.88671875" style="6" customWidth="1"/>
    <col min="2329" max="2329" width="7.33203125" style="6" customWidth="1"/>
    <col min="2330" max="2330" width="1.44140625" style="6" customWidth="1"/>
    <col min="2331" max="2331" width="1" style="6" customWidth="1"/>
    <col min="2332" max="2332" width="9.109375" style="6"/>
    <col min="2333" max="2333" width="1.6640625" style="6" customWidth="1"/>
    <col min="2334" max="2334" width="9.109375" style="6"/>
    <col min="2335" max="2335" width="9.88671875" style="6" customWidth="1"/>
    <col min="2336" max="2336" width="9.109375" style="6"/>
    <col min="2337" max="2337" width="1.5546875" style="6" customWidth="1"/>
    <col min="2338" max="2338" width="9.109375" style="6"/>
    <col min="2339" max="2339" width="1.5546875" style="6" customWidth="1"/>
    <col min="2340" max="2560" width="9.109375" style="6"/>
    <col min="2561" max="2561" width="1.6640625" style="6" customWidth="1"/>
    <col min="2562" max="2562" width="1.33203125" style="6" customWidth="1"/>
    <col min="2563" max="2565" width="8.33203125" style="6" customWidth="1"/>
    <col min="2566" max="2566" width="6.88671875" style="6" customWidth="1"/>
    <col min="2567" max="2567" width="8.6640625" style="6" customWidth="1"/>
    <col min="2568" max="2568" width="1.88671875" style="6" customWidth="1"/>
    <col min="2569" max="2569" width="1.6640625" style="6" customWidth="1"/>
    <col min="2570" max="2570" width="1.33203125" style="6" customWidth="1"/>
    <col min="2571" max="2572" width="8.6640625" style="6" customWidth="1"/>
    <col min="2573" max="2573" width="8.33203125" style="6" customWidth="1"/>
    <col min="2574" max="2574" width="8.44140625" style="6" customWidth="1"/>
    <col min="2575" max="2575" width="8.5546875" style="6" customWidth="1"/>
    <col min="2576" max="2576" width="1.33203125" style="6" customWidth="1"/>
    <col min="2577" max="2577" width="2.5546875" style="6" customWidth="1"/>
    <col min="2578" max="2578" width="1.33203125" style="6" customWidth="1"/>
    <col min="2579" max="2579" width="9.33203125" style="6" customWidth="1"/>
    <col min="2580" max="2580" width="10.44140625" style="6" customWidth="1"/>
    <col min="2581" max="2581" width="7.33203125" style="6" customWidth="1"/>
    <col min="2582" max="2582" width="1.88671875" style="6" customWidth="1"/>
    <col min="2583" max="2583" width="7.33203125" style="6" customWidth="1"/>
    <col min="2584" max="2584" width="1.88671875" style="6" customWidth="1"/>
    <col min="2585" max="2585" width="7.33203125" style="6" customWidth="1"/>
    <col min="2586" max="2586" width="1.44140625" style="6" customWidth="1"/>
    <col min="2587" max="2587" width="1" style="6" customWidth="1"/>
    <col min="2588" max="2588" width="9.109375" style="6"/>
    <col min="2589" max="2589" width="1.6640625" style="6" customWidth="1"/>
    <col min="2590" max="2590" width="9.109375" style="6"/>
    <col min="2591" max="2591" width="9.88671875" style="6" customWidth="1"/>
    <col min="2592" max="2592" width="9.109375" style="6"/>
    <col min="2593" max="2593" width="1.5546875" style="6" customWidth="1"/>
    <col min="2594" max="2594" width="9.109375" style="6"/>
    <col min="2595" max="2595" width="1.5546875" style="6" customWidth="1"/>
    <col min="2596" max="2816" width="9.109375" style="6"/>
    <col min="2817" max="2817" width="1.6640625" style="6" customWidth="1"/>
    <col min="2818" max="2818" width="1.33203125" style="6" customWidth="1"/>
    <col min="2819" max="2821" width="8.33203125" style="6" customWidth="1"/>
    <col min="2822" max="2822" width="6.88671875" style="6" customWidth="1"/>
    <col min="2823" max="2823" width="8.6640625" style="6" customWidth="1"/>
    <col min="2824" max="2824" width="1.88671875" style="6" customWidth="1"/>
    <col min="2825" max="2825" width="1.6640625" style="6" customWidth="1"/>
    <col min="2826" max="2826" width="1.33203125" style="6" customWidth="1"/>
    <col min="2827" max="2828" width="8.6640625" style="6" customWidth="1"/>
    <col min="2829" max="2829" width="8.33203125" style="6" customWidth="1"/>
    <col min="2830" max="2830" width="8.44140625" style="6" customWidth="1"/>
    <col min="2831" max="2831" width="8.5546875" style="6" customWidth="1"/>
    <col min="2832" max="2832" width="1.33203125" style="6" customWidth="1"/>
    <col min="2833" max="2833" width="2.5546875" style="6" customWidth="1"/>
    <col min="2834" max="2834" width="1.33203125" style="6" customWidth="1"/>
    <col min="2835" max="2835" width="9.33203125" style="6" customWidth="1"/>
    <col min="2836" max="2836" width="10.44140625" style="6" customWidth="1"/>
    <col min="2837" max="2837" width="7.33203125" style="6" customWidth="1"/>
    <col min="2838" max="2838" width="1.88671875" style="6" customWidth="1"/>
    <col min="2839" max="2839" width="7.33203125" style="6" customWidth="1"/>
    <col min="2840" max="2840" width="1.88671875" style="6" customWidth="1"/>
    <col min="2841" max="2841" width="7.33203125" style="6" customWidth="1"/>
    <col min="2842" max="2842" width="1.44140625" style="6" customWidth="1"/>
    <col min="2843" max="2843" width="1" style="6" customWidth="1"/>
    <col min="2844" max="2844" width="9.109375" style="6"/>
    <col min="2845" max="2845" width="1.6640625" style="6" customWidth="1"/>
    <col min="2846" max="2846" width="9.109375" style="6"/>
    <col min="2847" max="2847" width="9.88671875" style="6" customWidth="1"/>
    <col min="2848" max="2848" width="9.109375" style="6"/>
    <col min="2849" max="2849" width="1.5546875" style="6" customWidth="1"/>
    <col min="2850" max="2850" width="9.109375" style="6"/>
    <col min="2851" max="2851" width="1.5546875" style="6" customWidth="1"/>
    <col min="2852" max="3072" width="9.109375" style="6"/>
    <col min="3073" max="3073" width="1.6640625" style="6" customWidth="1"/>
    <col min="3074" max="3074" width="1.33203125" style="6" customWidth="1"/>
    <col min="3075" max="3077" width="8.33203125" style="6" customWidth="1"/>
    <col min="3078" max="3078" width="6.88671875" style="6" customWidth="1"/>
    <col min="3079" max="3079" width="8.6640625" style="6" customWidth="1"/>
    <col min="3080" max="3080" width="1.88671875" style="6" customWidth="1"/>
    <col min="3081" max="3081" width="1.6640625" style="6" customWidth="1"/>
    <col min="3082" max="3082" width="1.33203125" style="6" customWidth="1"/>
    <col min="3083" max="3084" width="8.6640625" style="6" customWidth="1"/>
    <col min="3085" max="3085" width="8.33203125" style="6" customWidth="1"/>
    <col min="3086" max="3086" width="8.44140625" style="6" customWidth="1"/>
    <col min="3087" max="3087" width="8.5546875" style="6" customWidth="1"/>
    <col min="3088" max="3088" width="1.33203125" style="6" customWidth="1"/>
    <col min="3089" max="3089" width="2.5546875" style="6" customWidth="1"/>
    <col min="3090" max="3090" width="1.33203125" style="6" customWidth="1"/>
    <col min="3091" max="3091" width="9.33203125" style="6" customWidth="1"/>
    <col min="3092" max="3092" width="10.44140625" style="6" customWidth="1"/>
    <col min="3093" max="3093" width="7.33203125" style="6" customWidth="1"/>
    <col min="3094" max="3094" width="1.88671875" style="6" customWidth="1"/>
    <col min="3095" max="3095" width="7.33203125" style="6" customWidth="1"/>
    <col min="3096" max="3096" width="1.88671875" style="6" customWidth="1"/>
    <col min="3097" max="3097" width="7.33203125" style="6" customWidth="1"/>
    <col min="3098" max="3098" width="1.44140625" style="6" customWidth="1"/>
    <col min="3099" max="3099" width="1" style="6" customWidth="1"/>
    <col min="3100" max="3100" width="9.109375" style="6"/>
    <col min="3101" max="3101" width="1.6640625" style="6" customWidth="1"/>
    <col min="3102" max="3102" width="9.109375" style="6"/>
    <col min="3103" max="3103" width="9.88671875" style="6" customWidth="1"/>
    <col min="3104" max="3104" width="9.109375" style="6"/>
    <col min="3105" max="3105" width="1.5546875" style="6" customWidth="1"/>
    <col min="3106" max="3106" width="9.109375" style="6"/>
    <col min="3107" max="3107" width="1.5546875" style="6" customWidth="1"/>
    <col min="3108" max="3328" width="9.109375" style="6"/>
    <col min="3329" max="3329" width="1.6640625" style="6" customWidth="1"/>
    <col min="3330" max="3330" width="1.33203125" style="6" customWidth="1"/>
    <col min="3331" max="3333" width="8.33203125" style="6" customWidth="1"/>
    <col min="3334" max="3334" width="6.88671875" style="6" customWidth="1"/>
    <col min="3335" max="3335" width="8.6640625" style="6" customWidth="1"/>
    <col min="3336" max="3336" width="1.88671875" style="6" customWidth="1"/>
    <col min="3337" max="3337" width="1.6640625" style="6" customWidth="1"/>
    <col min="3338" max="3338" width="1.33203125" style="6" customWidth="1"/>
    <col min="3339" max="3340" width="8.6640625" style="6" customWidth="1"/>
    <col min="3341" max="3341" width="8.33203125" style="6" customWidth="1"/>
    <col min="3342" max="3342" width="8.44140625" style="6" customWidth="1"/>
    <col min="3343" max="3343" width="8.5546875" style="6" customWidth="1"/>
    <col min="3344" max="3344" width="1.33203125" style="6" customWidth="1"/>
    <col min="3345" max="3345" width="2.5546875" style="6" customWidth="1"/>
    <col min="3346" max="3346" width="1.33203125" style="6" customWidth="1"/>
    <col min="3347" max="3347" width="9.33203125" style="6" customWidth="1"/>
    <col min="3348" max="3348" width="10.44140625" style="6" customWidth="1"/>
    <col min="3349" max="3349" width="7.33203125" style="6" customWidth="1"/>
    <col min="3350" max="3350" width="1.88671875" style="6" customWidth="1"/>
    <col min="3351" max="3351" width="7.33203125" style="6" customWidth="1"/>
    <col min="3352" max="3352" width="1.88671875" style="6" customWidth="1"/>
    <col min="3353" max="3353" width="7.33203125" style="6" customWidth="1"/>
    <col min="3354" max="3354" width="1.44140625" style="6" customWidth="1"/>
    <col min="3355" max="3355" width="1" style="6" customWidth="1"/>
    <col min="3356" max="3356" width="9.109375" style="6"/>
    <col min="3357" max="3357" width="1.6640625" style="6" customWidth="1"/>
    <col min="3358" max="3358" width="9.109375" style="6"/>
    <col min="3359" max="3359" width="9.88671875" style="6" customWidth="1"/>
    <col min="3360" max="3360" width="9.109375" style="6"/>
    <col min="3361" max="3361" width="1.5546875" style="6" customWidth="1"/>
    <col min="3362" max="3362" width="9.109375" style="6"/>
    <col min="3363" max="3363" width="1.5546875" style="6" customWidth="1"/>
    <col min="3364" max="3584" width="9.109375" style="6"/>
    <col min="3585" max="3585" width="1.6640625" style="6" customWidth="1"/>
    <col min="3586" max="3586" width="1.33203125" style="6" customWidth="1"/>
    <col min="3587" max="3589" width="8.33203125" style="6" customWidth="1"/>
    <col min="3590" max="3590" width="6.88671875" style="6" customWidth="1"/>
    <col min="3591" max="3591" width="8.6640625" style="6" customWidth="1"/>
    <col min="3592" max="3592" width="1.88671875" style="6" customWidth="1"/>
    <col min="3593" max="3593" width="1.6640625" style="6" customWidth="1"/>
    <col min="3594" max="3594" width="1.33203125" style="6" customWidth="1"/>
    <col min="3595" max="3596" width="8.6640625" style="6" customWidth="1"/>
    <col min="3597" max="3597" width="8.33203125" style="6" customWidth="1"/>
    <col min="3598" max="3598" width="8.44140625" style="6" customWidth="1"/>
    <col min="3599" max="3599" width="8.5546875" style="6" customWidth="1"/>
    <col min="3600" max="3600" width="1.33203125" style="6" customWidth="1"/>
    <col min="3601" max="3601" width="2.5546875" style="6" customWidth="1"/>
    <col min="3602" max="3602" width="1.33203125" style="6" customWidth="1"/>
    <col min="3603" max="3603" width="9.33203125" style="6" customWidth="1"/>
    <col min="3604" max="3604" width="10.44140625" style="6" customWidth="1"/>
    <col min="3605" max="3605" width="7.33203125" style="6" customWidth="1"/>
    <col min="3606" max="3606" width="1.88671875" style="6" customWidth="1"/>
    <col min="3607" max="3607" width="7.33203125" style="6" customWidth="1"/>
    <col min="3608" max="3608" width="1.88671875" style="6" customWidth="1"/>
    <col min="3609" max="3609" width="7.33203125" style="6" customWidth="1"/>
    <col min="3610" max="3610" width="1.44140625" style="6" customWidth="1"/>
    <col min="3611" max="3611" width="1" style="6" customWidth="1"/>
    <col min="3612" max="3612" width="9.109375" style="6"/>
    <col min="3613" max="3613" width="1.6640625" style="6" customWidth="1"/>
    <col min="3614" max="3614" width="9.109375" style="6"/>
    <col min="3615" max="3615" width="9.88671875" style="6" customWidth="1"/>
    <col min="3616" max="3616" width="9.109375" style="6"/>
    <col min="3617" max="3617" width="1.5546875" style="6" customWidth="1"/>
    <col min="3618" max="3618" width="9.109375" style="6"/>
    <col min="3619" max="3619" width="1.5546875" style="6" customWidth="1"/>
    <col min="3620" max="3840" width="9.109375" style="6"/>
    <col min="3841" max="3841" width="1.6640625" style="6" customWidth="1"/>
    <col min="3842" max="3842" width="1.33203125" style="6" customWidth="1"/>
    <col min="3843" max="3845" width="8.33203125" style="6" customWidth="1"/>
    <col min="3846" max="3846" width="6.88671875" style="6" customWidth="1"/>
    <col min="3847" max="3847" width="8.6640625" style="6" customWidth="1"/>
    <col min="3848" max="3848" width="1.88671875" style="6" customWidth="1"/>
    <col min="3849" max="3849" width="1.6640625" style="6" customWidth="1"/>
    <col min="3850" max="3850" width="1.33203125" style="6" customWidth="1"/>
    <col min="3851" max="3852" width="8.6640625" style="6" customWidth="1"/>
    <col min="3853" max="3853" width="8.33203125" style="6" customWidth="1"/>
    <col min="3854" max="3854" width="8.44140625" style="6" customWidth="1"/>
    <col min="3855" max="3855" width="8.5546875" style="6" customWidth="1"/>
    <col min="3856" max="3856" width="1.33203125" style="6" customWidth="1"/>
    <col min="3857" max="3857" width="2.5546875" style="6" customWidth="1"/>
    <col min="3858" max="3858" width="1.33203125" style="6" customWidth="1"/>
    <col min="3859" max="3859" width="9.33203125" style="6" customWidth="1"/>
    <col min="3860" max="3860" width="10.44140625" style="6" customWidth="1"/>
    <col min="3861" max="3861" width="7.33203125" style="6" customWidth="1"/>
    <col min="3862" max="3862" width="1.88671875" style="6" customWidth="1"/>
    <col min="3863" max="3863" width="7.33203125" style="6" customWidth="1"/>
    <col min="3864" max="3864" width="1.88671875" style="6" customWidth="1"/>
    <col min="3865" max="3865" width="7.33203125" style="6" customWidth="1"/>
    <col min="3866" max="3866" width="1.44140625" style="6" customWidth="1"/>
    <col min="3867" max="3867" width="1" style="6" customWidth="1"/>
    <col min="3868" max="3868" width="9.109375" style="6"/>
    <col min="3869" max="3869" width="1.6640625" style="6" customWidth="1"/>
    <col min="3870" max="3870" width="9.109375" style="6"/>
    <col min="3871" max="3871" width="9.88671875" style="6" customWidth="1"/>
    <col min="3872" max="3872" width="9.109375" style="6"/>
    <col min="3873" max="3873" width="1.5546875" style="6" customWidth="1"/>
    <col min="3874" max="3874" width="9.109375" style="6"/>
    <col min="3875" max="3875" width="1.5546875" style="6" customWidth="1"/>
    <col min="3876" max="4096" width="9.109375" style="6"/>
    <col min="4097" max="4097" width="1.6640625" style="6" customWidth="1"/>
    <col min="4098" max="4098" width="1.33203125" style="6" customWidth="1"/>
    <col min="4099" max="4101" width="8.33203125" style="6" customWidth="1"/>
    <col min="4102" max="4102" width="6.88671875" style="6" customWidth="1"/>
    <col min="4103" max="4103" width="8.6640625" style="6" customWidth="1"/>
    <col min="4104" max="4104" width="1.88671875" style="6" customWidth="1"/>
    <col min="4105" max="4105" width="1.6640625" style="6" customWidth="1"/>
    <col min="4106" max="4106" width="1.33203125" style="6" customWidth="1"/>
    <col min="4107" max="4108" width="8.6640625" style="6" customWidth="1"/>
    <col min="4109" max="4109" width="8.33203125" style="6" customWidth="1"/>
    <col min="4110" max="4110" width="8.44140625" style="6" customWidth="1"/>
    <col min="4111" max="4111" width="8.5546875" style="6" customWidth="1"/>
    <col min="4112" max="4112" width="1.33203125" style="6" customWidth="1"/>
    <col min="4113" max="4113" width="2.5546875" style="6" customWidth="1"/>
    <col min="4114" max="4114" width="1.33203125" style="6" customWidth="1"/>
    <col min="4115" max="4115" width="9.33203125" style="6" customWidth="1"/>
    <col min="4116" max="4116" width="10.44140625" style="6" customWidth="1"/>
    <col min="4117" max="4117" width="7.33203125" style="6" customWidth="1"/>
    <col min="4118" max="4118" width="1.88671875" style="6" customWidth="1"/>
    <col min="4119" max="4119" width="7.33203125" style="6" customWidth="1"/>
    <col min="4120" max="4120" width="1.88671875" style="6" customWidth="1"/>
    <col min="4121" max="4121" width="7.33203125" style="6" customWidth="1"/>
    <col min="4122" max="4122" width="1.44140625" style="6" customWidth="1"/>
    <col min="4123" max="4123" width="1" style="6" customWidth="1"/>
    <col min="4124" max="4124" width="9.109375" style="6"/>
    <col min="4125" max="4125" width="1.6640625" style="6" customWidth="1"/>
    <col min="4126" max="4126" width="9.109375" style="6"/>
    <col min="4127" max="4127" width="9.88671875" style="6" customWidth="1"/>
    <col min="4128" max="4128" width="9.109375" style="6"/>
    <col min="4129" max="4129" width="1.5546875" style="6" customWidth="1"/>
    <col min="4130" max="4130" width="9.109375" style="6"/>
    <col min="4131" max="4131" width="1.5546875" style="6" customWidth="1"/>
    <col min="4132" max="4352" width="9.109375" style="6"/>
    <col min="4353" max="4353" width="1.6640625" style="6" customWidth="1"/>
    <col min="4354" max="4354" width="1.33203125" style="6" customWidth="1"/>
    <col min="4355" max="4357" width="8.33203125" style="6" customWidth="1"/>
    <col min="4358" max="4358" width="6.88671875" style="6" customWidth="1"/>
    <col min="4359" max="4359" width="8.6640625" style="6" customWidth="1"/>
    <col min="4360" max="4360" width="1.88671875" style="6" customWidth="1"/>
    <col min="4361" max="4361" width="1.6640625" style="6" customWidth="1"/>
    <col min="4362" max="4362" width="1.33203125" style="6" customWidth="1"/>
    <col min="4363" max="4364" width="8.6640625" style="6" customWidth="1"/>
    <col min="4365" max="4365" width="8.33203125" style="6" customWidth="1"/>
    <col min="4366" max="4366" width="8.44140625" style="6" customWidth="1"/>
    <col min="4367" max="4367" width="8.5546875" style="6" customWidth="1"/>
    <col min="4368" max="4368" width="1.33203125" style="6" customWidth="1"/>
    <col min="4369" max="4369" width="2.5546875" style="6" customWidth="1"/>
    <col min="4370" max="4370" width="1.33203125" style="6" customWidth="1"/>
    <col min="4371" max="4371" width="9.33203125" style="6" customWidth="1"/>
    <col min="4372" max="4372" width="10.44140625" style="6" customWidth="1"/>
    <col min="4373" max="4373" width="7.33203125" style="6" customWidth="1"/>
    <col min="4374" max="4374" width="1.88671875" style="6" customWidth="1"/>
    <col min="4375" max="4375" width="7.33203125" style="6" customWidth="1"/>
    <col min="4376" max="4376" width="1.88671875" style="6" customWidth="1"/>
    <col min="4377" max="4377" width="7.33203125" style="6" customWidth="1"/>
    <col min="4378" max="4378" width="1.44140625" style="6" customWidth="1"/>
    <col min="4379" max="4379" width="1" style="6" customWidth="1"/>
    <col min="4380" max="4380" width="9.109375" style="6"/>
    <col min="4381" max="4381" width="1.6640625" style="6" customWidth="1"/>
    <col min="4382" max="4382" width="9.109375" style="6"/>
    <col min="4383" max="4383" width="9.88671875" style="6" customWidth="1"/>
    <col min="4384" max="4384" width="9.109375" style="6"/>
    <col min="4385" max="4385" width="1.5546875" style="6" customWidth="1"/>
    <col min="4386" max="4386" width="9.109375" style="6"/>
    <col min="4387" max="4387" width="1.5546875" style="6" customWidth="1"/>
    <col min="4388" max="4608" width="9.109375" style="6"/>
    <col min="4609" max="4609" width="1.6640625" style="6" customWidth="1"/>
    <col min="4610" max="4610" width="1.33203125" style="6" customWidth="1"/>
    <col min="4611" max="4613" width="8.33203125" style="6" customWidth="1"/>
    <col min="4614" max="4614" width="6.88671875" style="6" customWidth="1"/>
    <col min="4615" max="4615" width="8.6640625" style="6" customWidth="1"/>
    <col min="4616" max="4616" width="1.88671875" style="6" customWidth="1"/>
    <col min="4617" max="4617" width="1.6640625" style="6" customWidth="1"/>
    <col min="4618" max="4618" width="1.33203125" style="6" customWidth="1"/>
    <col min="4619" max="4620" width="8.6640625" style="6" customWidth="1"/>
    <col min="4621" max="4621" width="8.33203125" style="6" customWidth="1"/>
    <col min="4622" max="4622" width="8.44140625" style="6" customWidth="1"/>
    <col min="4623" max="4623" width="8.5546875" style="6" customWidth="1"/>
    <col min="4624" max="4624" width="1.33203125" style="6" customWidth="1"/>
    <col min="4625" max="4625" width="2.5546875" style="6" customWidth="1"/>
    <col min="4626" max="4626" width="1.33203125" style="6" customWidth="1"/>
    <col min="4627" max="4627" width="9.33203125" style="6" customWidth="1"/>
    <col min="4628" max="4628" width="10.44140625" style="6" customWidth="1"/>
    <col min="4629" max="4629" width="7.33203125" style="6" customWidth="1"/>
    <col min="4630" max="4630" width="1.88671875" style="6" customWidth="1"/>
    <col min="4631" max="4631" width="7.33203125" style="6" customWidth="1"/>
    <col min="4632" max="4632" width="1.88671875" style="6" customWidth="1"/>
    <col min="4633" max="4633" width="7.33203125" style="6" customWidth="1"/>
    <col min="4634" max="4634" width="1.44140625" style="6" customWidth="1"/>
    <col min="4635" max="4635" width="1" style="6" customWidth="1"/>
    <col min="4636" max="4636" width="9.109375" style="6"/>
    <col min="4637" max="4637" width="1.6640625" style="6" customWidth="1"/>
    <col min="4638" max="4638" width="9.109375" style="6"/>
    <col min="4639" max="4639" width="9.88671875" style="6" customWidth="1"/>
    <col min="4640" max="4640" width="9.109375" style="6"/>
    <col min="4641" max="4641" width="1.5546875" style="6" customWidth="1"/>
    <col min="4642" max="4642" width="9.109375" style="6"/>
    <col min="4643" max="4643" width="1.5546875" style="6" customWidth="1"/>
    <col min="4644" max="4864" width="9.109375" style="6"/>
    <col min="4865" max="4865" width="1.6640625" style="6" customWidth="1"/>
    <col min="4866" max="4866" width="1.33203125" style="6" customWidth="1"/>
    <col min="4867" max="4869" width="8.33203125" style="6" customWidth="1"/>
    <col min="4870" max="4870" width="6.88671875" style="6" customWidth="1"/>
    <col min="4871" max="4871" width="8.6640625" style="6" customWidth="1"/>
    <col min="4872" max="4872" width="1.88671875" style="6" customWidth="1"/>
    <col min="4873" max="4873" width="1.6640625" style="6" customWidth="1"/>
    <col min="4874" max="4874" width="1.33203125" style="6" customWidth="1"/>
    <col min="4875" max="4876" width="8.6640625" style="6" customWidth="1"/>
    <col min="4877" max="4877" width="8.33203125" style="6" customWidth="1"/>
    <col min="4878" max="4878" width="8.44140625" style="6" customWidth="1"/>
    <col min="4879" max="4879" width="8.5546875" style="6" customWidth="1"/>
    <col min="4880" max="4880" width="1.33203125" style="6" customWidth="1"/>
    <col min="4881" max="4881" width="2.5546875" style="6" customWidth="1"/>
    <col min="4882" max="4882" width="1.33203125" style="6" customWidth="1"/>
    <col min="4883" max="4883" width="9.33203125" style="6" customWidth="1"/>
    <col min="4884" max="4884" width="10.44140625" style="6" customWidth="1"/>
    <col min="4885" max="4885" width="7.33203125" style="6" customWidth="1"/>
    <col min="4886" max="4886" width="1.88671875" style="6" customWidth="1"/>
    <col min="4887" max="4887" width="7.33203125" style="6" customWidth="1"/>
    <col min="4888" max="4888" width="1.88671875" style="6" customWidth="1"/>
    <col min="4889" max="4889" width="7.33203125" style="6" customWidth="1"/>
    <col min="4890" max="4890" width="1.44140625" style="6" customWidth="1"/>
    <col min="4891" max="4891" width="1" style="6" customWidth="1"/>
    <col min="4892" max="4892" width="9.109375" style="6"/>
    <col min="4893" max="4893" width="1.6640625" style="6" customWidth="1"/>
    <col min="4894" max="4894" width="9.109375" style="6"/>
    <col min="4895" max="4895" width="9.88671875" style="6" customWidth="1"/>
    <col min="4896" max="4896" width="9.109375" style="6"/>
    <col min="4897" max="4897" width="1.5546875" style="6" customWidth="1"/>
    <col min="4898" max="4898" width="9.109375" style="6"/>
    <col min="4899" max="4899" width="1.5546875" style="6" customWidth="1"/>
    <col min="4900" max="5120" width="9.109375" style="6"/>
    <col min="5121" max="5121" width="1.6640625" style="6" customWidth="1"/>
    <col min="5122" max="5122" width="1.33203125" style="6" customWidth="1"/>
    <col min="5123" max="5125" width="8.33203125" style="6" customWidth="1"/>
    <col min="5126" max="5126" width="6.88671875" style="6" customWidth="1"/>
    <col min="5127" max="5127" width="8.6640625" style="6" customWidth="1"/>
    <col min="5128" max="5128" width="1.88671875" style="6" customWidth="1"/>
    <col min="5129" max="5129" width="1.6640625" style="6" customWidth="1"/>
    <col min="5130" max="5130" width="1.33203125" style="6" customWidth="1"/>
    <col min="5131" max="5132" width="8.6640625" style="6" customWidth="1"/>
    <col min="5133" max="5133" width="8.33203125" style="6" customWidth="1"/>
    <col min="5134" max="5134" width="8.44140625" style="6" customWidth="1"/>
    <col min="5135" max="5135" width="8.5546875" style="6" customWidth="1"/>
    <col min="5136" max="5136" width="1.33203125" style="6" customWidth="1"/>
    <col min="5137" max="5137" width="2.5546875" style="6" customWidth="1"/>
    <col min="5138" max="5138" width="1.33203125" style="6" customWidth="1"/>
    <col min="5139" max="5139" width="9.33203125" style="6" customWidth="1"/>
    <col min="5140" max="5140" width="10.44140625" style="6" customWidth="1"/>
    <col min="5141" max="5141" width="7.33203125" style="6" customWidth="1"/>
    <col min="5142" max="5142" width="1.88671875" style="6" customWidth="1"/>
    <col min="5143" max="5143" width="7.33203125" style="6" customWidth="1"/>
    <col min="5144" max="5144" width="1.88671875" style="6" customWidth="1"/>
    <col min="5145" max="5145" width="7.33203125" style="6" customWidth="1"/>
    <col min="5146" max="5146" width="1.44140625" style="6" customWidth="1"/>
    <col min="5147" max="5147" width="1" style="6" customWidth="1"/>
    <col min="5148" max="5148" width="9.109375" style="6"/>
    <col min="5149" max="5149" width="1.6640625" style="6" customWidth="1"/>
    <col min="5150" max="5150" width="9.109375" style="6"/>
    <col min="5151" max="5151" width="9.88671875" style="6" customWidth="1"/>
    <col min="5152" max="5152" width="9.109375" style="6"/>
    <col min="5153" max="5153" width="1.5546875" style="6" customWidth="1"/>
    <col min="5154" max="5154" width="9.109375" style="6"/>
    <col min="5155" max="5155" width="1.5546875" style="6" customWidth="1"/>
    <col min="5156" max="5376" width="9.109375" style="6"/>
    <col min="5377" max="5377" width="1.6640625" style="6" customWidth="1"/>
    <col min="5378" max="5378" width="1.33203125" style="6" customWidth="1"/>
    <col min="5379" max="5381" width="8.33203125" style="6" customWidth="1"/>
    <col min="5382" max="5382" width="6.88671875" style="6" customWidth="1"/>
    <col min="5383" max="5383" width="8.6640625" style="6" customWidth="1"/>
    <col min="5384" max="5384" width="1.88671875" style="6" customWidth="1"/>
    <col min="5385" max="5385" width="1.6640625" style="6" customWidth="1"/>
    <col min="5386" max="5386" width="1.33203125" style="6" customWidth="1"/>
    <col min="5387" max="5388" width="8.6640625" style="6" customWidth="1"/>
    <col min="5389" max="5389" width="8.33203125" style="6" customWidth="1"/>
    <col min="5390" max="5390" width="8.44140625" style="6" customWidth="1"/>
    <col min="5391" max="5391" width="8.5546875" style="6" customWidth="1"/>
    <col min="5392" max="5392" width="1.33203125" style="6" customWidth="1"/>
    <col min="5393" max="5393" width="2.5546875" style="6" customWidth="1"/>
    <col min="5394" max="5394" width="1.33203125" style="6" customWidth="1"/>
    <col min="5395" max="5395" width="9.33203125" style="6" customWidth="1"/>
    <col min="5396" max="5396" width="10.44140625" style="6" customWidth="1"/>
    <col min="5397" max="5397" width="7.33203125" style="6" customWidth="1"/>
    <col min="5398" max="5398" width="1.88671875" style="6" customWidth="1"/>
    <col min="5399" max="5399" width="7.33203125" style="6" customWidth="1"/>
    <col min="5400" max="5400" width="1.88671875" style="6" customWidth="1"/>
    <col min="5401" max="5401" width="7.33203125" style="6" customWidth="1"/>
    <col min="5402" max="5402" width="1.44140625" style="6" customWidth="1"/>
    <col min="5403" max="5403" width="1" style="6" customWidth="1"/>
    <col min="5404" max="5404" width="9.109375" style="6"/>
    <col min="5405" max="5405" width="1.6640625" style="6" customWidth="1"/>
    <col min="5406" max="5406" width="9.109375" style="6"/>
    <col min="5407" max="5407" width="9.88671875" style="6" customWidth="1"/>
    <col min="5408" max="5408" width="9.109375" style="6"/>
    <col min="5409" max="5409" width="1.5546875" style="6" customWidth="1"/>
    <col min="5410" max="5410" width="9.109375" style="6"/>
    <col min="5411" max="5411" width="1.5546875" style="6" customWidth="1"/>
    <col min="5412" max="5632" width="9.109375" style="6"/>
    <col min="5633" max="5633" width="1.6640625" style="6" customWidth="1"/>
    <col min="5634" max="5634" width="1.33203125" style="6" customWidth="1"/>
    <col min="5635" max="5637" width="8.33203125" style="6" customWidth="1"/>
    <col min="5638" max="5638" width="6.88671875" style="6" customWidth="1"/>
    <col min="5639" max="5639" width="8.6640625" style="6" customWidth="1"/>
    <col min="5640" max="5640" width="1.88671875" style="6" customWidth="1"/>
    <col min="5641" max="5641" width="1.6640625" style="6" customWidth="1"/>
    <col min="5642" max="5642" width="1.33203125" style="6" customWidth="1"/>
    <col min="5643" max="5644" width="8.6640625" style="6" customWidth="1"/>
    <col min="5645" max="5645" width="8.33203125" style="6" customWidth="1"/>
    <col min="5646" max="5646" width="8.44140625" style="6" customWidth="1"/>
    <col min="5647" max="5647" width="8.5546875" style="6" customWidth="1"/>
    <col min="5648" max="5648" width="1.33203125" style="6" customWidth="1"/>
    <col min="5649" max="5649" width="2.5546875" style="6" customWidth="1"/>
    <col min="5650" max="5650" width="1.33203125" style="6" customWidth="1"/>
    <col min="5651" max="5651" width="9.33203125" style="6" customWidth="1"/>
    <col min="5652" max="5652" width="10.44140625" style="6" customWidth="1"/>
    <col min="5653" max="5653" width="7.33203125" style="6" customWidth="1"/>
    <col min="5654" max="5654" width="1.88671875" style="6" customWidth="1"/>
    <col min="5655" max="5655" width="7.33203125" style="6" customWidth="1"/>
    <col min="5656" max="5656" width="1.88671875" style="6" customWidth="1"/>
    <col min="5657" max="5657" width="7.33203125" style="6" customWidth="1"/>
    <col min="5658" max="5658" width="1.44140625" style="6" customWidth="1"/>
    <col min="5659" max="5659" width="1" style="6" customWidth="1"/>
    <col min="5660" max="5660" width="9.109375" style="6"/>
    <col min="5661" max="5661" width="1.6640625" style="6" customWidth="1"/>
    <col min="5662" max="5662" width="9.109375" style="6"/>
    <col min="5663" max="5663" width="9.88671875" style="6" customWidth="1"/>
    <col min="5664" max="5664" width="9.109375" style="6"/>
    <col min="5665" max="5665" width="1.5546875" style="6" customWidth="1"/>
    <col min="5666" max="5666" width="9.109375" style="6"/>
    <col min="5667" max="5667" width="1.5546875" style="6" customWidth="1"/>
    <col min="5668" max="5888" width="9.109375" style="6"/>
    <col min="5889" max="5889" width="1.6640625" style="6" customWidth="1"/>
    <col min="5890" max="5890" width="1.33203125" style="6" customWidth="1"/>
    <col min="5891" max="5893" width="8.33203125" style="6" customWidth="1"/>
    <col min="5894" max="5894" width="6.88671875" style="6" customWidth="1"/>
    <col min="5895" max="5895" width="8.6640625" style="6" customWidth="1"/>
    <col min="5896" max="5896" width="1.88671875" style="6" customWidth="1"/>
    <col min="5897" max="5897" width="1.6640625" style="6" customWidth="1"/>
    <col min="5898" max="5898" width="1.33203125" style="6" customWidth="1"/>
    <col min="5899" max="5900" width="8.6640625" style="6" customWidth="1"/>
    <col min="5901" max="5901" width="8.33203125" style="6" customWidth="1"/>
    <col min="5902" max="5902" width="8.44140625" style="6" customWidth="1"/>
    <col min="5903" max="5903" width="8.5546875" style="6" customWidth="1"/>
    <col min="5904" max="5904" width="1.33203125" style="6" customWidth="1"/>
    <col min="5905" max="5905" width="2.5546875" style="6" customWidth="1"/>
    <col min="5906" max="5906" width="1.33203125" style="6" customWidth="1"/>
    <col min="5907" max="5907" width="9.33203125" style="6" customWidth="1"/>
    <col min="5908" max="5908" width="10.44140625" style="6" customWidth="1"/>
    <col min="5909" max="5909" width="7.33203125" style="6" customWidth="1"/>
    <col min="5910" max="5910" width="1.88671875" style="6" customWidth="1"/>
    <col min="5911" max="5911" width="7.33203125" style="6" customWidth="1"/>
    <col min="5912" max="5912" width="1.88671875" style="6" customWidth="1"/>
    <col min="5913" max="5913" width="7.33203125" style="6" customWidth="1"/>
    <col min="5914" max="5914" width="1.44140625" style="6" customWidth="1"/>
    <col min="5915" max="5915" width="1" style="6" customWidth="1"/>
    <col min="5916" max="5916" width="9.109375" style="6"/>
    <col min="5917" max="5917" width="1.6640625" style="6" customWidth="1"/>
    <col min="5918" max="5918" width="9.109375" style="6"/>
    <col min="5919" max="5919" width="9.88671875" style="6" customWidth="1"/>
    <col min="5920" max="5920" width="9.109375" style="6"/>
    <col min="5921" max="5921" width="1.5546875" style="6" customWidth="1"/>
    <col min="5922" max="5922" width="9.109375" style="6"/>
    <col min="5923" max="5923" width="1.5546875" style="6" customWidth="1"/>
    <col min="5924" max="6144" width="9.109375" style="6"/>
    <col min="6145" max="6145" width="1.6640625" style="6" customWidth="1"/>
    <col min="6146" max="6146" width="1.33203125" style="6" customWidth="1"/>
    <col min="6147" max="6149" width="8.33203125" style="6" customWidth="1"/>
    <col min="6150" max="6150" width="6.88671875" style="6" customWidth="1"/>
    <col min="6151" max="6151" width="8.6640625" style="6" customWidth="1"/>
    <col min="6152" max="6152" width="1.88671875" style="6" customWidth="1"/>
    <col min="6153" max="6153" width="1.6640625" style="6" customWidth="1"/>
    <col min="6154" max="6154" width="1.33203125" style="6" customWidth="1"/>
    <col min="6155" max="6156" width="8.6640625" style="6" customWidth="1"/>
    <col min="6157" max="6157" width="8.33203125" style="6" customWidth="1"/>
    <col min="6158" max="6158" width="8.44140625" style="6" customWidth="1"/>
    <col min="6159" max="6159" width="8.5546875" style="6" customWidth="1"/>
    <col min="6160" max="6160" width="1.33203125" style="6" customWidth="1"/>
    <col min="6161" max="6161" width="2.5546875" style="6" customWidth="1"/>
    <col min="6162" max="6162" width="1.33203125" style="6" customWidth="1"/>
    <col min="6163" max="6163" width="9.33203125" style="6" customWidth="1"/>
    <col min="6164" max="6164" width="10.44140625" style="6" customWidth="1"/>
    <col min="6165" max="6165" width="7.33203125" style="6" customWidth="1"/>
    <col min="6166" max="6166" width="1.88671875" style="6" customWidth="1"/>
    <col min="6167" max="6167" width="7.33203125" style="6" customWidth="1"/>
    <col min="6168" max="6168" width="1.88671875" style="6" customWidth="1"/>
    <col min="6169" max="6169" width="7.33203125" style="6" customWidth="1"/>
    <col min="6170" max="6170" width="1.44140625" style="6" customWidth="1"/>
    <col min="6171" max="6171" width="1" style="6" customWidth="1"/>
    <col min="6172" max="6172" width="9.109375" style="6"/>
    <col min="6173" max="6173" width="1.6640625" style="6" customWidth="1"/>
    <col min="6174" max="6174" width="9.109375" style="6"/>
    <col min="6175" max="6175" width="9.88671875" style="6" customWidth="1"/>
    <col min="6176" max="6176" width="9.109375" style="6"/>
    <col min="6177" max="6177" width="1.5546875" style="6" customWidth="1"/>
    <col min="6178" max="6178" width="9.109375" style="6"/>
    <col min="6179" max="6179" width="1.5546875" style="6" customWidth="1"/>
    <col min="6180" max="6400" width="9.109375" style="6"/>
    <col min="6401" max="6401" width="1.6640625" style="6" customWidth="1"/>
    <col min="6402" max="6402" width="1.33203125" style="6" customWidth="1"/>
    <col min="6403" max="6405" width="8.33203125" style="6" customWidth="1"/>
    <col min="6406" max="6406" width="6.88671875" style="6" customWidth="1"/>
    <col min="6407" max="6407" width="8.6640625" style="6" customWidth="1"/>
    <col min="6408" max="6408" width="1.88671875" style="6" customWidth="1"/>
    <col min="6409" max="6409" width="1.6640625" style="6" customWidth="1"/>
    <col min="6410" max="6410" width="1.33203125" style="6" customWidth="1"/>
    <col min="6411" max="6412" width="8.6640625" style="6" customWidth="1"/>
    <col min="6413" max="6413" width="8.33203125" style="6" customWidth="1"/>
    <col min="6414" max="6414" width="8.44140625" style="6" customWidth="1"/>
    <col min="6415" max="6415" width="8.5546875" style="6" customWidth="1"/>
    <col min="6416" max="6416" width="1.33203125" style="6" customWidth="1"/>
    <col min="6417" max="6417" width="2.5546875" style="6" customWidth="1"/>
    <col min="6418" max="6418" width="1.33203125" style="6" customWidth="1"/>
    <col min="6419" max="6419" width="9.33203125" style="6" customWidth="1"/>
    <col min="6420" max="6420" width="10.44140625" style="6" customWidth="1"/>
    <col min="6421" max="6421" width="7.33203125" style="6" customWidth="1"/>
    <col min="6422" max="6422" width="1.88671875" style="6" customWidth="1"/>
    <col min="6423" max="6423" width="7.33203125" style="6" customWidth="1"/>
    <col min="6424" max="6424" width="1.88671875" style="6" customWidth="1"/>
    <col min="6425" max="6425" width="7.33203125" style="6" customWidth="1"/>
    <col min="6426" max="6426" width="1.44140625" style="6" customWidth="1"/>
    <col min="6427" max="6427" width="1" style="6" customWidth="1"/>
    <col min="6428" max="6428" width="9.109375" style="6"/>
    <col min="6429" max="6429" width="1.6640625" style="6" customWidth="1"/>
    <col min="6430" max="6430" width="9.109375" style="6"/>
    <col min="6431" max="6431" width="9.88671875" style="6" customWidth="1"/>
    <col min="6432" max="6432" width="9.109375" style="6"/>
    <col min="6433" max="6433" width="1.5546875" style="6" customWidth="1"/>
    <col min="6434" max="6434" width="9.109375" style="6"/>
    <col min="6435" max="6435" width="1.5546875" style="6" customWidth="1"/>
    <col min="6436" max="6656" width="9.109375" style="6"/>
    <col min="6657" max="6657" width="1.6640625" style="6" customWidth="1"/>
    <col min="6658" max="6658" width="1.33203125" style="6" customWidth="1"/>
    <col min="6659" max="6661" width="8.33203125" style="6" customWidth="1"/>
    <col min="6662" max="6662" width="6.88671875" style="6" customWidth="1"/>
    <col min="6663" max="6663" width="8.6640625" style="6" customWidth="1"/>
    <col min="6664" max="6664" width="1.88671875" style="6" customWidth="1"/>
    <col min="6665" max="6665" width="1.6640625" style="6" customWidth="1"/>
    <col min="6666" max="6666" width="1.33203125" style="6" customWidth="1"/>
    <col min="6667" max="6668" width="8.6640625" style="6" customWidth="1"/>
    <col min="6669" max="6669" width="8.33203125" style="6" customWidth="1"/>
    <col min="6670" max="6670" width="8.44140625" style="6" customWidth="1"/>
    <col min="6671" max="6671" width="8.5546875" style="6" customWidth="1"/>
    <col min="6672" max="6672" width="1.33203125" style="6" customWidth="1"/>
    <col min="6673" max="6673" width="2.5546875" style="6" customWidth="1"/>
    <col min="6674" max="6674" width="1.33203125" style="6" customWidth="1"/>
    <col min="6675" max="6675" width="9.33203125" style="6" customWidth="1"/>
    <col min="6676" max="6676" width="10.44140625" style="6" customWidth="1"/>
    <col min="6677" max="6677" width="7.33203125" style="6" customWidth="1"/>
    <col min="6678" max="6678" width="1.88671875" style="6" customWidth="1"/>
    <col min="6679" max="6679" width="7.33203125" style="6" customWidth="1"/>
    <col min="6680" max="6680" width="1.88671875" style="6" customWidth="1"/>
    <col min="6681" max="6681" width="7.33203125" style="6" customWidth="1"/>
    <col min="6682" max="6682" width="1.44140625" style="6" customWidth="1"/>
    <col min="6683" max="6683" width="1" style="6" customWidth="1"/>
    <col min="6684" max="6684" width="9.109375" style="6"/>
    <col min="6685" max="6685" width="1.6640625" style="6" customWidth="1"/>
    <col min="6686" max="6686" width="9.109375" style="6"/>
    <col min="6687" max="6687" width="9.88671875" style="6" customWidth="1"/>
    <col min="6688" max="6688" width="9.109375" style="6"/>
    <col min="6689" max="6689" width="1.5546875" style="6" customWidth="1"/>
    <col min="6690" max="6690" width="9.109375" style="6"/>
    <col min="6691" max="6691" width="1.5546875" style="6" customWidth="1"/>
    <col min="6692" max="6912" width="9.109375" style="6"/>
    <col min="6913" max="6913" width="1.6640625" style="6" customWidth="1"/>
    <col min="6914" max="6914" width="1.33203125" style="6" customWidth="1"/>
    <col min="6915" max="6917" width="8.33203125" style="6" customWidth="1"/>
    <col min="6918" max="6918" width="6.88671875" style="6" customWidth="1"/>
    <col min="6919" max="6919" width="8.6640625" style="6" customWidth="1"/>
    <col min="6920" max="6920" width="1.88671875" style="6" customWidth="1"/>
    <col min="6921" max="6921" width="1.6640625" style="6" customWidth="1"/>
    <col min="6922" max="6922" width="1.33203125" style="6" customWidth="1"/>
    <col min="6923" max="6924" width="8.6640625" style="6" customWidth="1"/>
    <col min="6925" max="6925" width="8.33203125" style="6" customWidth="1"/>
    <col min="6926" max="6926" width="8.44140625" style="6" customWidth="1"/>
    <col min="6927" max="6927" width="8.5546875" style="6" customWidth="1"/>
    <col min="6928" max="6928" width="1.33203125" style="6" customWidth="1"/>
    <col min="6929" max="6929" width="2.5546875" style="6" customWidth="1"/>
    <col min="6930" max="6930" width="1.33203125" style="6" customWidth="1"/>
    <col min="6931" max="6931" width="9.33203125" style="6" customWidth="1"/>
    <col min="6932" max="6932" width="10.44140625" style="6" customWidth="1"/>
    <col min="6933" max="6933" width="7.33203125" style="6" customWidth="1"/>
    <col min="6934" max="6934" width="1.88671875" style="6" customWidth="1"/>
    <col min="6935" max="6935" width="7.33203125" style="6" customWidth="1"/>
    <col min="6936" max="6936" width="1.88671875" style="6" customWidth="1"/>
    <col min="6937" max="6937" width="7.33203125" style="6" customWidth="1"/>
    <col min="6938" max="6938" width="1.44140625" style="6" customWidth="1"/>
    <col min="6939" max="6939" width="1" style="6" customWidth="1"/>
    <col min="6940" max="6940" width="9.109375" style="6"/>
    <col min="6941" max="6941" width="1.6640625" style="6" customWidth="1"/>
    <col min="6942" max="6942" width="9.109375" style="6"/>
    <col min="6943" max="6943" width="9.88671875" style="6" customWidth="1"/>
    <col min="6944" max="6944" width="9.109375" style="6"/>
    <col min="6945" max="6945" width="1.5546875" style="6" customWidth="1"/>
    <col min="6946" max="6946" width="9.109375" style="6"/>
    <col min="6947" max="6947" width="1.5546875" style="6" customWidth="1"/>
    <col min="6948" max="7168" width="9.109375" style="6"/>
    <col min="7169" max="7169" width="1.6640625" style="6" customWidth="1"/>
    <col min="7170" max="7170" width="1.33203125" style="6" customWidth="1"/>
    <col min="7171" max="7173" width="8.33203125" style="6" customWidth="1"/>
    <col min="7174" max="7174" width="6.88671875" style="6" customWidth="1"/>
    <col min="7175" max="7175" width="8.6640625" style="6" customWidth="1"/>
    <col min="7176" max="7176" width="1.88671875" style="6" customWidth="1"/>
    <col min="7177" max="7177" width="1.6640625" style="6" customWidth="1"/>
    <col min="7178" max="7178" width="1.33203125" style="6" customWidth="1"/>
    <col min="7179" max="7180" width="8.6640625" style="6" customWidth="1"/>
    <col min="7181" max="7181" width="8.33203125" style="6" customWidth="1"/>
    <col min="7182" max="7182" width="8.44140625" style="6" customWidth="1"/>
    <col min="7183" max="7183" width="8.5546875" style="6" customWidth="1"/>
    <col min="7184" max="7184" width="1.33203125" style="6" customWidth="1"/>
    <col min="7185" max="7185" width="2.5546875" style="6" customWidth="1"/>
    <col min="7186" max="7186" width="1.33203125" style="6" customWidth="1"/>
    <col min="7187" max="7187" width="9.33203125" style="6" customWidth="1"/>
    <col min="7188" max="7188" width="10.44140625" style="6" customWidth="1"/>
    <col min="7189" max="7189" width="7.33203125" style="6" customWidth="1"/>
    <col min="7190" max="7190" width="1.88671875" style="6" customWidth="1"/>
    <col min="7191" max="7191" width="7.33203125" style="6" customWidth="1"/>
    <col min="7192" max="7192" width="1.88671875" style="6" customWidth="1"/>
    <col min="7193" max="7193" width="7.33203125" style="6" customWidth="1"/>
    <col min="7194" max="7194" width="1.44140625" style="6" customWidth="1"/>
    <col min="7195" max="7195" width="1" style="6" customWidth="1"/>
    <col min="7196" max="7196" width="9.109375" style="6"/>
    <col min="7197" max="7197" width="1.6640625" style="6" customWidth="1"/>
    <col min="7198" max="7198" width="9.109375" style="6"/>
    <col min="7199" max="7199" width="9.88671875" style="6" customWidth="1"/>
    <col min="7200" max="7200" width="9.109375" style="6"/>
    <col min="7201" max="7201" width="1.5546875" style="6" customWidth="1"/>
    <col min="7202" max="7202" width="9.109375" style="6"/>
    <col min="7203" max="7203" width="1.5546875" style="6" customWidth="1"/>
    <col min="7204" max="7424" width="9.109375" style="6"/>
    <col min="7425" max="7425" width="1.6640625" style="6" customWidth="1"/>
    <col min="7426" max="7426" width="1.33203125" style="6" customWidth="1"/>
    <col min="7427" max="7429" width="8.33203125" style="6" customWidth="1"/>
    <col min="7430" max="7430" width="6.88671875" style="6" customWidth="1"/>
    <col min="7431" max="7431" width="8.6640625" style="6" customWidth="1"/>
    <col min="7432" max="7432" width="1.88671875" style="6" customWidth="1"/>
    <col min="7433" max="7433" width="1.6640625" style="6" customWidth="1"/>
    <col min="7434" max="7434" width="1.33203125" style="6" customWidth="1"/>
    <col min="7435" max="7436" width="8.6640625" style="6" customWidth="1"/>
    <col min="7437" max="7437" width="8.33203125" style="6" customWidth="1"/>
    <col min="7438" max="7438" width="8.44140625" style="6" customWidth="1"/>
    <col min="7439" max="7439" width="8.5546875" style="6" customWidth="1"/>
    <col min="7440" max="7440" width="1.33203125" style="6" customWidth="1"/>
    <col min="7441" max="7441" width="2.5546875" style="6" customWidth="1"/>
    <col min="7442" max="7442" width="1.33203125" style="6" customWidth="1"/>
    <col min="7443" max="7443" width="9.33203125" style="6" customWidth="1"/>
    <col min="7444" max="7444" width="10.44140625" style="6" customWidth="1"/>
    <col min="7445" max="7445" width="7.33203125" style="6" customWidth="1"/>
    <col min="7446" max="7446" width="1.88671875" style="6" customWidth="1"/>
    <col min="7447" max="7447" width="7.33203125" style="6" customWidth="1"/>
    <col min="7448" max="7448" width="1.88671875" style="6" customWidth="1"/>
    <col min="7449" max="7449" width="7.33203125" style="6" customWidth="1"/>
    <col min="7450" max="7450" width="1.44140625" style="6" customWidth="1"/>
    <col min="7451" max="7451" width="1" style="6" customWidth="1"/>
    <col min="7452" max="7452" width="9.109375" style="6"/>
    <col min="7453" max="7453" width="1.6640625" style="6" customWidth="1"/>
    <col min="7454" max="7454" width="9.109375" style="6"/>
    <col min="7455" max="7455" width="9.88671875" style="6" customWidth="1"/>
    <col min="7456" max="7456" width="9.109375" style="6"/>
    <col min="7457" max="7457" width="1.5546875" style="6" customWidth="1"/>
    <col min="7458" max="7458" width="9.109375" style="6"/>
    <col min="7459" max="7459" width="1.5546875" style="6" customWidth="1"/>
    <col min="7460" max="7680" width="9.109375" style="6"/>
    <col min="7681" max="7681" width="1.6640625" style="6" customWidth="1"/>
    <col min="7682" max="7682" width="1.33203125" style="6" customWidth="1"/>
    <col min="7683" max="7685" width="8.33203125" style="6" customWidth="1"/>
    <col min="7686" max="7686" width="6.88671875" style="6" customWidth="1"/>
    <col min="7687" max="7687" width="8.6640625" style="6" customWidth="1"/>
    <col min="7688" max="7688" width="1.88671875" style="6" customWidth="1"/>
    <col min="7689" max="7689" width="1.6640625" style="6" customWidth="1"/>
    <col min="7690" max="7690" width="1.33203125" style="6" customWidth="1"/>
    <col min="7691" max="7692" width="8.6640625" style="6" customWidth="1"/>
    <col min="7693" max="7693" width="8.33203125" style="6" customWidth="1"/>
    <col min="7694" max="7694" width="8.44140625" style="6" customWidth="1"/>
    <col min="7695" max="7695" width="8.5546875" style="6" customWidth="1"/>
    <col min="7696" max="7696" width="1.33203125" style="6" customWidth="1"/>
    <col min="7697" max="7697" width="2.5546875" style="6" customWidth="1"/>
    <col min="7698" max="7698" width="1.33203125" style="6" customWidth="1"/>
    <col min="7699" max="7699" width="9.33203125" style="6" customWidth="1"/>
    <col min="7700" max="7700" width="10.44140625" style="6" customWidth="1"/>
    <col min="7701" max="7701" width="7.33203125" style="6" customWidth="1"/>
    <col min="7702" max="7702" width="1.88671875" style="6" customWidth="1"/>
    <col min="7703" max="7703" width="7.33203125" style="6" customWidth="1"/>
    <col min="7704" max="7704" width="1.88671875" style="6" customWidth="1"/>
    <col min="7705" max="7705" width="7.33203125" style="6" customWidth="1"/>
    <col min="7706" max="7706" width="1.44140625" style="6" customWidth="1"/>
    <col min="7707" max="7707" width="1" style="6" customWidth="1"/>
    <col min="7708" max="7708" width="9.109375" style="6"/>
    <col min="7709" max="7709" width="1.6640625" style="6" customWidth="1"/>
    <col min="7710" max="7710" width="9.109375" style="6"/>
    <col min="7711" max="7711" width="9.88671875" style="6" customWidth="1"/>
    <col min="7712" max="7712" width="9.109375" style="6"/>
    <col min="7713" max="7713" width="1.5546875" style="6" customWidth="1"/>
    <col min="7714" max="7714" width="9.109375" style="6"/>
    <col min="7715" max="7715" width="1.5546875" style="6" customWidth="1"/>
    <col min="7716" max="7936" width="9.109375" style="6"/>
    <col min="7937" max="7937" width="1.6640625" style="6" customWidth="1"/>
    <col min="7938" max="7938" width="1.33203125" style="6" customWidth="1"/>
    <col min="7939" max="7941" width="8.33203125" style="6" customWidth="1"/>
    <col min="7942" max="7942" width="6.88671875" style="6" customWidth="1"/>
    <col min="7943" max="7943" width="8.6640625" style="6" customWidth="1"/>
    <col min="7944" max="7944" width="1.88671875" style="6" customWidth="1"/>
    <col min="7945" max="7945" width="1.6640625" style="6" customWidth="1"/>
    <col min="7946" max="7946" width="1.33203125" style="6" customWidth="1"/>
    <col min="7947" max="7948" width="8.6640625" style="6" customWidth="1"/>
    <col min="7949" max="7949" width="8.33203125" style="6" customWidth="1"/>
    <col min="7950" max="7950" width="8.44140625" style="6" customWidth="1"/>
    <col min="7951" max="7951" width="8.5546875" style="6" customWidth="1"/>
    <col min="7952" max="7952" width="1.33203125" style="6" customWidth="1"/>
    <col min="7953" max="7953" width="2.5546875" style="6" customWidth="1"/>
    <col min="7954" max="7954" width="1.33203125" style="6" customWidth="1"/>
    <col min="7955" max="7955" width="9.33203125" style="6" customWidth="1"/>
    <col min="7956" max="7956" width="10.44140625" style="6" customWidth="1"/>
    <col min="7957" max="7957" width="7.33203125" style="6" customWidth="1"/>
    <col min="7958" max="7958" width="1.88671875" style="6" customWidth="1"/>
    <col min="7959" max="7959" width="7.33203125" style="6" customWidth="1"/>
    <col min="7960" max="7960" width="1.88671875" style="6" customWidth="1"/>
    <col min="7961" max="7961" width="7.33203125" style="6" customWidth="1"/>
    <col min="7962" max="7962" width="1.44140625" style="6" customWidth="1"/>
    <col min="7963" max="7963" width="1" style="6" customWidth="1"/>
    <col min="7964" max="7964" width="9.109375" style="6"/>
    <col min="7965" max="7965" width="1.6640625" style="6" customWidth="1"/>
    <col min="7966" max="7966" width="9.109375" style="6"/>
    <col min="7967" max="7967" width="9.88671875" style="6" customWidth="1"/>
    <col min="7968" max="7968" width="9.109375" style="6"/>
    <col min="7969" max="7969" width="1.5546875" style="6" customWidth="1"/>
    <col min="7970" max="7970" width="9.109375" style="6"/>
    <col min="7971" max="7971" width="1.5546875" style="6" customWidth="1"/>
    <col min="7972" max="8192" width="9.109375" style="6"/>
    <col min="8193" max="8193" width="1.6640625" style="6" customWidth="1"/>
    <col min="8194" max="8194" width="1.33203125" style="6" customWidth="1"/>
    <col min="8195" max="8197" width="8.33203125" style="6" customWidth="1"/>
    <col min="8198" max="8198" width="6.88671875" style="6" customWidth="1"/>
    <col min="8199" max="8199" width="8.6640625" style="6" customWidth="1"/>
    <col min="8200" max="8200" width="1.88671875" style="6" customWidth="1"/>
    <col min="8201" max="8201" width="1.6640625" style="6" customWidth="1"/>
    <col min="8202" max="8202" width="1.33203125" style="6" customWidth="1"/>
    <col min="8203" max="8204" width="8.6640625" style="6" customWidth="1"/>
    <col min="8205" max="8205" width="8.33203125" style="6" customWidth="1"/>
    <col min="8206" max="8206" width="8.44140625" style="6" customWidth="1"/>
    <col min="8207" max="8207" width="8.5546875" style="6" customWidth="1"/>
    <col min="8208" max="8208" width="1.33203125" style="6" customWidth="1"/>
    <col min="8209" max="8209" width="2.5546875" style="6" customWidth="1"/>
    <col min="8210" max="8210" width="1.33203125" style="6" customWidth="1"/>
    <col min="8211" max="8211" width="9.33203125" style="6" customWidth="1"/>
    <col min="8212" max="8212" width="10.44140625" style="6" customWidth="1"/>
    <col min="8213" max="8213" width="7.33203125" style="6" customWidth="1"/>
    <col min="8214" max="8214" width="1.88671875" style="6" customWidth="1"/>
    <col min="8215" max="8215" width="7.33203125" style="6" customWidth="1"/>
    <col min="8216" max="8216" width="1.88671875" style="6" customWidth="1"/>
    <col min="8217" max="8217" width="7.33203125" style="6" customWidth="1"/>
    <col min="8218" max="8218" width="1.44140625" style="6" customWidth="1"/>
    <col min="8219" max="8219" width="1" style="6" customWidth="1"/>
    <col min="8220" max="8220" width="9.109375" style="6"/>
    <col min="8221" max="8221" width="1.6640625" style="6" customWidth="1"/>
    <col min="8222" max="8222" width="9.109375" style="6"/>
    <col min="8223" max="8223" width="9.88671875" style="6" customWidth="1"/>
    <col min="8224" max="8224" width="9.109375" style="6"/>
    <col min="8225" max="8225" width="1.5546875" style="6" customWidth="1"/>
    <col min="8226" max="8226" width="9.109375" style="6"/>
    <col min="8227" max="8227" width="1.5546875" style="6" customWidth="1"/>
    <col min="8228" max="8448" width="9.109375" style="6"/>
    <col min="8449" max="8449" width="1.6640625" style="6" customWidth="1"/>
    <col min="8450" max="8450" width="1.33203125" style="6" customWidth="1"/>
    <col min="8451" max="8453" width="8.33203125" style="6" customWidth="1"/>
    <col min="8454" max="8454" width="6.88671875" style="6" customWidth="1"/>
    <col min="8455" max="8455" width="8.6640625" style="6" customWidth="1"/>
    <col min="8456" max="8456" width="1.88671875" style="6" customWidth="1"/>
    <col min="8457" max="8457" width="1.6640625" style="6" customWidth="1"/>
    <col min="8458" max="8458" width="1.33203125" style="6" customWidth="1"/>
    <col min="8459" max="8460" width="8.6640625" style="6" customWidth="1"/>
    <col min="8461" max="8461" width="8.33203125" style="6" customWidth="1"/>
    <col min="8462" max="8462" width="8.44140625" style="6" customWidth="1"/>
    <col min="8463" max="8463" width="8.5546875" style="6" customWidth="1"/>
    <col min="8464" max="8464" width="1.33203125" style="6" customWidth="1"/>
    <col min="8465" max="8465" width="2.5546875" style="6" customWidth="1"/>
    <col min="8466" max="8466" width="1.33203125" style="6" customWidth="1"/>
    <col min="8467" max="8467" width="9.33203125" style="6" customWidth="1"/>
    <col min="8468" max="8468" width="10.44140625" style="6" customWidth="1"/>
    <col min="8469" max="8469" width="7.33203125" style="6" customWidth="1"/>
    <col min="8470" max="8470" width="1.88671875" style="6" customWidth="1"/>
    <col min="8471" max="8471" width="7.33203125" style="6" customWidth="1"/>
    <col min="8472" max="8472" width="1.88671875" style="6" customWidth="1"/>
    <col min="8473" max="8473" width="7.33203125" style="6" customWidth="1"/>
    <col min="8474" max="8474" width="1.44140625" style="6" customWidth="1"/>
    <col min="8475" max="8475" width="1" style="6" customWidth="1"/>
    <col min="8476" max="8476" width="9.109375" style="6"/>
    <col min="8477" max="8477" width="1.6640625" style="6" customWidth="1"/>
    <col min="8478" max="8478" width="9.109375" style="6"/>
    <col min="8479" max="8479" width="9.88671875" style="6" customWidth="1"/>
    <col min="8480" max="8480" width="9.109375" style="6"/>
    <col min="8481" max="8481" width="1.5546875" style="6" customWidth="1"/>
    <col min="8482" max="8482" width="9.109375" style="6"/>
    <col min="8483" max="8483" width="1.5546875" style="6" customWidth="1"/>
    <col min="8484" max="8704" width="9.109375" style="6"/>
    <col min="8705" max="8705" width="1.6640625" style="6" customWidth="1"/>
    <col min="8706" max="8706" width="1.33203125" style="6" customWidth="1"/>
    <col min="8707" max="8709" width="8.33203125" style="6" customWidth="1"/>
    <col min="8710" max="8710" width="6.88671875" style="6" customWidth="1"/>
    <col min="8711" max="8711" width="8.6640625" style="6" customWidth="1"/>
    <col min="8712" max="8712" width="1.88671875" style="6" customWidth="1"/>
    <col min="8713" max="8713" width="1.6640625" style="6" customWidth="1"/>
    <col min="8714" max="8714" width="1.33203125" style="6" customWidth="1"/>
    <col min="8715" max="8716" width="8.6640625" style="6" customWidth="1"/>
    <col min="8717" max="8717" width="8.33203125" style="6" customWidth="1"/>
    <col min="8718" max="8718" width="8.44140625" style="6" customWidth="1"/>
    <col min="8719" max="8719" width="8.5546875" style="6" customWidth="1"/>
    <col min="8720" max="8720" width="1.33203125" style="6" customWidth="1"/>
    <col min="8721" max="8721" width="2.5546875" style="6" customWidth="1"/>
    <col min="8722" max="8722" width="1.33203125" style="6" customWidth="1"/>
    <col min="8723" max="8723" width="9.33203125" style="6" customWidth="1"/>
    <col min="8724" max="8724" width="10.44140625" style="6" customWidth="1"/>
    <col min="8725" max="8725" width="7.33203125" style="6" customWidth="1"/>
    <col min="8726" max="8726" width="1.88671875" style="6" customWidth="1"/>
    <col min="8727" max="8727" width="7.33203125" style="6" customWidth="1"/>
    <col min="8728" max="8728" width="1.88671875" style="6" customWidth="1"/>
    <col min="8729" max="8729" width="7.33203125" style="6" customWidth="1"/>
    <col min="8730" max="8730" width="1.44140625" style="6" customWidth="1"/>
    <col min="8731" max="8731" width="1" style="6" customWidth="1"/>
    <col min="8732" max="8732" width="9.109375" style="6"/>
    <col min="8733" max="8733" width="1.6640625" style="6" customWidth="1"/>
    <col min="8734" max="8734" width="9.109375" style="6"/>
    <col min="8735" max="8735" width="9.88671875" style="6" customWidth="1"/>
    <col min="8736" max="8736" width="9.109375" style="6"/>
    <col min="8737" max="8737" width="1.5546875" style="6" customWidth="1"/>
    <col min="8738" max="8738" width="9.109375" style="6"/>
    <col min="8739" max="8739" width="1.5546875" style="6" customWidth="1"/>
    <col min="8740" max="8960" width="9.109375" style="6"/>
    <col min="8961" max="8961" width="1.6640625" style="6" customWidth="1"/>
    <col min="8962" max="8962" width="1.33203125" style="6" customWidth="1"/>
    <col min="8963" max="8965" width="8.33203125" style="6" customWidth="1"/>
    <col min="8966" max="8966" width="6.88671875" style="6" customWidth="1"/>
    <col min="8967" max="8967" width="8.6640625" style="6" customWidth="1"/>
    <col min="8968" max="8968" width="1.88671875" style="6" customWidth="1"/>
    <col min="8969" max="8969" width="1.6640625" style="6" customWidth="1"/>
    <col min="8970" max="8970" width="1.33203125" style="6" customWidth="1"/>
    <col min="8971" max="8972" width="8.6640625" style="6" customWidth="1"/>
    <col min="8973" max="8973" width="8.33203125" style="6" customWidth="1"/>
    <col min="8974" max="8974" width="8.44140625" style="6" customWidth="1"/>
    <col min="8975" max="8975" width="8.5546875" style="6" customWidth="1"/>
    <col min="8976" max="8976" width="1.33203125" style="6" customWidth="1"/>
    <col min="8977" max="8977" width="2.5546875" style="6" customWidth="1"/>
    <col min="8978" max="8978" width="1.33203125" style="6" customWidth="1"/>
    <col min="8979" max="8979" width="9.33203125" style="6" customWidth="1"/>
    <col min="8980" max="8980" width="10.44140625" style="6" customWidth="1"/>
    <col min="8981" max="8981" width="7.33203125" style="6" customWidth="1"/>
    <col min="8982" max="8982" width="1.88671875" style="6" customWidth="1"/>
    <col min="8983" max="8983" width="7.33203125" style="6" customWidth="1"/>
    <col min="8984" max="8984" width="1.88671875" style="6" customWidth="1"/>
    <col min="8985" max="8985" width="7.33203125" style="6" customWidth="1"/>
    <col min="8986" max="8986" width="1.44140625" style="6" customWidth="1"/>
    <col min="8987" max="8987" width="1" style="6" customWidth="1"/>
    <col min="8988" max="8988" width="9.109375" style="6"/>
    <col min="8989" max="8989" width="1.6640625" style="6" customWidth="1"/>
    <col min="8990" max="8990" width="9.109375" style="6"/>
    <col min="8991" max="8991" width="9.88671875" style="6" customWidth="1"/>
    <col min="8992" max="8992" width="9.109375" style="6"/>
    <col min="8993" max="8993" width="1.5546875" style="6" customWidth="1"/>
    <col min="8994" max="8994" width="9.109375" style="6"/>
    <col min="8995" max="8995" width="1.5546875" style="6" customWidth="1"/>
    <col min="8996" max="9216" width="9.109375" style="6"/>
    <col min="9217" max="9217" width="1.6640625" style="6" customWidth="1"/>
    <col min="9218" max="9218" width="1.33203125" style="6" customWidth="1"/>
    <col min="9219" max="9221" width="8.33203125" style="6" customWidth="1"/>
    <col min="9222" max="9222" width="6.88671875" style="6" customWidth="1"/>
    <col min="9223" max="9223" width="8.6640625" style="6" customWidth="1"/>
    <col min="9224" max="9224" width="1.88671875" style="6" customWidth="1"/>
    <col min="9225" max="9225" width="1.6640625" style="6" customWidth="1"/>
    <col min="9226" max="9226" width="1.33203125" style="6" customWidth="1"/>
    <col min="9227" max="9228" width="8.6640625" style="6" customWidth="1"/>
    <col min="9229" max="9229" width="8.33203125" style="6" customWidth="1"/>
    <col min="9230" max="9230" width="8.44140625" style="6" customWidth="1"/>
    <col min="9231" max="9231" width="8.5546875" style="6" customWidth="1"/>
    <col min="9232" max="9232" width="1.33203125" style="6" customWidth="1"/>
    <col min="9233" max="9233" width="2.5546875" style="6" customWidth="1"/>
    <col min="9234" max="9234" width="1.33203125" style="6" customWidth="1"/>
    <col min="9235" max="9235" width="9.33203125" style="6" customWidth="1"/>
    <col min="9236" max="9236" width="10.44140625" style="6" customWidth="1"/>
    <col min="9237" max="9237" width="7.33203125" style="6" customWidth="1"/>
    <col min="9238" max="9238" width="1.88671875" style="6" customWidth="1"/>
    <col min="9239" max="9239" width="7.33203125" style="6" customWidth="1"/>
    <col min="9240" max="9240" width="1.88671875" style="6" customWidth="1"/>
    <col min="9241" max="9241" width="7.33203125" style="6" customWidth="1"/>
    <col min="9242" max="9242" width="1.44140625" style="6" customWidth="1"/>
    <col min="9243" max="9243" width="1" style="6" customWidth="1"/>
    <col min="9244" max="9244" width="9.109375" style="6"/>
    <col min="9245" max="9245" width="1.6640625" style="6" customWidth="1"/>
    <col min="9246" max="9246" width="9.109375" style="6"/>
    <col min="9247" max="9247" width="9.88671875" style="6" customWidth="1"/>
    <col min="9248" max="9248" width="9.109375" style="6"/>
    <col min="9249" max="9249" width="1.5546875" style="6" customWidth="1"/>
    <col min="9250" max="9250" width="9.109375" style="6"/>
    <col min="9251" max="9251" width="1.5546875" style="6" customWidth="1"/>
    <col min="9252" max="9472" width="9.109375" style="6"/>
    <col min="9473" max="9473" width="1.6640625" style="6" customWidth="1"/>
    <col min="9474" max="9474" width="1.33203125" style="6" customWidth="1"/>
    <col min="9475" max="9477" width="8.33203125" style="6" customWidth="1"/>
    <col min="9478" max="9478" width="6.88671875" style="6" customWidth="1"/>
    <col min="9479" max="9479" width="8.6640625" style="6" customWidth="1"/>
    <col min="9480" max="9480" width="1.88671875" style="6" customWidth="1"/>
    <col min="9481" max="9481" width="1.6640625" style="6" customWidth="1"/>
    <col min="9482" max="9482" width="1.33203125" style="6" customWidth="1"/>
    <col min="9483" max="9484" width="8.6640625" style="6" customWidth="1"/>
    <col min="9485" max="9485" width="8.33203125" style="6" customWidth="1"/>
    <col min="9486" max="9486" width="8.44140625" style="6" customWidth="1"/>
    <col min="9487" max="9487" width="8.5546875" style="6" customWidth="1"/>
    <col min="9488" max="9488" width="1.33203125" style="6" customWidth="1"/>
    <col min="9489" max="9489" width="2.5546875" style="6" customWidth="1"/>
    <col min="9490" max="9490" width="1.33203125" style="6" customWidth="1"/>
    <col min="9491" max="9491" width="9.33203125" style="6" customWidth="1"/>
    <col min="9492" max="9492" width="10.44140625" style="6" customWidth="1"/>
    <col min="9493" max="9493" width="7.33203125" style="6" customWidth="1"/>
    <col min="9494" max="9494" width="1.88671875" style="6" customWidth="1"/>
    <col min="9495" max="9495" width="7.33203125" style="6" customWidth="1"/>
    <col min="9496" max="9496" width="1.88671875" style="6" customWidth="1"/>
    <col min="9497" max="9497" width="7.33203125" style="6" customWidth="1"/>
    <col min="9498" max="9498" width="1.44140625" style="6" customWidth="1"/>
    <col min="9499" max="9499" width="1" style="6" customWidth="1"/>
    <col min="9500" max="9500" width="9.109375" style="6"/>
    <col min="9501" max="9501" width="1.6640625" style="6" customWidth="1"/>
    <col min="9502" max="9502" width="9.109375" style="6"/>
    <col min="9503" max="9503" width="9.88671875" style="6" customWidth="1"/>
    <col min="9504" max="9504" width="9.109375" style="6"/>
    <col min="9505" max="9505" width="1.5546875" style="6" customWidth="1"/>
    <col min="9506" max="9506" width="9.109375" style="6"/>
    <col min="9507" max="9507" width="1.5546875" style="6" customWidth="1"/>
    <col min="9508" max="9728" width="9.109375" style="6"/>
    <col min="9729" max="9729" width="1.6640625" style="6" customWidth="1"/>
    <col min="9730" max="9730" width="1.33203125" style="6" customWidth="1"/>
    <col min="9731" max="9733" width="8.33203125" style="6" customWidth="1"/>
    <col min="9734" max="9734" width="6.88671875" style="6" customWidth="1"/>
    <col min="9735" max="9735" width="8.6640625" style="6" customWidth="1"/>
    <col min="9736" max="9736" width="1.88671875" style="6" customWidth="1"/>
    <col min="9737" max="9737" width="1.6640625" style="6" customWidth="1"/>
    <col min="9738" max="9738" width="1.33203125" style="6" customWidth="1"/>
    <col min="9739" max="9740" width="8.6640625" style="6" customWidth="1"/>
    <col min="9741" max="9741" width="8.33203125" style="6" customWidth="1"/>
    <col min="9742" max="9742" width="8.44140625" style="6" customWidth="1"/>
    <col min="9743" max="9743" width="8.5546875" style="6" customWidth="1"/>
    <col min="9744" max="9744" width="1.33203125" style="6" customWidth="1"/>
    <col min="9745" max="9745" width="2.5546875" style="6" customWidth="1"/>
    <col min="9746" max="9746" width="1.33203125" style="6" customWidth="1"/>
    <col min="9747" max="9747" width="9.33203125" style="6" customWidth="1"/>
    <col min="9748" max="9748" width="10.44140625" style="6" customWidth="1"/>
    <col min="9749" max="9749" width="7.33203125" style="6" customWidth="1"/>
    <col min="9750" max="9750" width="1.88671875" style="6" customWidth="1"/>
    <col min="9751" max="9751" width="7.33203125" style="6" customWidth="1"/>
    <col min="9752" max="9752" width="1.88671875" style="6" customWidth="1"/>
    <col min="9753" max="9753" width="7.33203125" style="6" customWidth="1"/>
    <col min="9754" max="9754" width="1.44140625" style="6" customWidth="1"/>
    <col min="9755" max="9755" width="1" style="6" customWidth="1"/>
    <col min="9756" max="9756" width="9.109375" style="6"/>
    <col min="9757" max="9757" width="1.6640625" style="6" customWidth="1"/>
    <col min="9758" max="9758" width="9.109375" style="6"/>
    <col min="9759" max="9759" width="9.88671875" style="6" customWidth="1"/>
    <col min="9760" max="9760" width="9.109375" style="6"/>
    <col min="9761" max="9761" width="1.5546875" style="6" customWidth="1"/>
    <col min="9762" max="9762" width="9.109375" style="6"/>
    <col min="9763" max="9763" width="1.5546875" style="6" customWidth="1"/>
    <col min="9764" max="9984" width="9.109375" style="6"/>
    <col min="9985" max="9985" width="1.6640625" style="6" customWidth="1"/>
    <col min="9986" max="9986" width="1.33203125" style="6" customWidth="1"/>
    <col min="9987" max="9989" width="8.33203125" style="6" customWidth="1"/>
    <col min="9990" max="9990" width="6.88671875" style="6" customWidth="1"/>
    <col min="9991" max="9991" width="8.6640625" style="6" customWidth="1"/>
    <col min="9992" max="9992" width="1.88671875" style="6" customWidth="1"/>
    <col min="9993" max="9993" width="1.6640625" style="6" customWidth="1"/>
    <col min="9994" max="9994" width="1.33203125" style="6" customWidth="1"/>
    <col min="9995" max="9996" width="8.6640625" style="6" customWidth="1"/>
    <col min="9997" max="9997" width="8.33203125" style="6" customWidth="1"/>
    <col min="9998" max="9998" width="8.44140625" style="6" customWidth="1"/>
    <col min="9999" max="9999" width="8.5546875" style="6" customWidth="1"/>
    <col min="10000" max="10000" width="1.33203125" style="6" customWidth="1"/>
    <col min="10001" max="10001" width="2.5546875" style="6" customWidth="1"/>
    <col min="10002" max="10002" width="1.33203125" style="6" customWidth="1"/>
    <col min="10003" max="10003" width="9.33203125" style="6" customWidth="1"/>
    <col min="10004" max="10004" width="10.44140625" style="6" customWidth="1"/>
    <col min="10005" max="10005" width="7.33203125" style="6" customWidth="1"/>
    <col min="10006" max="10006" width="1.88671875" style="6" customWidth="1"/>
    <col min="10007" max="10007" width="7.33203125" style="6" customWidth="1"/>
    <col min="10008" max="10008" width="1.88671875" style="6" customWidth="1"/>
    <col min="10009" max="10009" width="7.33203125" style="6" customWidth="1"/>
    <col min="10010" max="10010" width="1.44140625" style="6" customWidth="1"/>
    <col min="10011" max="10011" width="1" style="6" customWidth="1"/>
    <col min="10012" max="10012" width="9.109375" style="6"/>
    <col min="10013" max="10013" width="1.6640625" style="6" customWidth="1"/>
    <col min="10014" max="10014" width="9.109375" style="6"/>
    <col min="10015" max="10015" width="9.88671875" style="6" customWidth="1"/>
    <col min="10016" max="10016" width="9.109375" style="6"/>
    <col min="10017" max="10017" width="1.5546875" style="6" customWidth="1"/>
    <col min="10018" max="10018" width="9.109375" style="6"/>
    <col min="10019" max="10019" width="1.5546875" style="6" customWidth="1"/>
    <col min="10020" max="10240" width="9.109375" style="6"/>
    <col min="10241" max="10241" width="1.6640625" style="6" customWidth="1"/>
    <col min="10242" max="10242" width="1.33203125" style="6" customWidth="1"/>
    <col min="10243" max="10245" width="8.33203125" style="6" customWidth="1"/>
    <col min="10246" max="10246" width="6.88671875" style="6" customWidth="1"/>
    <col min="10247" max="10247" width="8.6640625" style="6" customWidth="1"/>
    <col min="10248" max="10248" width="1.88671875" style="6" customWidth="1"/>
    <col min="10249" max="10249" width="1.6640625" style="6" customWidth="1"/>
    <col min="10250" max="10250" width="1.33203125" style="6" customWidth="1"/>
    <col min="10251" max="10252" width="8.6640625" style="6" customWidth="1"/>
    <col min="10253" max="10253" width="8.33203125" style="6" customWidth="1"/>
    <col min="10254" max="10254" width="8.44140625" style="6" customWidth="1"/>
    <col min="10255" max="10255" width="8.5546875" style="6" customWidth="1"/>
    <col min="10256" max="10256" width="1.33203125" style="6" customWidth="1"/>
    <col min="10257" max="10257" width="2.5546875" style="6" customWidth="1"/>
    <col min="10258" max="10258" width="1.33203125" style="6" customWidth="1"/>
    <col min="10259" max="10259" width="9.33203125" style="6" customWidth="1"/>
    <col min="10260" max="10260" width="10.44140625" style="6" customWidth="1"/>
    <col min="10261" max="10261" width="7.33203125" style="6" customWidth="1"/>
    <col min="10262" max="10262" width="1.88671875" style="6" customWidth="1"/>
    <col min="10263" max="10263" width="7.33203125" style="6" customWidth="1"/>
    <col min="10264" max="10264" width="1.88671875" style="6" customWidth="1"/>
    <col min="10265" max="10265" width="7.33203125" style="6" customWidth="1"/>
    <col min="10266" max="10266" width="1.44140625" style="6" customWidth="1"/>
    <col min="10267" max="10267" width="1" style="6" customWidth="1"/>
    <col min="10268" max="10268" width="9.109375" style="6"/>
    <col min="10269" max="10269" width="1.6640625" style="6" customWidth="1"/>
    <col min="10270" max="10270" width="9.109375" style="6"/>
    <col min="10271" max="10271" width="9.88671875" style="6" customWidth="1"/>
    <col min="10272" max="10272" width="9.109375" style="6"/>
    <col min="10273" max="10273" width="1.5546875" style="6" customWidth="1"/>
    <col min="10274" max="10274" width="9.109375" style="6"/>
    <col min="10275" max="10275" width="1.5546875" style="6" customWidth="1"/>
    <col min="10276" max="10496" width="9.109375" style="6"/>
    <col min="10497" max="10497" width="1.6640625" style="6" customWidth="1"/>
    <col min="10498" max="10498" width="1.33203125" style="6" customWidth="1"/>
    <col min="10499" max="10501" width="8.33203125" style="6" customWidth="1"/>
    <col min="10502" max="10502" width="6.88671875" style="6" customWidth="1"/>
    <col min="10503" max="10503" width="8.6640625" style="6" customWidth="1"/>
    <col min="10504" max="10504" width="1.88671875" style="6" customWidth="1"/>
    <col min="10505" max="10505" width="1.6640625" style="6" customWidth="1"/>
    <col min="10506" max="10506" width="1.33203125" style="6" customWidth="1"/>
    <col min="10507" max="10508" width="8.6640625" style="6" customWidth="1"/>
    <col min="10509" max="10509" width="8.33203125" style="6" customWidth="1"/>
    <col min="10510" max="10510" width="8.44140625" style="6" customWidth="1"/>
    <col min="10511" max="10511" width="8.5546875" style="6" customWidth="1"/>
    <col min="10512" max="10512" width="1.33203125" style="6" customWidth="1"/>
    <col min="10513" max="10513" width="2.5546875" style="6" customWidth="1"/>
    <col min="10514" max="10514" width="1.33203125" style="6" customWidth="1"/>
    <col min="10515" max="10515" width="9.33203125" style="6" customWidth="1"/>
    <col min="10516" max="10516" width="10.44140625" style="6" customWidth="1"/>
    <col min="10517" max="10517" width="7.33203125" style="6" customWidth="1"/>
    <col min="10518" max="10518" width="1.88671875" style="6" customWidth="1"/>
    <col min="10519" max="10519" width="7.33203125" style="6" customWidth="1"/>
    <col min="10520" max="10520" width="1.88671875" style="6" customWidth="1"/>
    <col min="10521" max="10521" width="7.33203125" style="6" customWidth="1"/>
    <col min="10522" max="10522" width="1.44140625" style="6" customWidth="1"/>
    <col min="10523" max="10523" width="1" style="6" customWidth="1"/>
    <col min="10524" max="10524" width="9.109375" style="6"/>
    <col min="10525" max="10525" width="1.6640625" style="6" customWidth="1"/>
    <col min="10526" max="10526" width="9.109375" style="6"/>
    <col min="10527" max="10527" width="9.88671875" style="6" customWidth="1"/>
    <col min="10528" max="10528" width="9.109375" style="6"/>
    <col min="10529" max="10529" width="1.5546875" style="6" customWidth="1"/>
    <col min="10530" max="10530" width="9.109375" style="6"/>
    <col min="10531" max="10531" width="1.5546875" style="6" customWidth="1"/>
    <col min="10532" max="10752" width="9.109375" style="6"/>
    <col min="10753" max="10753" width="1.6640625" style="6" customWidth="1"/>
    <col min="10754" max="10754" width="1.33203125" style="6" customWidth="1"/>
    <col min="10755" max="10757" width="8.33203125" style="6" customWidth="1"/>
    <col min="10758" max="10758" width="6.88671875" style="6" customWidth="1"/>
    <col min="10759" max="10759" width="8.6640625" style="6" customWidth="1"/>
    <col min="10760" max="10760" width="1.88671875" style="6" customWidth="1"/>
    <col min="10761" max="10761" width="1.6640625" style="6" customWidth="1"/>
    <col min="10762" max="10762" width="1.33203125" style="6" customWidth="1"/>
    <col min="10763" max="10764" width="8.6640625" style="6" customWidth="1"/>
    <col min="10765" max="10765" width="8.33203125" style="6" customWidth="1"/>
    <col min="10766" max="10766" width="8.44140625" style="6" customWidth="1"/>
    <col min="10767" max="10767" width="8.5546875" style="6" customWidth="1"/>
    <col min="10768" max="10768" width="1.33203125" style="6" customWidth="1"/>
    <col min="10769" max="10769" width="2.5546875" style="6" customWidth="1"/>
    <col min="10770" max="10770" width="1.33203125" style="6" customWidth="1"/>
    <col min="10771" max="10771" width="9.33203125" style="6" customWidth="1"/>
    <col min="10772" max="10772" width="10.44140625" style="6" customWidth="1"/>
    <col min="10773" max="10773" width="7.33203125" style="6" customWidth="1"/>
    <col min="10774" max="10774" width="1.88671875" style="6" customWidth="1"/>
    <col min="10775" max="10775" width="7.33203125" style="6" customWidth="1"/>
    <col min="10776" max="10776" width="1.88671875" style="6" customWidth="1"/>
    <col min="10777" max="10777" width="7.33203125" style="6" customWidth="1"/>
    <col min="10778" max="10778" width="1.44140625" style="6" customWidth="1"/>
    <col min="10779" max="10779" width="1" style="6" customWidth="1"/>
    <col min="10780" max="10780" width="9.109375" style="6"/>
    <col min="10781" max="10781" width="1.6640625" style="6" customWidth="1"/>
    <col min="10782" max="10782" width="9.109375" style="6"/>
    <col min="10783" max="10783" width="9.88671875" style="6" customWidth="1"/>
    <col min="10784" max="10784" width="9.109375" style="6"/>
    <col min="10785" max="10785" width="1.5546875" style="6" customWidth="1"/>
    <col min="10786" max="10786" width="9.109375" style="6"/>
    <col min="10787" max="10787" width="1.5546875" style="6" customWidth="1"/>
    <col min="10788" max="11008" width="9.109375" style="6"/>
    <col min="11009" max="11009" width="1.6640625" style="6" customWidth="1"/>
    <col min="11010" max="11010" width="1.33203125" style="6" customWidth="1"/>
    <col min="11011" max="11013" width="8.33203125" style="6" customWidth="1"/>
    <col min="11014" max="11014" width="6.88671875" style="6" customWidth="1"/>
    <col min="11015" max="11015" width="8.6640625" style="6" customWidth="1"/>
    <col min="11016" max="11016" width="1.88671875" style="6" customWidth="1"/>
    <col min="11017" max="11017" width="1.6640625" style="6" customWidth="1"/>
    <col min="11018" max="11018" width="1.33203125" style="6" customWidth="1"/>
    <col min="11019" max="11020" width="8.6640625" style="6" customWidth="1"/>
    <col min="11021" max="11021" width="8.33203125" style="6" customWidth="1"/>
    <col min="11022" max="11022" width="8.44140625" style="6" customWidth="1"/>
    <col min="11023" max="11023" width="8.5546875" style="6" customWidth="1"/>
    <col min="11024" max="11024" width="1.33203125" style="6" customWidth="1"/>
    <col min="11025" max="11025" width="2.5546875" style="6" customWidth="1"/>
    <col min="11026" max="11026" width="1.33203125" style="6" customWidth="1"/>
    <col min="11027" max="11027" width="9.33203125" style="6" customWidth="1"/>
    <col min="11028" max="11028" width="10.44140625" style="6" customWidth="1"/>
    <col min="11029" max="11029" width="7.33203125" style="6" customWidth="1"/>
    <col min="11030" max="11030" width="1.88671875" style="6" customWidth="1"/>
    <col min="11031" max="11031" width="7.33203125" style="6" customWidth="1"/>
    <col min="11032" max="11032" width="1.88671875" style="6" customWidth="1"/>
    <col min="11033" max="11033" width="7.33203125" style="6" customWidth="1"/>
    <col min="11034" max="11034" width="1.44140625" style="6" customWidth="1"/>
    <col min="11035" max="11035" width="1" style="6" customWidth="1"/>
    <col min="11036" max="11036" width="9.109375" style="6"/>
    <col min="11037" max="11037" width="1.6640625" style="6" customWidth="1"/>
    <col min="11038" max="11038" width="9.109375" style="6"/>
    <col min="11039" max="11039" width="9.88671875" style="6" customWidth="1"/>
    <col min="11040" max="11040" width="9.109375" style="6"/>
    <col min="11041" max="11041" width="1.5546875" style="6" customWidth="1"/>
    <col min="11042" max="11042" width="9.109375" style="6"/>
    <col min="11043" max="11043" width="1.5546875" style="6" customWidth="1"/>
    <col min="11044" max="11264" width="9.109375" style="6"/>
    <col min="11265" max="11265" width="1.6640625" style="6" customWidth="1"/>
    <col min="11266" max="11266" width="1.33203125" style="6" customWidth="1"/>
    <col min="11267" max="11269" width="8.33203125" style="6" customWidth="1"/>
    <col min="11270" max="11270" width="6.88671875" style="6" customWidth="1"/>
    <col min="11271" max="11271" width="8.6640625" style="6" customWidth="1"/>
    <col min="11272" max="11272" width="1.88671875" style="6" customWidth="1"/>
    <col min="11273" max="11273" width="1.6640625" style="6" customWidth="1"/>
    <col min="11274" max="11274" width="1.33203125" style="6" customWidth="1"/>
    <col min="11275" max="11276" width="8.6640625" style="6" customWidth="1"/>
    <col min="11277" max="11277" width="8.33203125" style="6" customWidth="1"/>
    <col min="11278" max="11278" width="8.44140625" style="6" customWidth="1"/>
    <col min="11279" max="11279" width="8.5546875" style="6" customWidth="1"/>
    <col min="11280" max="11280" width="1.33203125" style="6" customWidth="1"/>
    <col min="11281" max="11281" width="2.5546875" style="6" customWidth="1"/>
    <col min="11282" max="11282" width="1.33203125" style="6" customWidth="1"/>
    <col min="11283" max="11283" width="9.33203125" style="6" customWidth="1"/>
    <col min="11284" max="11284" width="10.44140625" style="6" customWidth="1"/>
    <col min="11285" max="11285" width="7.33203125" style="6" customWidth="1"/>
    <col min="11286" max="11286" width="1.88671875" style="6" customWidth="1"/>
    <col min="11287" max="11287" width="7.33203125" style="6" customWidth="1"/>
    <col min="11288" max="11288" width="1.88671875" style="6" customWidth="1"/>
    <col min="11289" max="11289" width="7.33203125" style="6" customWidth="1"/>
    <col min="11290" max="11290" width="1.44140625" style="6" customWidth="1"/>
    <col min="11291" max="11291" width="1" style="6" customWidth="1"/>
    <col min="11292" max="11292" width="9.109375" style="6"/>
    <col min="11293" max="11293" width="1.6640625" style="6" customWidth="1"/>
    <col min="11294" max="11294" width="9.109375" style="6"/>
    <col min="11295" max="11295" width="9.88671875" style="6" customWidth="1"/>
    <col min="11296" max="11296" width="9.109375" style="6"/>
    <col min="11297" max="11297" width="1.5546875" style="6" customWidth="1"/>
    <col min="11298" max="11298" width="9.109375" style="6"/>
    <col min="11299" max="11299" width="1.5546875" style="6" customWidth="1"/>
    <col min="11300" max="11520" width="9.109375" style="6"/>
    <col min="11521" max="11521" width="1.6640625" style="6" customWidth="1"/>
    <col min="11522" max="11522" width="1.33203125" style="6" customWidth="1"/>
    <col min="11523" max="11525" width="8.33203125" style="6" customWidth="1"/>
    <col min="11526" max="11526" width="6.88671875" style="6" customWidth="1"/>
    <col min="11527" max="11527" width="8.6640625" style="6" customWidth="1"/>
    <col min="11528" max="11528" width="1.88671875" style="6" customWidth="1"/>
    <col min="11529" max="11529" width="1.6640625" style="6" customWidth="1"/>
    <col min="11530" max="11530" width="1.33203125" style="6" customWidth="1"/>
    <col min="11531" max="11532" width="8.6640625" style="6" customWidth="1"/>
    <col min="11533" max="11533" width="8.33203125" style="6" customWidth="1"/>
    <col min="11534" max="11534" width="8.44140625" style="6" customWidth="1"/>
    <col min="11535" max="11535" width="8.5546875" style="6" customWidth="1"/>
    <col min="11536" max="11536" width="1.33203125" style="6" customWidth="1"/>
    <col min="11537" max="11537" width="2.5546875" style="6" customWidth="1"/>
    <col min="11538" max="11538" width="1.33203125" style="6" customWidth="1"/>
    <col min="11539" max="11539" width="9.33203125" style="6" customWidth="1"/>
    <col min="11540" max="11540" width="10.44140625" style="6" customWidth="1"/>
    <col min="11541" max="11541" width="7.33203125" style="6" customWidth="1"/>
    <col min="11542" max="11542" width="1.88671875" style="6" customWidth="1"/>
    <col min="11543" max="11543" width="7.33203125" style="6" customWidth="1"/>
    <col min="11544" max="11544" width="1.88671875" style="6" customWidth="1"/>
    <col min="11545" max="11545" width="7.33203125" style="6" customWidth="1"/>
    <col min="11546" max="11546" width="1.44140625" style="6" customWidth="1"/>
    <col min="11547" max="11547" width="1" style="6" customWidth="1"/>
    <col min="11548" max="11548" width="9.109375" style="6"/>
    <col min="11549" max="11549" width="1.6640625" style="6" customWidth="1"/>
    <col min="11550" max="11550" width="9.109375" style="6"/>
    <col min="11551" max="11551" width="9.88671875" style="6" customWidth="1"/>
    <col min="11552" max="11552" width="9.109375" style="6"/>
    <col min="11553" max="11553" width="1.5546875" style="6" customWidth="1"/>
    <col min="11554" max="11554" width="9.109375" style="6"/>
    <col min="11555" max="11555" width="1.5546875" style="6" customWidth="1"/>
    <col min="11556" max="11776" width="9.109375" style="6"/>
    <col min="11777" max="11777" width="1.6640625" style="6" customWidth="1"/>
    <col min="11778" max="11778" width="1.33203125" style="6" customWidth="1"/>
    <col min="11779" max="11781" width="8.33203125" style="6" customWidth="1"/>
    <col min="11782" max="11782" width="6.88671875" style="6" customWidth="1"/>
    <col min="11783" max="11783" width="8.6640625" style="6" customWidth="1"/>
    <col min="11784" max="11784" width="1.88671875" style="6" customWidth="1"/>
    <col min="11785" max="11785" width="1.6640625" style="6" customWidth="1"/>
    <col min="11786" max="11786" width="1.33203125" style="6" customWidth="1"/>
    <col min="11787" max="11788" width="8.6640625" style="6" customWidth="1"/>
    <col min="11789" max="11789" width="8.33203125" style="6" customWidth="1"/>
    <col min="11790" max="11790" width="8.44140625" style="6" customWidth="1"/>
    <col min="11791" max="11791" width="8.5546875" style="6" customWidth="1"/>
    <col min="11792" max="11792" width="1.33203125" style="6" customWidth="1"/>
    <col min="11793" max="11793" width="2.5546875" style="6" customWidth="1"/>
    <col min="11794" max="11794" width="1.33203125" style="6" customWidth="1"/>
    <col min="11795" max="11795" width="9.33203125" style="6" customWidth="1"/>
    <col min="11796" max="11796" width="10.44140625" style="6" customWidth="1"/>
    <col min="11797" max="11797" width="7.33203125" style="6" customWidth="1"/>
    <col min="11798" max="11798" width="1.88671875" style="6" customWidth="1"/>
    <col min="11799" max="11799" width="7.33203125" style="6" customWidth="1"/>
    <col min="11800" max="11800" width="1.88671875" style="6" customWidth="1"/>
    <col min="11801" max="11801" width="7.33203125" style="6" customWidth="1"/>
    <col min="11802" max="11802" width="1.44140625" style="6" customWidth="1"/>
    <col min="11803" max="11803" width="1" style="6" customWidth="1"/>
    <col min="11804" max="11804" width="9.109375" style="6"/>
    <col min="11805" max="11805" width="1.6640625" style="6" customWidth="1"/>
    <col min="11806" max="11806" width="9.109375" style="6"/>
    <col min="11807" max="11807" width="9.88671875" style="6" customWidth="1"/>
    <col min="11808" max="11808" width="9.109375" style="6"/>
    <col min="11809" max="11809" width="1.5546875" style="6" customWidth="1"/>
    <col min="11810" max="11810" width="9.109375" style="6"/>
    <col min="11811" max="11811" width="1.5546875" style="6" customWidth="1"/>
    <col min="11812" max="12032" width="9.109375" style="6"/>
    <col min="12033" max="12033" width="1.6640625" style="6" customWidth="1"/>
    <col min="12034" max="12034" width="1.33203125" style="6" customWidth="1"/>
    <col min="12035" max="12037" width="8.33203125" style="6" customWidth="1"/>
    <col min="12038" max="12038" width="6.88671875" style="6" customWidth="1"/>
    <col min="12039" max="12039" width="8.6640625" style="6" customWidth="1"/>
    <col min="12040" max="12040" width="1.88671875" style="6" customWidth="1"/>
    <col min="12041" max="12041" width="1.6640625" style="6" customWidth="1"/>
    <col min="12042" max="12042" width="1.33203125" style="6" customWidth="1"/>
    <col min="12043" max="12044" width="8.6640625" style="6" customWidth="1"/>
    <col min="12045" max="12045" width="8.33203125" style="6" customWidth="1"/>
    <col min="12046" max="12046" width="8.44140625" style="6" customWidth="1"/>
    <col min="12047" max="12047" width="8.5546875" style="6" customWidth="1"/>
    <col min="12048" max="12048" width="1.33203125" style="6" customWidth="1"/>
    <col min="12049" max="12049" width="2.5546875" style="6" customWidth="1"/>
    <col min="12050" max="12050" width="1.33203125" style="6" customWidth="1"/>
    <col min="12051" max="12051" width="9.33203125" style="6" customWidth="1"/>
    <col min="12052" max="12052" width="10.44140625" style="6" customWidth="1"/>
    <col min="12053" max="12053" width="7.33203125" style="6" customWidth="1"/>
    <col min="12054" max="12054" width="1.88671875" style="6" customWidth="1"/>
    <col min="12055" max="12055" width="7.33203125" style="6" customWidth="1"/>
    <col min="12056" max="12056" width="1.88671875" style="6" customWidth="1"/>
    <col min="12057" max="12057" width="7.33203125" style="6" customWidth="1"/>
    <col min="12058" max="12058" width="1.44140625" style="6" customWidth="1"/>
    <col min="12059" max="12059" width="1" style="6" customWidth="1"/>
    <col min="12060" max="12060" width="9.109375" style="6"/>
    <col min="12061" max="12061" width="1.6640625" style="6" customWidth="1"/>
    <col min="12062" max="12062" width="9.109375" style="6"/>
    <col min="12063" max="12063" width="9.88671875" style="6" customWidth="1"/>
    <col min="12064" max="12064" width="9.109375" style="6"/>
    <col min="12065" max="12065" width="1.5546875" style="6" customWidth="1"/>
    <col min="12066" max="12066" width="9.109375" style="6"/>
    <col min="12067" max="12067" width="1.5546875" style="6" customWidth="1"/>
    <col min="12068" max="12288" width="9.109375" style="6"/>
    <col min="12289" max="12289" width="1.6640625" style="6" customWidth="1"/>
    <col min="12290" max="12290" width="1.33203125" style="6" customWidth="1"/>
    <col min="12291" max="12293" width="8.33203125" style="6" customWidth="1"/>
    <col min="12294" max="12294" width="6.88671875" style="6" customWidth="1"/>
    <col min="12295" max="12295" width="8.6640625" style="6" customWidth="1"/>
    <col min="12296" max="12296" width="1.88671875" style="6" customWidth="1"/>
    <col min="12297" max="12297" width="1.6640625" style="6" customWidth="1"/>
    <col min="12298" max="12298" width="1.33203125" style="6" customWidth="1"/>
    <col min="12299" max="12300" width="8.6640625" style="6" customWidth="1"/>
    <col min="12301" max="12301" width="8.33203125" style="6" customWidth="1"/>
    <col min="12302" max="12302" width="8.44140625" style="6" customWidth="1"/>
    <col min="12303" max="12303" width="8.5546875" style="6" customWidth="1"/>
    <col min="12304" max="12304" width="1.33203125" style="6" customWidth="1"/>
    <col min="12305" max="12305" width="2.5546875" style="6" customWidth="1"/>
    <col min="12306" max="12306" width="1.33203125" style="6" customWidth="1"/>
    <col min="12307" max="12307" width="9.33203125" style="6" customWidth="1"/>
    <col min="12308" max="12308" width="10.44140625" style="6" customWidth="1"/>
    <col min="12309" max="12309" width="7.33203125" style="6" customWidth="1"/>
    <col min="12310" max="12310" width="1.88671875" style="6" customWidth="1"/>
    <col min="12311" max="12311" width="7.33203125" style="6" customWidth="1"/>
    <col min="12312" max="12312" width="1.88671875" style="6" customWidth="1"/>
    <col min="12313" max="12313" width="7.33203125" style="6" customWidth="1"/>
    <col min="12314" max="12314" width="1.44140625" style="6" customWidth="1"/>
    <col min="12315" max="12315" width="1" style="6" customWidth="1"/>
    <col min="12316" max="12316" width="9.109375" style="6"/>
    <col min="12317" max="12317" width="1.6640625" style="6" customWidth="1"/>
    <col min="12318" max="12318" width="9.109375" style="6"/>
    <col min="12319" max="12319" width="9.88671875" style="6" customWidth="1"/>
    <col min="12320" max="12320" width="9.109375" style="6"/>
    <col min="12321" max="12321" width="1.5546875" style="6" customWidth="1"/>
    <col min="12322" max="12322" width="9.109375" style="6"/>
    <col min="12323" max="12323" width="1.5546875" style="6" customWidth="1"/>
    <col min="12324" max="12544" width="9.109375" style="6"/>
    <col min="12545" max="12545" width="1.6640625" style="6" customWidth="1"/>
    <col min="12546" max="12546" width="1.33203125" style="6" customWidth="1"/>
    <col min="12547" max="12549" width="8.33203125" style="6" customWidth="1"/>
    <col min="12550" max="12550" width="6.88671875" style="6" customWidth="1"/>
    <col min="12551" max="12551" width="8.6640625" style="6" customWidth="1"/>
    <col min="12552" max="12552" width="1.88671875" style="6" customWidth="1"/>
    <col min="12553" max="12553" width="1.6640625" style="6" customWidth="1"/>
    <col min="12554" max="12554" width="1.33203125" style="6" customWidth="1"/>
    <col min="12555" max="12556" width="8.6640625" style="6" customWidth="1"/>
    <col min="12557" max="12557" width="8.33203125" style="6" customWidth="1"/>
    <col min="12558" max="12558" width="8.44140625" style="6" customWidth="1"/>
    <col min="12559" max="12559" width="8.5546875" style="6" customWidth="1"/>
    <col min="12560" max="12560" width="1.33203125" style="6" customWidth="1"/>
    <col min="12561" max="12561" width="2.5546875" style="6" customWidth="1"/>
    <col min="12562" max="12562" width="1.33203125" style="6" customWidth="1"/>
    <col min="12563" max="12563" width="9.33203125" style="6" customWidth="1"/>
    <col min="12564" max="12564" width="10.44140625" style="6" customWidth="1"/>
    <col min="12565" max="12565" width="7.33203125" style="6" customWidth="1"/>
    <col min="12566" max="12566" width="1.88671875" style="6" customWidth="1"/>
    <col min="12567" max="12567" width="7.33203125" style="6" customWidth="1"/>
    <col min="12568" max="12568" width="1.88671875" style="6" customWidth="1"/>
    <col min="12569" max="12569" width="7.33203125" style="6" customWidth="1"/>
    <col min="12570" max="12570" width="1.44140625" style="6" customWidth="1"/>
    <col min="12571" max="12571" width="1" style="6" customWidth="1"/>
    <col min="12572" max="12572" width="9.109375" style="6"/>
    <col min="12573" max="12573" width="1.6640625" style="6" customWidth="1"/>
    <col min="12574" max="12574" width="9.109375" style="6"/>
    <col min="12575" max="12575" width="9.88671875" style="6" customWidth="1"/>
    <col min="12576" max="12576" width="9.109375" style="6"/>
    <col min="12577" max="12577" width="1.5546875" style="6" customWidth="1"/>
    <col min="12578" max="12578" width="9.109375" style="6"/>
    <col min="12579" max="12579" width="1.5546875" style="6" customWidth="1"/>
    <col min="12580" max="12800" width="9.109375" style="6"/>
    <col min="12801" max="12801" width="1.6640625" style="6" customWidth="1"/>
    <col min="12802" max="12802" width="1.33203125" style="6" customWidth="1"/>
    <col min="12803" max="12805" width="8.33203125" style="6" customWidth="1"/>
    <col min="12806" max="12806" width="6.88671875" style="6" customWidth="1"/>
    <col min="12807" max="12807" width="8.6640625" style="6" customWidth="1"/>
    <col min="12808" max="12808" width="1.88671875" style="6" customWidth="1"/>
    <col min="12809" max="12809" width="1.6640625" style="6" customWidth="1"/>
    <col min="12810" max="12810" width="1.33203125" style="6" customWidth="1"/>
    <col min="12811" max="12812" width="8.6640625" style="6" customWidth="1"/>
    <col min="12813" max="12813" width="8.33203125" style="6" customWidth="1"/>
    <col min="12814" max="12814" width="8.44140625" style="6" customWidth="1"/>
    <col min="12815" max="12815" width="8.5546875" style="6" customWidth="1"/>
    <col min="12816" max="12816" width="1.33203125" style="6" customWidth="1"/>
    <col min="12817" max="12817" width="2.5546875" style="6" customWidth="1"/>
    <col min="12818" max="12818" width="1.33203125" style="6" customWidth="1"/>
    <col min="12819" max="12819" width="9.33203125" style="6" customWidth="1"/>
    <col min="12820" max="12820" width="10.44140625" style="6" customWidth="1"/>
    <col min="12821" max="12821" width="7.33203125" style="6" customWidth="1"/>
    <col min="12822" max="12822" width="1.88671875" style="6" customWidth="1"/>
    <col min="12823" max="12823" width="7.33203125" style="6" customWidth="1"/>
    <col min="12824" max="12824" width="1.88671875" style="6" customWidth="1"/>
    <col min="12825" max="12825" width="7.33203125" style="6" customWidth="1"/>
    <col min="12826" max="12826" width="1.44140625" style="6" customWidth="1"/>
    <col min="12827" max="12827" width="1" style="6" customWidth="1"/>
    <col min="12828" max="12828" width="9.109375" style="6"/>
    <col min="12829" max="12829" width="1.6640625" style="6" customWidth="1"/>
    <col min="12830" max="12830" width="9.109375" style="6"/>
    <col min="12831" max="12831" width="9.88671875" style="6" customWidth="1"/>
    <col min="12832" max="12832" width="9.109375" style="6"/>
    <col min="12833" max="12833" width="1.5546875" style="6" customWidth="1"/>
    <col min="12834" max="12834" width="9.109375" style="6"/>
    <col min="12835" max="12835" width="1.5546875" style="6" customWidth="1"/>
    <col min="12836" max="13056" width="9.109375" style="6"/>
    <col min="13057" max="13057" width="1.6640625" style="6" customWidth="1"/>
    <col min="13058" max="13058" width="1.33203125" style="6" customWidth="1"/>
    <col min="13059" max="13061" width="8.33203125" style="6" customWidth="1"/>
    <col min="13062" max="13062" width="6.88671875" style="6" customWidth="1"/>
    <col min="13063" max="13063" width="8.6640625" style="6" customWidth="1"/>
    <col min="13064" max="13064" width="1.88671875" style="6" customWidth="1"/>
    <col min="13065" max="13065" width="1.6640625" style="6" customWidth="1"/>
    <col min="13066" max="13066" width="1.33203125" style="6" customWidth="1"/>
    <col min="13067" max="13068" width="8.6640625" style="6" customWidth="1"/>
    <col min="13069" max="13069" width="8.33203125" style="6" customWidth="1"/>
    <col min="13070" max="13070" width="8.44140625" style="6" customWidth="1"/>
    <col min="13071" max="13071" width="8.5546875" style="6" customWidth="1"/>
    <col min="13072" max="13072" width="1.33203125" style="6" customWidth="1"/>
    <col min="13073" max="13073" width="2.5546875" style="6" customWidth="1"/>
    <col min="13074" max="13074" width="1.33203125" style="6" customWidth="1"/>
    <col min="13075" max="13075" width="9.33203125" style="6" customWidth="1"/>
    <col min="13076" max="13076" width="10.44140625" style="6" customWidth="1"/>
    <col min="13077" max="13077" width="7.33203125" style="6" customWidth="1"/>
    <col min="13078" max="13078" width="1.88671875" style="6" customWidth="1"/>
    <col min="13079" max="13079" width="7.33203125" style="6" customWidth="1"/>
    <col min="13080" max="13080" width="1.88671875" style="6" customWidth="1"/>
    <col min="13081" max="13081" width="7.33203125" style="6" customWidth="1"/>
    <col min="13082" max="13082" width="1.44140625" style="6" customWidth="1"/>
    <col min="13083" max="13083" width="1" style="6" customWidth="1"/>
    <col min="13084" max="13084" width="9.109375" style="6"/>
    <col min="13085" max="13085" width="1.6640625" style="6" customWidth="1"/>
    <col min="13086" max="13086" width="9.109375" style="6"/>
    <col min="13087" max="13087" width="9.88671875" style="6" customWidth="1"/>
    <col min="13088" max="13088" width="9.109375" style="6"/>
    <col min="13089" max="13089" width="1.5546875" style="6" customWidth="1"/>
    <col min="13090" max="13090" width="9.109375" style="6"/>
    <col min="13091" max="13091" width="1.5546875" style="6" customWidth="1"/>
    <col min="13092" max="13312" width="9.109375" style="6"/>
    <col min="13313" max="13313" width="1.6640625" style="6" customWidth="1"/>
    <col min="13314" max="13314" width="1.33203125" style="6" customWidth="1"/>
    <col min="13315" max="13317" width="8.33203125" style="6" customWidth="1"/>
    <col min="13318" max="13318" width="6.88671875" style="6" customWidth="1"/>
    <col min="13319" max="13319" width="8.6640625" style="6" customWidth="1"/>
    <col min="13320" max="13320" width="1.88671875" style="6" customWidth="1"/>
    <col min="13321" max="13321" width="1.6640625" style="6" customWidth="1"/>
    <col min="13322" max="13322" width="1.33203125" style="6" customWidth="1"/>
    <col min="13323" max="13324" width="8.6640625" style="6" customWidth="1"/>
    <col min="13325" max="13325" width="8.33203125" style="6" customWidth="1"/>
    <col min="13326" max="13326" width="8.44140625" style="6" customWidth="1"/>
    <col min="13327" max="13327" width="8.5546875" style="6" customWidth="1"/>
    <col min="13328" max="13328" width="1.33203125" style="6" customWidth="1"/>
    <col min="13329" max="13329" width="2.5546875" style="6" customWidth="1"/>
    <col min="13330" max="13330" width="1.33203125" style="6" customWidth="1"/>
    <col min="13331" max="13331" width="9.33203125" style="6" customWidth="1"/>
    <col min="13332" max="13332" width="10.44140625" style="6" customWidth="1"/>
    <col min="13333" max="13333" width="7.33203125" style="6" customWidth="1"/>
    <col min="13334" max="13334" width="1.88671875" style="6" customWidth="1"/>
    <col min="13335" max="13335" width="7.33203125" style="6" customWidth="1"/>
    <col min="13336" max="13336" width="1.88671875" style="6" customWidth="1"/>
    <col min="13337" max="13337" width="7.33203125" style="6" customWidth="1"/>
    <col min="13338" max="13338" width="1.44140625" style="6" customWidth="1"/>
    <col min="13339" max="13339" width="1" style="6" customWidth="1"/>
    <col min="13340" max="13340" width="9.109375" style="6"/>
    <col min="13341" max="13341" width="1.6640625" style="6" customWidth="1"/>
    <col min="13342" max="13342" width="9.109375" style="6"/>
    <col min="13343" max="13343" width="9.88671875" style="6" customWidth="1"/>
    <col min="13344" max="13344" width="9.109375" style="6"/>
    <col min="13345" max="13345" width="1.5546875" style="6" customWidth="1"/>
    <col min="13346" max="13346" width="9.109375" style="6"/>
    <col min="13347" max="13347" width="1.5546875" style="6" customWidth="1"/>
    <col min="13348" max="13568" width="9.109375" style="6"/>
    <col min="13569" max="13569" width="1.6640625" style="6" customWidth="1"/>
    <col min="13570" max="13570" width="1.33203125" style="6" customWidth="1"/>
    <col min="13571" max="13573" width="8.33203125" style="6" customWidth="1"/>
    <col min="13574" max="13574" width="6.88671875" style="6" customWidth="1"/>
    <col min="13575" max="13575" width="8.6640625" style="6" customWidth="1"/>
    <col min="13576" max="13576" width="1.88671875" style="6" customWidth="1"/>
    <col min="13577" max="13577" width="1.6640625" style="6" customWidth="1"/>
    <col min="13578" max="13578" width="1.33203125" style="6" customWidth="1"/>
    <col min="13579" max="13580" width="8.6640625" style="6" customWidth="1"/>
    <col min="13581" max="13581" width="8.33203125" style="6" customWidth="1"/>
    <col min="13582" max="13582" width="8.44140625" style="6" customWidth="1"/>
    <col min="13583" max="13583" width="8.5546875" style="6" customWidth="1"/>
    <col min="13584" max="13584" width="1.33203125" style="6" customWidth="1"/>
    <col min="13585" max="13585" width="2.5546875" style="6" customWidth="1"/>
    <col min="13586" max="13586" width="1.33203125" style="6" customWidth="1"/>
    <col min="13587" max="13587" width="9.33203125" style="6" customWidth="1"/>
    <col min="13588" max="13588" width="10.44140625" style="6" customWidth="1"/>
    <col min="13589" max="13589" width="7.33203125" style="6" customWidth="1"/>
    <col min="13590" max="13590" width="1.88671875" style="6" customWidth="1"/>
    <col min="13591" max="13591" width="7.33203125" style="6" customWidth="1"/>
    <col min="13592" max="13592" width="1.88671875" style="6" customWidth="1"/>
    <col min="13593" max="13593" width="7.33203125" style="6" customWidth="1"/>
    <col min="13594" max="13594" width="1.44140625" style="6" customWidth="1"/>
    <col min="13595" max="13595" width="1" style="6" customWidth="1"/>
    <col min="13596" max="13596" width="9.109375" style="6"/>
    <col min="13597" max="13597" width="1.6640625" style="6" customWidth="1"/>
    <col min="13598" max="13598" width="9.109375" style="6"/>
    <col min="13599" max="13599" width="9.88671875" style="6" customWidth="1"/>
    <col min="13600" max="13600" width="9.109375" style="6"/>
    <col min="13601" max="13601" width="1.5546875" style="6" customWidth="1"/>
    <col min="13602" max="13602" width="9.109375" style="6"/>
    <col min="13603" max="13603" width="1.5546875" style="6" customWidth="1"/>
    <col min="13604" max="13824" width="9.109375" style="6"/>
    <col min="13825" max="13825" width="1.6640625" style="6" customWidth="1"/>
    <col min="13826" max="13826" width="1.33203125" style="6" customWidth="1"/>
    <col min="13827" max="13829" width="8.33203125" style="6" customWidth="1"/>
    <col min="13830" max="13830" width="6.88671875" style="6" customWidth="1"/>
    <col min="13831" max="13831" width="8.6640625" style="6" customWidth="1"/>
    <col min="13832" max="13832" width="1.88671875" style="6" customWidth="1"/>
    <col min="13833" max="13833" width="1.6640625" style="6" customWidth="1"/>
    <col min="13834" max="13834" width="1.33203125" style="6" customWidth="1"/>
    <col min="13835" max="13836" width="8.6640625" style="6" customWidth="1"/>
    <col min="13837" max="13837" width="8.33203125" style="6" customWidth="1"/>
    <col min="13838" max="13838" width="8.44140625" style="6" customWidth="1"/>
    <col min="13839" max="13839" width="8.5546875" style="6" customWidth="1"/>
    <col min="13840" max="13840" width="1.33203125" style="6" customWidth="1"/>
    <col min="13841" max="13841" width="2.5546875" style="6" customWidth="1"/>
    <col min="13842" max="13842" width="1.33203125" style="6" customWidth="1"/>
    <col min="13843" max="13843" width="9.33203125" style="6" customWidth="1"/>
    <col min="13844" max="13844" width="10.44140625" style="6" customWidth="1"/>
    <col min="13845" max="13845" width="7.33203125" style="6" customWidth="1"/>
    <col min="13846" max="13846" width="1.88671875" style="6" customWidth="1"/>
    <col min="13847" max="13847" width="7.33203125" style="6" customWidth="1"/>
    <col min="13848" max="13848" width="1.88671875" style="6" customWidth="1"/>
    <col min="13849" max="13849" width="7.33203125" style="6" customWidth="1"/>
    <col min="13850" max="13850" width="1.44140625" style="6" customWidth="1"/>
    <col min="13851" max="13851" width="1" style="6" customWidth="1"/>
    <col min="13852" max="13852" width="9.109375" style="6"/>
    <col min="13853" max="13853" width="1.6640625" style="6" customWidth="1"/>
    <col min="13854" max="13854" width="9.109375" style="6"/>
    <col min="13855" max="13855" width="9.88671875" style="6" customWidth="1"/>
    <col min="13856" max="13856" width="9.109375" style="6"/>
    <col min="13857" max="13857" width="1.5546875" style="6" customWidth="1"/>
    <col min="13858" max="13858" width="9.109375" style="6"/>
    <col min="13859" max="13859" width="1.5546875" style="6" customWidth="1"/>
    <col min="13860" max="14080" width="9.109375" style="6"/>
    <col min="14081" max="14081" width="1.6640625" style="6" customWidth="1"/>
    <col min="14082" max="14082" width="1.33203125" style="6" customWidth="1"/>
    <col min="14083" max="14085" width="8.33203125" style="6" customWidth="1"/>
    <col min="14086" max="14086" width="6.88671875" style="6" customWidth="1"/>
    <col min="14087" max="14087" width="8.6640625" style="6" customWidth="1"/>
    <col min="14088" max="14088" width="1.88671875" style="6" customWidth="1"/>
    <col min="14089" max="14089" width="1.6640625" style="6" customWidth="1"/>
    <col min="14090" max="14090" width="1.33203125" style="6" customWidth="1"/>
    <col min="14091" max="14092" width="8.6640625" style="6" customWidth="1"/>
    <col min="14093" max="14093" width="8.33203125" style="6" customWidth="1"/>
    <col min="14094" max="14094" width="8.44140625" style="6" customWidth="1"/>
    <col min="14095" max="14095" width="8.5546875" style="6" customWidth="1"/>
    <col min="14096" max="14096" width="1.33203125" style="6" customWidth="1"/>
    <col min="14097" max="14097" width="2.5546875" style="6" customWidth="1"/>
    <col min="14098" max="14098" width="1.33203125" style="6" customWidth="1"/>
    <col min="14099" max="14099" width="9.33203125" style="6" customWidth="1"/>
    <col min="14100" max="14100" width="10.44140625" style="6" customWidth="1"/>
    <col min="14101" max="14101" width="7.33203125" style="6" customWidth="1"/>
    <col min="14102" max="14102" width="1.88671875" style="6" customWidth="1"/>
    <col min="14103" max="14103" width="7.33203125" style="6" customWidth="1"/>
    <col min="14104" max="14104" width="1.88671875" style="6" customWidth="1"/>
    <col min="14105" max="14105" width="7.33203125" style="6" customWidth="1"/>
    <col min="14106" max="14106" width="1.44140625" style="6" customWidth="1"/>
    <col min="14107" max="14107" width="1" style="6" customWidth="1"/>
    <col min="14108" max="14108" width="9.109375" style="6"/>
    <col min="14109" max="14109" width="1.6640625" style="6" customWidth="1"/>
    <col min="14110" max="14110" width="9.109375" style="6"/>
    <col min="14111" max="14111" width="9.88671875" style="6" customWidth="1"/>
    <col min="14112" max="14112" width="9.109375" style="6"/>
    <col min="14113" max="14113" width="1.5546875" style="6" customWidth="1"/>
    <col min="14114" max="14114" width="9.109375" style="6"/>
    <col min="14115" max="14115" width="1.5546875" style="6" customWidth="1"/>
    <col min="14116" max="14336" width="9.109375" style="6"/>
    <col min="14337" max="14337" width="1.6640625" style="6" customWidth="1"/>
    <col min="14338" max="14338" width="1.33203125" style="6" customWidth="1"/>
    <col min="14339" max="14341" width="8.33203125" style="6" customWidth="1"/>
    <col min="14342" max="14342" width="6.88671875" style="6" customWidth="1"/>
    <col min="14343" max="14343" width="8.6640625" style="6" customWidth="1"/>
    <col min="14344" max="14344" width="1.88671875" style="6" customWidth="1"/>
    <col min="14345" max="14345" width="1.6640625" style="6" customWidth="1"/>
    <col min="14346" max="14346" width="1.33203125" style="6" customWidth="1"/>
    <col min="14347" max="14348" width="8.6640625" style="6" customWidth="1"/>
    <col min="14349" max="14349" width="8.33203125" style="6" customWidth="1"/>
    <col min="14350" max="14350" width="8.44140625" style="6" customWidth="1"/>
    <col min="14351" max="14351" width="8.5546875" style="6" customWidth="1"/>
    <col min="14352" max="14352" width="1.33203125" style="6" customWidth="1"/>
    <col min="14353" max="14353" width="2.5546875" style="6" customWidth="1"/>
    <col min="14354" max="14354" width="1.33203125" style="6" customWidth="1"/>
    <col min="14355" max="14355" width="9.33203125" style="6" customWidth="1"/>
    <col min="14356" max="14356" width="10.44140625" style="6" customWidth="1"/>
    <col min="14357" max="14357" width="7.33203125" style="6" customWidth="1"/>
    <col min="14358" max="14358" width="1.88671875" style="6" customWidth="1"/>
    <col min="14359" max="14359" width="7.33203125" style="6" customWidth="1"/>
    <col min="14360" max="14360" width="1.88671875" style="6" customWidth="1"/>
    <col min="14361" max="14361" width="7.33203125" style="6" customWidth="1"/>
    <col min="14362" max="14362" width="1.44140625" style="6" customWidth="1"/>
    <col min="14363" max="14363" width="1" style="6" customWidth="1"/>
    <col min="14364" max="14364" width="9.109375" style="6"/>
    <col min="14365" max="14365" width="1.6640625" style="6" customWidth="1"/>
    <col min="14366" max="14366" width="9.109375" style="6"/>
    <col min="14367" max="14367" width="9.88671875" style="6" customWidth="1"/>
    <col min="14368" max="14368" width="9.109375" style="6"/>
    <col min="14369" max="14369" width="1.5546875" style="6" customWidth="1"/>
    <col min="14370" max="14370" width="9.109375" style="6"/>
    <col min="14371" max="14371" width="1.5546875" style="6" customWidth="1"/>
    <col min="14372" max="14592" width="9.109375" style="6"/>
    <col min="14593" max="14593" width="1.6640625" style="6" customWidth="1"/>
    <col min="14594" max="14594" width="1.33203125" style="6" customWidth="1"/>
    <col min="14595" max="14597" width="8.33203125" style="6" customWidth="1"/>
    <col min="14598" max="14598" width="6.88671875" style="6" customWidth="1"/>
    <col min="14599" max="14599" width="8.6640625" style="6" customWidth="1"/>
    <col min="14600" max="14600" width="1.88671875" style="6" customWidth="1"/>
    <col min="14601" max="14601" width="1.6640625" style="6" customWidth="1"/>
    <col min="14602" max="14602" width="1.33203125" style="6" customWidth="1"/>
    <col min="14603" max="14604" width="8.6640625" style="6" customWidth="1"/>
    <col min="14605" max="14605" width="8.33203125" style="6" customWidth="1"/>
    <col min="14606" max="14606" width="8.44140625" style="6" customWidth="1"/>
    <col min="14607" max="14607" width="8.5546875" style="6" customWidth="1"/>
    <col min="14608" max="14608" width="1.33203125" style="6" customWidth="1"/>
    <col min="14609" max="14609" width="2.5546875" style="6" customWidth="1"/>
    <col min="14610" max="14610" width="1.33203125" style="6" customWidth="1"/>
    <col min="14611" max="14611" width="9.33203125" style="6" customWidth="1"/>
    <col min="14612" max="14612" width="10.44140625" style="6" customWidth="1"/>
    <col min="14613" max="14613" width="7.33203125" style="6" customWidth="1"/>
    <col min="14614" max="14614" width="1.88671875" style="6" customWidth="1"/>
    <col min="14615" max="14615" width="7.33203125" style="6" customWidth="1"/>
    <col min="14616" max="14616" width="1.88671875" style="6" customWidth="1"/>
    <col min="14617" max="14617" width="7.33203125" style="6" customWidth="1"/>
    <col min="14618" max="14618" width="1.44140625" style="6" customWidth="1"/>
    <col min="14619" max="14619" width="1" style="6" customWidth="1"/>
    <col min="14620" max="14620" width="9.109375" style="6"/>
    <col min="14621" max="14621" width="1.6640625" style="6" customWidth="1"/>
    <col min="14622" max="14622" width="9.109375" style="6"/>
    <col min="14623" max="14623" width="9.88671875" style="6" customWidth="1"/>
    <col min="14624" max="14624" width="9.109375" style="6"/>
    <col min="14625" max="14625" width="1.5546875" style="6" customWidth="1"/>
    <col min="14626" max="14626" width="9.109375" style="6"/>
    <col min="14627" max="14627" width="1.5546875" style="6" customWidth="1"/>
    <col min="14628" max="14848" width="9.109375" style="6"/>
    <col min="14849" max="14849" width="1.6640625" style="6" customWidth="1"/>
    <col min="14850" max="14850" width="1.33203125" style="6" customWidth="1"/>
    <col min="14851" max="14853" width="8.33203125" style="6" customWidth="1"/>
    <col min="14854" max="14854" width="6.88671875" style="6" customWidth="1"/>
    <col min="14855" max="14855" width="8.6640625" style="6" customWidth="1"/>
    <col min="14856" max="14856" width="1.88671875" style="6" customWidth="1"/>
    <col min="14857" max="14857" width="1.6640625" style="6" customWidth="1"/>
    <col min="14858" max="14858" width="1.33203125" style="6" customWidth="1"/>
    <col min="14859" max="14860" width="8.6640625" style="6" customWidth="1"/>
    <col min="14861" max="14861" width="8.33203125" style="6" customWidth="1"/>
    <col min="14862" max="14862" width="8.44140625" style="6" customWidth="1"/>
    <col min="14863" max="14863" width="8.5546875" style="6" customWidth="1"/>
    <col min="14864" max="14864" width="1.33203125" style="6" customWidth="1"/>
    <col min="14865" max="14865" width="2.5546875" style="6" customWidth="1"/>
    <col min="14866" max="14866" width="1.33203125" style="6" customWidth="1"/>
    <col min="14867" max="14867" width="9.33203125" style="6" customWidth="1"/>
    <col min="14868" max="14868" width="10.44140625" style="6" customWidth="1"/>
    <col min="14869" max="14869" width="7.33203125" style="6" customWidth="1"/>
    <col min="14870" max="14870" width="1.88671875" style="6" customWidth="1"/>
    <col min="14871" max="14871" width="7.33203125" style="6" customWidth="1"/>
    <col min="14872" max="14872" width="1.88671875" style="6" customWidth="1"/>
    <col min="14873" max="14873" width="7.33203125" style="6" customWidth="1"/>
    <col min="14874" max="14874" width="1.44140625" style="6" customWidth="1"/>
    <col min="14875" max="14875" width="1" style="6" customWidth="1"/>
    <col min="14876" max="14876" width="9.109375" style="6"/>
    <col min="14877" max="14877" width="1.6640625" style="6" customWidth="1"/>
    <col min="14878" max="14878" width="9.109375" style="6"/>
    <col min="14879" max="14879" width="9.88671875" style="6" customWidth="1"/>
    <col min="14880" max="14880" width="9.109375" style="6"/>
    <col min="14881" max="14881" width="1.5546875" style="6" customWidth="1"/>
    <col min="14882" max="14882" width="9.109375" style="6"/>
    <col min="14883" max="14883" width="1.5546875" style="6" customWidth="1"/>
    <col min="14884" max="15104" width="9.109375" style="6"/>
    <col min="15105" max="15105" width="1.6640625" style="6" customWidth="1"/>
    <col min="15106" max="15106" width="1.33203125" style="6" customWidth="1"/>
    <col min="15107" max="15109" width="8.33203125" style="6" customWidth="1"/>
    <col min="15110" max="15110" width="6.88671875" style="6" customWidth="1"/>
    <col min="15111" max="15111" width="8.6640625" style="6" customWidth="1"/>
    <col min="15112" max="15112" width="1.88671875" style="6" customWidth="1"/>
    <col min="15113" max="15113" width="1.6640625" style="6" customWidth="1"/>
    <col min="15114" max="15114" width="1.33203125" style="6" customWidth="1"/>
    <col min="15115" max="15116" width="8.6640625" style="6" customWidth="1"/>
    <col min="15117" max="15117" width="8.33203125" style="6" customWidth="1"/>
    <col min="15118" max="15118" width="8.44140625" style="6" customWidth="1"/>
    <col min="15119" max="15119" width="8.5546875" style="6" customWidth="1"/>
    <col min="15120" max="15120" width="1.33203125" style="6" customWidth="1"/>
    <col min="15121" max="15121" width="2.5546875" style="6" customWidth="1"/>
    <col min="15122" max="15122" width="1.33203125" style="6" customWidth="1"/>
    <col min="15123" max="15123" width="9.33203125" style="6" customWidth="1"/>
    <col min="15124" max="15124" width="10.44140625" style="6" customWidth="1"/>
    <col min="15125" max="15125" width="7.33203125" style="6" customWidth="1"/>
    <col min="15126" max="15126" width="1.88671875" style="6" customWidth="1"/>
    <col min="15127" max="15127" width="7.33203125" style="6" customWidth="1"/>
    <col min="15128" max="15128" width="1.88671875" style="6" customWidth="1"/>
    <col min="15129" max="15129" width="7.33203125" style="6" customWidth="1"/>
    <col min="15130" max="15130" width="1.44140625" style="6" customWidth="1"/>
    <col min="15131" max="15131" width="1" style="6" customWidth="1"/>
    <col min="15132" max="15132" width="9.109375" style="6"/>
    <col min="15133" max="15133" width="1.6640625" style="6" customWidth="1"/>
    <col min="15134" max="15134" width="9.109375" style="6"/>
    <col min="15135" max="15135" width="9.88671875" style="6" customWidth="1"/>
    <col min="15136" max="15136" width="9.109375" style="6"/>
    <col min="15137" max="15137" width="1.5546875" style="6" customWidth="1"/>
    <col min="15138" max="15138" width="9.109375" style="6"/>
    <col min="15139" max="15139" width="1.5546875" style="6" customWidth="1"/>
    <col min="15140" max="15360" width="9.109375" style="6"/>
    <col min="15361" max="15361" width="1.6640625" style="6" customWidth="1"/>
    <col min="15362" max="15362" width="1.33203125" style="6" customWidth="1"/>
    <col min="15363" max="15365" width="8.33203125" style="6" customWidth="1"/>
    <col min="15366" max="15366" width="6.88671875" style="6" customWidth="1"/>
    <col min="15367" max="15367" width="8.6640625" style="6" customWidth="1"/>
    <col min="15368" max="15368" width="1.88671875" style="6" customWidth="1"/>
    <col min="15369" max="15369" width="1.6640625" style="6" customWidth="1"/>
    <col min="15370" max="15370" width="1.33203125" style="6" customWidth="1"/>
    <col min="15371" max="15372" width="8.6640625" style="6" customWidth="1"/>
    <col min="15373" max="15373" width="8.33203125" style="6" customWidth="1"/>
    <col min="15374" max="15374" width="8.44140625" style="6" customWidth="1"/>
    <col min="15375" max="15375" width="8.5546875" style="6" customWidth="1"/>
    <col min="15376" max="15376" width="1.33203125" style="6" customWidth="1"/>
    <col min="15377" max="15377" width="2.5546875" style="6" customWidth="1"/>
    <col min="15378" max="15378" width="1.33203125" style="6" customWidth="1"/>
    <col min="15379" max="15379" width="9.33203125" style="6" customWidth="1"/>
    <col min="15380" max="15380" width="10.44140625" style="6" customWidth="1"/>
    <col min="15381" max="15381" width="7.33203125" style="6" customWidth="1"/>
    <col min="15382" max="15382" width="1.88671875" style="6" customWidth="1"/>
    <col min="15383" max="15383" width="7.33203125" style="6" customWidth="1"/>
    <col min="15384" max="15384" width="1.88671875" style="6" customWidth="1"/>
    <col min="15385" max="15385" width="7.33203125" style="6" customWidth="1"/>
    <col min="15386" max="15386" width="1.44140625" style="6" customWidth="1"/>
    <col min="15387" max="15387" width="1" style="6" customWidth="1"/>
    <col min="15388" max="15388" width="9.109375" style="6"/>
    <col min="15389" max="15389" width="1.6640625" style="6" customWidth="1"/>
    <col min="15390" max="15390" width="9.109375" style="6"/>
    <col min="15391" max="15391" width="9.88671875" style="6" customWidth="1"/>
    <col min="15392" max="15392" width="9.109375" style="6"/>
    <col min="15393" max="15393" width="1.5546875" style="6" customWidth="1"/>
    <col min="15394" max="15394" width="9.109375" style="6"/>
    <col min="15395" max="15395" width="1.5546875" style="6" customWidth="1"/>
    <col min="15396" max="15616" width="9.109375" style="6"/>
    <col min="15617" max="15617" width="1.6640625" style="6" customWidth="1"/>
    <col min="15618" max="15618" width="1.33203125" style="6" customWidth="1"/>
    <col min="15619" max="15621" width="8.33203125" style="6" customWidth="1"/>
    <col min="15622" max="15622" width="6.88671875" style="6" customWidth="1"/>
    <col min="15623" max="15623" width="8.6640625" style="6" customWidth="1"/>
    <col min="15624" max="15624" width="1.88671875" style="6" customWidth="1"/>
    <col min="15625" max="15625" width="1.6640625" style="6" customWidth="1"/>
    <col min="15626" max="15626" width="1.33203125" style="6" customWidth="1"/>
    <col min="15627" max="15628" width="8.6640625" style="6" customWidth="1"/>
    <col min="15629" max="15629" width="8.33203125" style="6" customWidth="1"/>
    <col min="15630" max="15630" width="8.44140625" style="6" customWidth="1"/>
    <col min="15631" max="15631" width="8.5546875" style="6" customWidth="1"/>
    <col min="15632" max="15632" width="1.33203125" style="6" customWidth="1"/>
    <col min="15633" max="15633" width="2.5546875" style="6" customWidth="1"/>
    <col min="15634" max="15634" width="1.33203125" style="6" customWidth="1"/>
    <col min="15635" max="15635" width="9.33203125" style="6" customWidth="1"/>
    <col min="15636" max="15636" width="10.44140625" style="6" customWidth="1"/>
    <col min="15637" max="15637" width="7.33203125" style="6" customWidth="1"/>
    <col min="15638" max="15638" width="1.88671875" style="6" customWidth="1"/>
    <col min="15639" max="15639" width="7.33203125" style="6" customWidth="1"/>
    <col min="15640" max="15640" width="1.88671875" style="6" customWidth="1"/>
    <col min="15641" max="15641" width="7.33203125" style="6" customWidth="1"/>
    <col min="15642" max="15642" width="1.44140625" style="6" customWidth="1"/>
    <col min="15643" max="15643" width="1" style="6" customWidth="1"/>
    <col min="15644" max="15644" width="9.109375" style="6"/>
    <col min="15645" max="15645" width="1.6640625" style="6" customWidth="1"/>
    <col min="15646" max="15646" width="9.109375" style="6"/>
    <col min="15647" max="15647" width="9.88671875" style="6" customWidth="1"/>
    <col min="15648" max="15648" width="9.109375" style="6"/>
    <col min="15649" max="15649" width="1.5546875" style="6" customWidth="1"/>
    <col min="15650" max="15650" width="9.109375" style="6"/>
    <col min="15651" max="15651" width="1.5546875" style="6" customWidth="1"/>
    <col min="15652" max="15872" width="9.109375" style="6"/>
    <col min="15873" max="15873" width="1.6640625" style="6" customWidth="1"/>
    <col min="15874" max="15874" width="1.33203125" style="6" customWidth="1"/>
    <col min="15875" max="15877" width="8.33203125" style="6" customWidth="1"/>
    <col min="15878" max="15878" width="6.88671875" style="6" customWidth="1"/>
    <col min="15879" max="15879" width="8.6640625" style="6" customWidth="1"/>
    <col min="15880" max="15880" width="1.88671875" style="6" customWidth="1"/>
    <col min="15881" max="15881" width="1.6640625" style="6" customWidth="1"/>
    <col min="15882" max="15882" width="1.33203125" style="6" customWidth="1"/>
    <col min="15883" max="15884" width="8.6640625" style="6" customWidth="1"/>
    <col min="15885" max="15885" width="8.33203125" style="6" customWidth="1"/>
    <col min="15886" max="15886" width="8.44140625" style="6" customWidth="1"/>
    <col min="15887" max="15887" width="8.5546875" style="6" customWidth="1"/>
    <col min="15888" max="15888" width="1.33203125" style="6" customWidth="1"/>
    <col min="15889" max="15889" width="2.5546875" style="6" customWidth="1"/>
    <col min="15890" max="15890" width="1.33203125" style="6" customWidth="1"/>
    <col min="15891" max="15891" width="9.33203125" style="6" customWidth="1"/>
    <col min="15892" max="15892" width="10.44140625" style="6" customWidth="1"/>
    <col min="15893" max="15893" width="7.33203125" style="6" customWidth="1"/>
    <col min="15894" max="15894" width="1.88671875" style="6" customWidth="1"/>
    <col min="15895" max="15895" width="7.33203125" style="6" customWidth="1"/>
    <col min="15896" max="15896" width="1.88671875" style="6" customWidth="1"/>
    <col min="15897" max="15897" width="7.33203125" style="6" customWidth="1"/>
    <col min="15898" max="15898" width="1.44140625" style="6" customWidth="1"/>
    <col min="15899" max="15899" width="1" style="6" customWidth="1"/>
    <col min="15900" max="15900" width="9.109375" style="6"/>
    <col min="15901" max="15901" width="1.6640625" style="6" customWidth="1"/>
    <col min="15902" max="15902" width="9.109375" style="6"/>
    <col min="15903" max="15903" width="9.88671875" style="6" customWidth="1"/>
    <col min="15904" max="15904" width="9.109375" style="6"/>
    <col min="15905" max="15905" width="1.5546875" style="6" customWidth="1"/>
    <col min="15906" max="15906" width="9.109375" style="6"/>
    <col min="15907" max="15907" width="1.5546875" style="6" customWidth="1"/>
    <col min="15908" max="16128" width="9.109375" style="6"/>
    <col min="16129" max="16129" width="1.6640625" style="6" customWidth="1"/>
    <col min="16130" max="16130" width="1.33203125" style="6" customWidth="1"/>
    <col min="16131" max="16133" width="8.33203125" style="6" customWidth="1"/>
    <col min="16134" max="16134" width="6.88671875" style="6" customWidth="1"/>
    <col min="16135" max="16135" width="8.6640625" style="6" customWidth="1"/>
    <col min="16136" max="16136" width="1.88671875" style="6" customWidth="1"/>
    <col min="16137" max="16137" width="1.6640625" style="6" customWidth="1"/>
    <col min="16138" max="16138" width="1.33203125" style="6" customWidth="1"/>
    <col min="16139" max="16140" width="8.6640625" style="6" customWidth="1"/>
    <col min="16141" max="16141" width="8.33203125" style="6" customWidth="1"/>
    <col min="16142" max="16142" width="8.44140625" style="6" customWidth="1"/>
    <col min="16143" max="16143" width="8.5546875" style="6" customWidth="1"/>
    <col min="16144" max="16144" width="1.33203125" style="6" customWidth="1"/>
    <col min="16145" max="16145" width="2.5546875" style="6" customWidth="1"/>
    <col min="16146" max="16146" width="1.33203125" style="6" customWidth="1"/>
    <col min="16147" max="16147" width="9.33203125" style="6" customWidth="1"/>
    <col min="16148" max="16148" width="10.44140625" style="6" customWidth="1"/>
    <col min="16149" max="16149" width="7.33203125" style="6" customWidth="1"/>
    <col min="16150" max="16150" width="1.88671875" style="6" customWidth="1"/>
    <col min="16151" max="16151" width="7.33203125" style="6" customWidth="1"/>
    <col min="16152" max="16152" width="1.88671875" style="6" customWidth="1"/>
    <col min="16153" max="16153" width="7.33203125" style="6" customWidth="1"/>
    <col min="16154" max="16154" width="1.44140625" style="6" customWidth="1"/>
    <col min="16155" max="16155" width="1" style="6" customWidth="1"/>
    <col min="16156" max="16156" width="9.109375" style="6"/>
    <col min="16157" max="16157" width="1.6640625" style="6" customWidth="1"/>
    <col min="16158" max="16158" width="9.109375" style="6"/>
    <col min="16159" max="16159" width="9.88671875" style="6" customWidth="1"/>
    <col min="16160" max="16160" width="9.109375" style="6"/>
    <col min="16161" max="16161" width="1.5546875" style="6" customWidth="1"/>
    <col min="16162" max="16162" width="9.109375" style="6"/>
    <col min="16163" max="16163" width="1.5546875" style="6" customWidth="1"/>
    <col min="16164" max="16384" width="9.109375" style="6"/>
  </cols>
  <sheetData>
    <row r="1" spans="2:38" ht="15.6" x14ac:dyDescent="0.3">
      <c r="D1" s="39" t="s">
        <v>111</v>
      </c>
      <c r="E1" s="37">
        <f>[4]W!A1</f>
        <v>8</v>
      </c>
      <c r="F1" s="41" t="s">
        <v>110</v>
      </c>
      <c r="H1" s="37">
        <f>[4]W!A2</f>
        <v>2</v>
      </c>
      <c r="M1" s="40" t="s">
        <v>118</v>
      </c>
      <c r="T1" s="39" t="s">
        <v>108</v>
      </c>
      <c r="U1" s="37">
        <f>[4]W!A4</f>
        <v>2018</v>
      </c>
      <c r="V1" s="102"/>
      <c r="W1" s="38" t="s">
        <v>107</v>
      </c>
      <c r="X1" s="37">
        <f>[4]W!A5</f>
        <v>1</v>
      </c>
    </row>
    <row r="2" spans="2:38" ht="12" customHeight="1" x14ac:dyDescent="0.2">
      <c r="B2" s="103"/>
      <c r="C2" s="103"/>
      <c r="D2" s="103"/>
      <c r="E2" s="103"/>
      <c r="F2" s="103"/>
      <c r="G2" s="103"/>
      <c r="H2" s="103"/>
      <c r="I2" s="104"/>
      <c r="J2" s="103"/>
      <c r="K2" s="103"/>
      <c r="L2" s="103"/>
      <c r="M2" s="103"/>
      <c r="N2" s="103"/>
      <c r="O2" s="103"/>
    </row>
    <row r="3" spans="2:38" ht="6.75" customHeight="1" x14ac:dyDescent="0.2">
      <c r="B3" s="105"/>
      <c r="D3" s="104"/>
      <c r="E3" s="104"/>
      <c r="F3" s="104"/>
      <c r="G3" s="104"/>
      <c r="H3" s="106"/>
      <c r="I3" s="104"/>
      <c r="J3" s="105"/>
      <c r="P3" s="106"/>
      <c r="R3" s="105"/>
      <c r="S3" s="107"/>
      <c r="T3" s="106"/>
      <c r="U3" s="107"/>
      <c r="V3" s="106"/>
      <c r="W3" s="107"/>
      <c r="X3" s="106"/>
      <c r="Y3" s="107"/>
      <c r="Z3" s="107"/>
      <c r="AA3" s="106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2:38" ht="12" x14ac:dyDescent="0.25">
      <c r="B4" s="108"/>
      <c r="C4" s="109" t="s">
        <v>119</v>
      </c>
      <c r="D4" s="104"/>
      <c r="E4" s="104"/>
      <c r="F4" s="104"/>
      <c r="G4" s="104"/>
      <c r="H4" s="110"/>
      <c r="I4" s="104"/>
      <c r="J4" s="108"/>
      <c r="K4" s="111" t="s">
        <v>120</v>
      </c>
      <c r="P4" s="110"/>
      <c r="R4" s="112"/>
      <c r="S4" s="113" t="s">
        <v>121</v>
      </c>
      <c r="T4" s="103"/>
      <c r="U4" s="114" t="s">
        <v>122</v>
      </c>
      <c r="V4" s="115"/>
      <c r="W4" s="114" t="s">
        <v>123</v>
      </c>
      <c r="X4" s="115"/>
      <c r="Y4" s="114" t="s">
        <v>124</v>
      </c>
      <c r="Z4" s="115"/>
      <c r="AA4" s="116"/>
      <c r="AC4" s="104"/>
      <c r="AD4" s="117"/>
      <c r="AE4" s="104"/>
      <c r="AF4" s="118"/>
      <c r="AG4" s="118"/>
      <c r="AH4" s="118"/>
      <c r="AI4" s="118"/>
      <c r="AJ4" s="118"/>
      <c r="AK4" s="118"/>
      <c r="AL4" s="104"/>
    </row>
    <row r="5" spans="2:38" ht="12" x14ac:dyDescent="0.25">
      <c r="B5" s="108"/>
      <c r="C5" s="109"/>
      <c r="D5" s="104"/>
      <c r="E5" s="104"/>
      <c r="F5" s="104"/>
      <c r="G5" s="104"/>
      <c r="H5" s="110"/>
      <c r="I5" s="104"/>
      <c r="J5" s="108"/>
      <c r="P5" s="110"/>
      <c r="R5" s="105"/>
      <c r="S5" s="119" t="s">
        <v>125</v>
      </c>
      <c r="T5" s="107"/>
      <c r="U5" s="105"/>
      <c r="V5" s="120"/>
      <c r="W5" s="107"/>
      <c r="X5" s="121"/>
      <c r="Y5" s="105"/>
      <c r="Z5" s="121"/>
      <c r="AA5" s="106"/>
      <c r="AC5" s="104"/>
      <c r="AD5" s="117"/>
      <c r="AE5" s="104"/>
      <c r="AF5" s="104"/>
      <c r="AG5" s="118"/>
      <c r="AH5" s="104"/>
      <c r="AI5" s="118"/>
      <c r="AJ5" s="104"/>
      <c r="AK5" s="118"/>
      <c r="AL5" s="104"/>
    </row>
    <row r="6" spans="2:38" ht="12" x14ac:dyDescent="0.25">
      <c r="B6" s="108"/>
      <c r="C6" s="111" t="s">
        <v>126</v>
      </c>
      <c r="F6" s="104"/>
      <c r="G6" s="122" t="s">
        <v>127</v>
      </c>
      <c r="H6" s="110"/>
      <c r="I6" s="104"/>
      <c r="J6" s="108"/>
      <c r="K6" s="117" t="s">
        <v>128</v>
      </c>
      <c r="L6" s="117"/>
      <c r="M6" s="104"/>
      <c r="N6" s="123" t="s">
        <v>129</v>
      </c>
      <c r="O6" s="123" t="s">
        <v>130</v>
      </c>
      <c r="P6" s="110"/>
      <c r="R6" s="108"/>
      <c r="S6" s="104" t="s">
        <v>131</v>
      </c>
      <c r="T6" s="104"/>
      <c r="U6" s="124">
        <f>[4]W!A108</f>
        <v>2364</v>
      </c>
      <c r="V6" s="125"/>
      <c r="W6" s="126">
        <f>[4]W!A109</f>
        <v>1835</v>
      </c>
      <c r="X6" s="118"/>
      <c r="Y6" s="124">
        <f>[4]W!A110</f>
        <v>882</v>
      </c>
      <c r="Z6" s="118"/>
      <c r="AA6" s="110"/>
      <c r="AC6" s="104"/>
      <c r="AD6" s="104"/>
      <c r="AE6" s="104"/>
      <c r="AF6" s="126"/>
      <c r="AG6" s="118"/>
      <c r="AH6" s="126"/>
      <c r="AI6" s="118"/>
      <c r="AJ6" s="126"/>
      <c r="AK6" s="118"/>
      <c r="AL6" s="104"/>
    </row>
    <row r="7" spans="2:38" x14ac:dyDescent="0.2">
      <c r="B7" s="108"/>
      <c r="C7" s="6" t="s">
        <v>132</v>
      </c>
      <c r="F7" s="104"/>
      <c r="G7" s="127">
        <f>[4]W!A281</f>
        <v>1000</v>
      </c>
      <c r="H7" s="110"/>
      <c r="I7" s="104"/>
      <c r="J7" s="108"/>
      <c r="K7" s="104" t="s">
        <v>133</v>
      </c>
      <c r="L7" s="104"/>
      <c r="M7" s="104"/>
      <c r="N7" s="128">
        <f>[4]W!A191</f>
        <v>33</v>
      </c>
      <c r="O7" s="128">
        <f>[4]W!A192</f>
        <v>35</v>
      </c>
      <c r="P7" s="110"/>
      <c r="R7" s="108"/>
      <c r="S7" s="104" t="s">
        <v>134</v>
      </c>
      <c r="T7" s="104"/>
      <c r="U7" s="124">
        <f>[4]W!A111</f>
        <v>2494</v>
      </c>
      <c r="V7" s="125"/>
      <c r="W7" s="126">
        <f>[4]W!A112</f>
        <v>1947</v>
      </c>
      <c r="X7" s="118"/>
      <c r="Y7" s="124">
        <f>[4]W!A113</f>
        <v>909</v>
      </c>
      <c r="Z7" s="118"/>
      <c r="AA7" s="110"/>
      <c r="AC7" s="104"/>
      <c r="AD7" s="104"/>
      <c r="AE7" s="104"/>
      <c r="AF7" s="126"/>
      <c r="AG7" s="118"/>
      <c r="AH7" s="126"/>
      <c r="AI7" s="118"/>
      <c r="AJ7" s="126"/>
      <c r="AK7" s="118"/>
      <c r="AL7" s="104"/>
    </row>
    <row r="8" spans="2:38" x14ac:dyDescent="0.2">
      <c r="B8" s="108"/>
      <c r="C8" s="6" t="s">
        <v>135</v>
      </c>
      <c r="F8" s="104"/>
      <c r="G8" s="127">
        <f>0.2*G7</f>
        <v>200</v>
      </c>
      <c r="H8" s="110"/>
      <c r="I8" s="104"/>
      <c r="J8" s="108"/>
      <c r="K8" s="104" t="s">
        <v>136</v>
      </c>
      <c r="L8" s="104"/>
      <c r="M8" s="104"/>
      <c r="N8" s="128">
        <f>[4]W!A193</f>
        <v>2</v>
      </c>
      <c r="O8" s="128">
        <f>[4]W!A194</f>
        <v>5</v>
      </c>
      <c r="P8" s="110"/>
      <c r="R8" s="108"/>
      <c r="S8" s="104" t="s">
        <v>137</v>
      </c>
      <c r="T8" s="104"/>
      <c r="U8" s="124">
        <f>[4]W!A114</f>
        <v>68</v>
      </c>
      <c r="V8" s="125"/>
      <c r="W8" s="126">
        <f>[4]W!A115</f>
        <v>57</v>
      </c>
      <c r="X8" s="118"/>
      <c r="Y8" s="124">
        <f>[4]W!A116</f>
        <v>27</v>
      </c>
      <c r="Z8" s="118"/>
      <c r="AA8" s="110"/>
      <c r="AC8" s="104"/>
      <c r="AD8" s="104"/>
      <c r="AE8" s="104"/>
      <c r="AF8" s="126"/>
      <c r="AG8" s="118"/>
      <c r="AH8" s="126"/>
      <c r="AI8" s="118"/>
      <c r="AJ8" s="126"/>
      <c r="AK8" s="118"/>
      <c r="AL8" s="104"/>
    </row>
    <row r="9" spans="2:38" x14ac:dyDescent="0.2">
      <c r="B9" s="108"/>
      <c r="C9" s="6" t="s">
        <v>138</v>
      </c>
      <c r="F9" s="104"/>
      <c r="G9" s="127">
        <f>G7-G8-G10</f>
        <v>0</v>
      </c>
      <c r="H9" s="110"/>
      <c r="I9" s="104"/>
      <c r="J9" s="108"/>
      <c r="K9" s="104" t="s">
        <v>139</v>
      </c>
      <c r="L9" s="104"/>
      <c r="M9" s="104"/>
      <c r="N9" s="128">
        <f>[4]W!A82</f>
        <v>5</v>
      </c>
      <c r="O9" s="128"/>
      <c r="P9" s="110"/>
      <c r="R9" s="108"/>
      <c r="S9" s="104" t="s">
        <v>140</v>
      </c>
      <c r="T9" s="104"/>
      <c r="U9" s="124">
        <f>[4]W!A117</f>
        <v>62</v>
      </c>
      <c r="V9" s="129" t="str">
        <f>[4]W!B117</f>
        <v>!</v>
      </c>
      <c r="W9" s="126">
        <f>[4]W!A118</f>
        <v>55</v>
      </c>
      <c r="X9" s="130" t="str">
        <f>[4]W!B118</f>
        <v>!</v>
      </c>
      <c r="Y9" s="124">
        <f>[4]W!A119</f>
        <v>0</v>
      </c>
      <c r="Z9" s="130">
        <f>[4]W!B119</f>
        <v>0</v>
      </c>
      <c r="AA9" s="110"/>
      <c r="AC9" s="104"/>
      <c r="AD9" s="104"/>
      <c r="AE9" s="104"/>
      <c r="AF9" s="126"/>
      <c r="AG9" s="130"/>
      <c r="AH9" s="126"/>
      <c r="AI9" s="130"/>
      <c r="AJ9" s="126"/>
      <c r="AK9" s="130"/>
      <c r="AL9" s="104"/>
    </row>
    <row r="10" spans="2:38" x14ac:dyDescent="0.2">
      <c r="B10" s="108"/>
      <c r="C10" s="6" t="s">
        <v>141</v>
      </c>
      <c r="F10" s="104"/>
      <c r="G10" s="127">
        <f>[4]W!A284</f>
        <v>800</v>
      </c>
      <c r="H10" s="110"/>
      <c r="I10" s="104"/>
      <c r="J10" s="108"/>
      <c r="K10" s="104" t="s">
        <v>142</v>
      </c>
      <c r="L10" s="104"/>
      <c r="M10" s="104"/>
      <c r="N10" s="128">
        <f>[4]W!A195</f>
        <v>0</v>
      </c>
      <c r="O10" s="128">
        <f>[4]W!A196</f>
        <v>0</v>
      </c>
      <c r="P10" s="110"/>
      <c r="R10" s="112"/>
      <c r="S10" s="103"/>
      <c r="T10" s="103"/>
      <c r="U10" s="112"/>
      <c r="V10" s="131"/>
      <c r="W10" s="103"/>
      <c r="X10" s="115"/>
      <c r="Y10" s="112"/>
      <c r="Z10" s="115"/>
      <c r="AA10" s="116"/>
      <c r="AC10" s="104"/>
      <c r="AD10" s="104"/>
      <c r="AE10" s="104"/>
      <c r="AF10" s="104"/>
      <c r="AG10" s="118"/>
      <c r="AH10" s="104"/>
      <c r="AI10" s="118"/>
      <c r="AJ10" s="104"/>
      <c r="AK10" s="118"/>
      <c r="AL10" s="104"/>
    </row>
    <row r="11" spans="2:38" ht="12" x14ac:dyDescent="0.25">
      <c r="B11" s="108"/>
      <c r="C11" s="6" t="s">
        <v>143</v>
      </c>
      <c r="F11" s="104"/>
      <c r="G11" s="127">
        <f>0.25*G10</f>
        <v>200</v>
      </c>
      <c r="H11" s="110"/>
      <c r="I11" s="104"/>
      <c r="J11" s="108"/>
      <c r="K11" s="104" t="s">
        <v>144</v>
      </c>
      <c r="L11" s="104"/>
      <c r="M11" s="104"/>
      <c r="N11" s="128">
        <f>N7+N8+N9-N10-N12</f>
        <v>2</v>
      </c>
      <c r="O11" s="128">
        <f>O7+O8+O9-O10-O12</f>
        <v>10</v>
      </c>
      <c r="P11" s="110"/>
      <c r="R11" s="105"/>
      <c r="S11" s="119" t="s">
        <v>145</v>
      </c>
      <c r="T11" s="119"/>
      <c r="U11" s="105"/>
      <c r="V11" s="120"/>
      <c r="W11" s="107"/>
      <c r="X11" s="121"/>
      <c r="Y11" s="105"/>
      <c r="Z11" s="121"/>
      <c r="AA11" s="106"/>
      <c r="AC11" s="104"/>
      <c r="AD11" s="117"/>
      <c r="AE11" s="117"/>
      <c r="AF11" s="104"/>
      <c r="AG11" s="118"/>
      <c r="AH11" s="104"/>
      <c r="AI11" s="118"/>
      <c r="AJ11" s="104"/>
      <c r="AK11" s="118"/>
      <c r="AL11" s="104"/>
    </row>
    <row r="12" spans="2:38" x14ac:dyDescent="0.2">
      <c r="B12" s="108"/>
      <c r="C12" s="6" t="s">
        <v>146</v>
      </c>
      <c r="F12" s="104" t="s">
        <v>0</v>
      </c>
      <c r="G12" s="127">
        <f>[4]W!A285</f>
        <v>125</v>
      </c>
      <c r="H12" s="110"/>
      <c r="I12" s="104"/>
      <c r="J12" s="108"/>
      <c r="K12" s="104" t="s">
        <v>147</v>
      </c>
      <c r="L12" s="104"/>
      <c r="M12" s="104"/>
      <c r="N12" s="132">
        <f>[4]W!A197</f>
        <v>38</v>
      </c>
      <c r="O12" s="132">
        <f>[4]W!A198</f>
        <v>30</v>
      </c>
      <c r="P12" s="110"/>
      <c r="R12" s="108"/>
      <c r="S12" s="118" t="s">
        <v>148</v>
      </c>
      <c r="T12" s="104"/>
      <c r="U12" s="124">
        <f>[4]W!A121</f>
        <v>1004</v>
      </c>
      <c r="V12" s="125"/>
      <c r="W12" s="124">
        <f>[4]W!A124</f>
        <v>742</v>
      </c>
      <c r="X12" s="118"/>
      <c r="Y12" s="124">
        <f>[4]W!A127</f>
        <v>387</v>
      </c>
      <c r="Z12" s="118"/>
      <c r="AA12" s="110"/>
      <c r="AC12" s="104"/>
      <c r="AD12" s="118"/>
      <c r="AE12" s="104"/>
      <c r="AF12" s="126"/>
      <c r="AG12" s="118"/>
      <c r="AH12" s="126"/>
      <c r="AI12" s="118"/>
      <c r="AJ12" s="126"/>
      <c r="AK12" s="118"/>
      <c r="AL12" s="104"/>
    </row>
    <row r="13" spans="2:38" ht="13.2" x14ac:dyDescent="0.3">
      <c r="B13" s="108"/>
      <c r="C13" s="6" t="s">
        <v>149</v>
      </c>
      <c r="F13" s="104"/>
      <c r="G13" s="127">
        <f>[4]W!A286</f>
        <v>380</v>
      </c>
      <c r="H13" s="110"/>
      <c r="I13" s="104"/>
      <c r="J13" s="112"/>
      <c r="K13" s="103"/>
      <c r="L13" s="103"/>
      <c r="M13" s="103"/>
      <c r="N13" s="103"/>
      <c r="O13" s="103"/>
      <c r="P13" s="116"/>
      <c r="R13" s="108"/>
      <c r="S13" s="133" t="s">
        <v>150</v>
      </c>
      <c r="T13" s="104"/>
      <c r="U13" s="124">
        <f>[4]W!A122</f>
        <v>272</v>
      </c>
      <c r="V13" s="125"/>
      <c r="W13" s="124">
        <f>[4]W!A125</f>
        <v>273</v>
      </c>
      <c r="X13" s="118"/>
      <c r="Y13" s="124">
        <f>[4]W!A128</f>
        <v>135</v>
      </c>
      <c r="Z13" s="118"/>
      <c r="AA13" s="110"/>
      <c r="AC13" s="104"/>
      <c r="AD13" s="133"/>
      <c r="AE13" s="104"/>
      <c r="AF13" s="126"/>
      <c r="AG13" s="118"/>
      <c r="AH13" s="126"/>
      <c r="AI13" s="118"/>
      <c r="AJ13" s="126"/>
      <c r="AK13" s="118"/>
      <c r="AL13" s="104"/>
    </row>
    <row r="14" spans="2:38" x14ac:dyDescent="0.2">
      <c r="B14" s="108"/>
      <c r="C14" s="6" t="s">
        <v>151</v>
      </c>
      <c r="F14" s="104"/>
      <c r="G14" s="134">
        <f>[4]W!A287</f>
        <v>213</v>
      </c>
      <c r="H14" s="110"/>
      <c r="I14" s="104"/>
      <c r="J14" s="108"/>
      <c r="K14" s="104"/>
      <c r="L14" s="104"/>
      <c r="M14" s="104"/>
      <c r="N14" s="104"/>
      <c r="O14" s="135"/>
      <c r="P14" s="110"/>
      <c r="R14" s="108"/>
      <c r="S14" s="118" t="s">
        <v>96</v>
      </c>
      <c r="T14" s="104"/>
      <c r="U14" s="124">
        <f>[4]W!A123</f>
        <v>1088</v>
      </c>
      <c r="V14" s="125"/>
      <c r="W14" s="124">
        <f>[4]W!A126</f>
        <v>820</v>
      </c>
      <c r="X14" s="118"/>
      <c r="Y14" s="124">
        <f>[4]W!A129</f>
        <v>360</v>
      </c>
      <c r="Z14" s="118"/>
      <c r="AA14" s="110"/>
      <c r="AC14" s="104"/>
      <c r="AD14" s="118"/>
      <c r="AE14" s="104"/>
      <c r="AF14" s="126"/>
      <c r="AG14" s="118"/>
      <c r="AH14" s="126"/>
      <c r="AI14" s="118"/>
      <c r="AJ14" s="126"/>
      <c r="AK14" s="118"/>
      <c r="AL14" s="104"/>
    </row>
    <row r="15" spans="2:38" ht="12" x14ac:dyDescent="0.25">
      <c r="B15" s="108"/>
      <c r="C15" s="118" t="s">
        <v>152</v>
      </c>
      <c r="D15" s="104"/>
      <c r="E15" s="104"/>
      <c r="F15" s="104"/>
      <c r="G15" s="136">
        <f>G10-SUM(G11:G14)</f>
        <v>-118</v>
      </c>
      <c r="H15" s="110"/>
      <c r="I15" s="104"/>
      <c r="J15" s="108"/>
      <c r="K15" s="117" t="s">
        <v>153</v>
      </c>
      <c r="L15" s="104"/>
      <c r="M15" s="104"/>
      <c r="N15" s="104"/>
      <c r="O15" s="104"/>
      <c r="P15" s="110"/>
      <c r="R15" s="112"/>
      <c r="S15" s="103"/>
      <c r="T15" s="103"/>
      <c r="U15" s="112"/>
      <c r="V15" s="131"/>
      <c r="W15" s="103"/>
      <c r="X15" s="115"/>
      <c r="Y15" s="112"/>
      <c r="Z15" s="115"/>
      <c r="AA15" s="116"/>
      <c r="AC15" s="104"/>
      <c r="AD15" s="104"/>
      <c r="AE15" s="104"/>
      <c r="AF15" s="104"/>
      <c r="AG15" s="118"/>
      <c r="AH15" s="104"/>
      <c r="AI15" s="118"/>
      <c r="AJ15" s="104"/>
      <c r="AK15" s="118"/>
      <c r="AL15" s="104"/>
    </row>
    <row r="16" spans="2:38" ht="12" x14ac:dyDescent="0.25">
      <c r="B16" s="108"/>
      <c r="H16" s="110"/>
      <c r="I16" s="104"/>
      <c r="J16" s="108"/>
      <c r="K16" s="104" t="s">
        <v>154</v>
      </c>
      <c r="L16" s="104"/>
      <c r="M16" s="104"/>
      <c r="N16" s="126"/>
      <c r="O16" s="127">
        <f>[4]W!A305</f>
        <v>19008</v>
      </c>
      <c r="P16" s="110"/>
      <c r="R16" s="105"/>
      <c r="S16" s="119" t="s">
        <v>155</v>
      </c>
      <c r="T16" s="119"/>
      <c r="U16" s="105"/>
      <c r="V16" s="120"/>
      <c r="W16" s="107"/>
      <c r="X16" s="121"/>
      <c r="Y16" s="105"/>
      <c r="Z16" s="121"/>
      <c r="AA16" s="106"/>
      <c r="AC16" s="104"/>
      <c r="AD16" s="117"/>
      <c r="AE16" s="117"/>
      <c r="AF16" s="104"/>
      <c r="AG16" s="118"/>
      <c r="AH16" s="104"/>
      <c r="AI16" s="118"/>
      <c r="AJ16" s="104"/>
      <c r="AK16" s="118"/>
      <c r="AL16" s="104"/>
    </row>
    <row r="17" spans="2:38" ht="12" x14ac:dyDescent="0.25">
      <c r="B17" s="108"/>
      <c r="C17" s="117" t="s">
        <v>156</v>
      </c>
      <c r="D17" s="104"/>
      <c r="E17" s="104"/>
      <c r="F17" s="104"/>
      <c r="G17" s="137" t="s">
        <v>157</v>
      </c>
      <c r="H17" s="110"/>
      <c r="I17" s="104"/>
      <c r="J17" s="108"/>
      <c r="K17" s="104" t="s">
        <v>158</v>
      </c>
      <c r="L17" s="104"/>
      <c r="M17" s="104"/>
      <c r="N17" s="104"/>
      <c r="O17" s="127">
        <f>[4]W!A306</f>
        <v>360</v>
      </c>
      <c r="P17" s="129">
        <f>[4]W!B307</f>
        <v>0</v>
      </c>
      <c r="R17" s="108"/>
      <c r="S17" s="118" t="s">
        <v>159</v>
      </c>
      <c r="T17" s="104"/>
      <c r="U17" s="124">
        <f>[4]W!A131</f>
        <v>1093</v>
      </c>
      <c r="V17" s="125"/>
      <c r="W17" s="124">
        <f>[4]W!A134</f>
        <v>701</v>
      </c>
      <c r="X17" s="118"/>
      <c r="Y17" s="124">
        <f>[4]W!A137</f>
        <v>363</v>
      </c>
      <c r="Z17" s="118"/>
      <c r="AA17" s="110"/>
      <c r="AC17" s="104"/>
      <c r="AD17" s="104"/>
      <c r="AE17" s="104"/>
      <c r="AF17" s="126"/>
      <c r="AG17" s="118"/>
      <c r="AH17" s="126"/>
      <c r="AI17" s="118"/>
      <c r="AJ17" s="126"/>
      <c r="AK17" s="118"/>
      <c r="AL17" s="104"/>
    </row>
    <row r="18" spans="2:38" ht="13.2" x14ac:dyDescent="0.3">
      <c r="B18" s="108"/>
      <c r="C18" s="104" t="s">
        <v>160</v>
      </c>
      <c r="D18" s="104"/>
      <c r="E18" s="104"/>
      <c r="F18" s="126"/>
      <c r="G18" s="126">
        <f>[4]W!A291</f>
        <v>0</v>
      </c>
      <c r="H18" s="110"/>
      <c r="I18" s="104"/>
      <c r="J18" s="108"/>
      <c r="K18" s="104" t="s">
        <v>161</v>
      </c>
      <c r="L18" s="104"/>
      <c r="M18" s="104"/>
      <c r="N18" s="104"/>
      <c r="O18" s="127">
        <f>[4]W!A307</f>
        <v>15503</v>
      </c>
      <c r="P18" s="110"/>
      <c r="R18" s="108"/>
      <c r="S18" s="133" t="s">
        <v>162</v>
      </c>
      <c r="T18" s="104"/>
      <c r="U18" s="124">
        <f>[4]W!A132</f>
        <v>595</v>
      </c>
      <c r="V18" s="125"/>
      <c r="W18" s="124">
        <f>[4]W!A135</f>
        <v>362</v>
      </c>
      <c r="X18" s="118"/>
      <c r="Y18" s="124">
        <f>[4]W!A138</f>
        <v>190</v>
      </c>
      <c r="Z18" s="118"/>
      <c r="AA18" s="110"/>
      <c r="AC18" s="104"/>
      <c r="AD18" s="138"/>
      <c r="AE18" s="104"/>
      <c r="AF18" s="126"/>
      <c r="AG18" s="118"/>
      <c r="AH18" s="126"/>
      <c r="AI18" s="118"/>
      <c r="AJ18" s="126"/>
      <c r="AK18" s="118"/>
      <c r="AL18" s="104"/>
    </row>
    <row r="19" spans="2:38" x14ac:dyDescent="0.2">
      <c r="B19" s="108"/>
      <c r="C19" s="104" t="s">
        <v>163</v>
      </c>
      <c r="D19" s="104"/>
      <c r="E19" s="104"/>
      <c r="F19" s="104"/>
      <c r="G19" s="126">
        <f>[4]W!A292</f>
        <v>5</v>
      </c>
      <c r="H19" s="110"/>
      <c r="I19" s="104"/>
      <c r="J19" s="108"/>
      <c r="K19" s="104"/>
      <c r="P19" s="110"/>
      <c r="R19" s="108"/>
      <c r="S19" s="118" t="s">
        <v>164</v>
      </c>
      <c r="T19" s="104"/>
      <c r="U19" s="124">
        <f>[4]W!A133</f>
        <v>928</v>
      </c>
      <c r="V19" s="125"/>
      <c r="W19" s="124">
        <f>[4]W!A136</f>
        <v>479</v>
      </c>
      <c r="X19" s="118"/>
      <c r="Y19" s="124">
        <f>[4]W!A139</f>
        <v>254</v>
      </c>
      <c r="Z19" s="118"/>
      <c r="AA19" s="110"/>
      <c r="AC19" s="104"/>
      <c r="AD19" s="104"/>
      <c r="AE19" s="104"/>
      <c r="AF19" s="126"/>
      <c r="AG19" s="118"/>
      <c r="AH19" s="126"/>
      <c r="AI19" s="118"/>
      <c r="AJ19" s="126"/>
      <c r="AK19" s="118"/>
      <c r="AL19" s="104"/>
    </row>
    <row r="20" spans="2:38" x14ac:dyDescent="0.2">
      <c r="B20" s="108"/>
      <c r="C20" s="104" t="s">
        <v>165</v>
      </c>
      <c r="D20" s="104"/>
      <c r="E20" s="104"/>
      <c r="F20" s="126"/>
      <c r="G20" s="126">
        <f>[4]W!A293</f>
        <v>0</v>
      </c>
      <c r="H20" s="110"/>
      <c r="I20" s="104"/>
      <c r="J20" s="108"/>
      <c r="K20" s="104" t="s">
        <v>166</v>
      </c>
      <c r="L20" s="104"/>
      <c r="M20" s="104"/>
      <c r="N20" s="104"/>
      <c r="O20" s="126">
        <f>[4]W!A308</f>
        <v>0</v>
      </c>
      <c r="P20" s="110"/>
      <c r="R20" s="112"/>
      <c r="S20" s="103"/>
      <c r="T20" s="103"/>
      <c r="U20" s="112"/>
      <c r="V20" s="131"/>
      <c r="W20" s="103"/>
      <c r="X20" s="115"/>
      <c r="Y20" s="112"/>
      <c r="Z20" s="115"/>
      <c r="AA20" s="116"/>
      <c r="AC20" s="104"/>
      <c r="AD20" s="104"/>
      <c r="AE20" s="104"/>
      <c r="AF20" s="104"/>
      <c r="AG20" s="118"/>
      <c r="AH20" s="104"/>
      <c r="AI20" s="118"/>
      <c r="AJ20" s="104"/>
      <c r="AK20" s="118"/>
      <c r="AL20" s="104"/>
    </row>
    <row r="21" spans="2:38" ht="12" x14ac:dyDescent="0.25">
      <c r="B21" s="108"/>
      <c r="C21" s="104" t="s">
        <v>147</v>
      </c>
      <c r="D21" s="104"/>
      <c r="E21" s="104"/>
      <c r="F21" s="104"/>
      <c r="G21" s="126">
        <f>[4]W!A294</f>
        <v>5</v>
      </c>
      <c r="H21" s="110"/>
      <c r="I21" s="104"/>
      <c r="J21" s="112"/>
      <c r="K21" s="103"/>
      <c r="L21" s="103"/>
      <c r="M21" s="103"/>
      <c r="N21" s="103"/>
      <c r="O21" s="103"/>
      <c r="P21" s="116"/>
      <c r="R21" s="105"/>
      <c r="S21" s="119" t="s">
        <v>167</v>
      </c>
      <c r="T21" s="107"/>
      <c r="U21" s="105"/>
      <c r="V21" s="120"/>
      <c r="W21" s="107"/>
      <c r="X21" s="121"/>
      <c r="Y21" s="105"/>
      <c r="Z21" s="121"/>
      <c r="AA21" s="106"/>
      <c r="AC21" s="104"/>
      <c r="AD21" s="117"/>
      <c r="AE21" s="104"/>
      <c r="AF21" s="104"/>
      <c r="AG21" s="118"/>
      <c r="AH21" s="104"/>
      <c r="AI21" s="118"/>
      <c r="AJ21" s="104"/>
      <c r="AK21" s="118"/>
      <c r="AL21" s="104"/>
    </row>
    <row r="22" spans="2:38" ht="12" x14ac:dyDescent="0.25">
      <c r="B22" s="108"/>
      <c r="C22" s="117"/>
      <c r="D22" s="117"/>
      <c r="E22" s="117"/>
      <c r="F22" s="117"/>
      <c r="G22" s="117"/>
      <c r="H22" s="110"/>
      <c r="I22" s="104"/>
      <c r="Q22" s="104"/>
      <c r="R22" s="108"/>
      <c r="S22" s="118" t="s">
        <v>159</v>
      </c>
      <c r="T22" s="104"/>
      <c r="U22" s="124">
        <f>[4]W!A141</f>
        <v>1004</v>
      </c>
      <c r="V22" s="125"/>
      <c r="W22" s="124">
        <f>[4]W!A144</f>
        <v>742</v>
      </c>
      <c r="X22" s="118"/>
      <c r="Y22" s="124">
        <f>[4]W!A147</f>
        <v>387</v>
      </c>
      <c r="Z22" s="118"/>
      <c r="AA22" s="110"/>
      <c r="AC22" s="104"/>
      <c r="AD22" s="104"/>
      <c r="AE22" s="104"/>
      <c r="AF22" s="126"/>
      <c r="AG22" s="118"/>
      <c r="AH22" s="126"/>
      <c r="AI22" s="118"/>
      <c r="AJ22" s="126"/>
      <c r="AK22" s="118"/>
      <c r="AL22" s="104"/>
    </row>
    <row r="23" spans="2:38" ht="13.2" x14ac:dyDescent="0.3">
      <c r="B23" s="108"/>
      <c r="C23" s="104" t="s">
        <v>168</v>
      </c>
      <c r="D23" s="104"/>
      <c r="E23" s="104"/>
      <c r="F23" s="126"/>
      <c r="G23" s="126">
        <f>[4]W!A301</f>
        <v>5340</v>
      </c>
      <c r="H23" s="139"/>
      <c r="I23" s="104"/>
      <c r="R23" s="108"/>
      <c r="S23" s="133" t="s">
        <v>162</v>
      </c>
      <c r="T23" s="104"/>
      <c r="U23" s="124">
        <f>[4]W!A142</f>
        <v>272</v>
      </c>
      <c r="V23" s="125"/>
      <c r="W23" s="124">
        <f>[4]W!A145</f>
        <v>273</v>
      </c>
      <c r="X23" s="118"/>
      <c r="Y23" s="124">
        <f>[4]W!A148</f>
        <v>135</v>
      </c>
      <c r="Z23" s="118"/>
      <c r="AA23" s="110"/>
      <c r="AC23" s="104"/>
      <c r="AD23" s="138"/>
      <c r="AE23" s="104"/>
      <c r="AF23" s="126"/>
      <c r="AG23" s="118"/>
      <c r="AH23" s="126"/>
      <c r="AI23" s="118"/>
      <c r="AJ23" s="126"/>
      <c r="AK23" s="118"/>
      <c r="AL23" s="104"/>
    </row>
    <row r="24" spans="2:38" x14ac:dyDescent="0.2">
      <c r="B24" s="108"/>
      <c r="C24" s="104" t="s">
        <v>169</v>
      </c>
      <c r="D24" s="104"/>
      <c r="E24" s="104"/>
      <c r="F24" s="104"/>
      <c r="G24" s="126">
        <f>[4]W!A302</f>
        <v>77</v>
      </c>
      <c r="H24" s="140" t="str">
        <f>[4]W!B302</f>
        <v>!</v>
      </c>
      <c r="I24" s="104"/>
      <c r="J24" s="105"/>
      <c r="K24" s="107"/>
      <c r="L24" s="107"/>
      <c r="M24" s="107"/>
      <c r="N24" s="141"/>
      <c r="O24" s="141"/>
      <c r="P24" s="106"/>
      <c r="R24" s="108"/>
      <c r="S24" s="118" t="s">
        <v>164</v>
      </c>
      <c r="T24" s="104"/>
      <c r="U24" s="124">
        <f>[4]W!A143</f>
        <v>928</v>
      </c>
      <c r="V24" s="125"/>
      <c r="W24" s="124">
        <f>[4]W!A146</f>
        <v>479</v>
      </c>
      <c r="X24" s="118"/>
      <c r="Y24" s="124">
        <f>[4]W!A149</f>
        <v>254</v>
      </c>
      <c r="Z24" s="118"/>
      <c r="AA24" s="110"/>
      <c r="AC24" s="104"/>
      <c r="AD24" s="104"/>
      <c r="AE24" s="104"/>
      <c r="AF24" s="126"/>
      <c r="AG24" s="118"/>
      <c r="AH24" s="126"/>
      <c r="AI24" s="118"/>
      <c r="AJ24" s="126"/>
      <c r="AK24" s="118"/>
      <c r="AL24" s="104"/>
    </row>
    <row r="25" spans="2:38" ht="12" x14ac:dyDescent="0.25">
      <c r="B25" s="108"/>
      <c r="C25" s="118" t="s">
        <v>170</v>
      </c>
      <c r="G25" s="126">
        <f>[4]W!A303</f>
        <v>5276</v>
      </c>
      <c r="H25" s="110"/>
      <c r="I25" s="104"/>
      <c r="J25" s="108"/>
      <c r="K25" s="109" t="s">
        <v>171</v>
      </c>
      <c r="L25" s="117"/>
      <c r="M25" s="142" t="s">
        <v>172</v>
      </c>
      <c r="N25" s="143" t="s">
        <v>173</v>
      </c>
      <c r="O25" s="143" t="s">
        <v>174</v>
      </c>
      <c r="P25" s="144"/>
      <c r="R25" s="112"/>
      <c r="S25" s="103"/>
      <c r="T25" s="103"/>
      <c r="U25" s="112"/>
      <c r="V25" s="131"/>
      <c r="W25" s="103"/>
      <c r="X25" s="115"/>
      <c r="Y25" s="112"/>
      <c r="Z25" s="115"/>
      <c r="AA25" s="116"/>
      <c r="AC25" s="104"/>
      <c r="AD25" s="104"/>
      <c r="AE25" s="104"/>
      <c r="AF25" s="104"/>
      <c r="AG25" s="118"/>
      <c r="AH25" s="104"/>
      <c r="AI25" s="118"/>
      <c r="AJ25" s="104"/>
      <c r="AK25" s="118"/>
      <c r="AL25" s="104"/>
    </row>
    <row r="26" spans="2:38" ht="12" x14ac:dyDescent="0.25">
      <c r="B26" s="108"/>
      <c r="C26" s="104" t="s">
        <v>175</v>
      </c>
      <c r="D26" s="104"/>
      <c r="E26" s="104"/>
      <c r="F26" s="104"/>
      <c r="G26" s="126">
        <f>G19*[4]W!A75-G24</f>
        <v>48</v>
      </c>
      <c r="H26" s="110"/>
      <c r="I26" s="104"/>
      <c r="J26" s="108"/>
      <c r="K26" s="104" t="s">
        <v>176</v>
      </c>
      <c r="L26" s="104"/>
      <c r="M26" s="128">
        <f>[4]W!A321</f>
        <v>3</v>
      </c>
      <c r="N26" s="128">
        <f>[4]W!A322</f>
        <v>2</v>
      </c>
      <c r="O26" s="126">
        <f>IF([4]W!A327&gt;0,1,0)</f>
        <v>1</v>
      </c>
      <c r="P26" s="144"/>
      <c r="R26" s="105"/>
      <c r="S26" s="119" t="s">
        <v>177</v>
      </c>
      <c r="T26" s="119"/>
      <c r="U26" s="105"/>
      <c r="V26" s="120"/>
      <c r="W26" s="107"/>
      <c r="X26" s="121"/>
      <c r="Y26" s="105"/>
      <c r="Z26" s="121"/>
      <c r="AA26" s="106"/>
      <c r="AC26" s="104"/>
      <c r="AD26" s="117"/>
      <c r="AE26" s="117"/>
      <c r="AF26" s="104"/>
      <c r="AG26" s="118"/>
      <c r="AH26" s="104"/>
      <c r="AI26" s="118"/>
      <c r="AJ26" s="104"/>
      <c r="AK26" s="118"/>
      <c r="AL26" s="104"/>
    </row>
    <row r="27" spans="2:38" x14ac:dyDescent="0.2">
      <c r="B27" s="108"/>
      <c r="C27" s="104" t="s">
        <v>178</v>
      </c>
      <c r="D27" s="104"/>
      <c r="E27" s="104"/>
      <c r="F27" s="104"/>
      <c r="G27" s="145" t="str">
        <f>[4]W!A304</f>
        <v xml:space="preserve"> 93.7</v>
      </c>
      <c r="H27" s="110"/>
      <c r="I27" s="104"/>
      <c r="J27" s="108"/>
      <c r="K27" s="104" t="s">
        <v>179</v>
      </c>
      <c r="L27" s="104"/>
      <c r="M27" s="128">
        <f>[4]W!A323</f>
        <v>0</v>
      </c>
      <c r="N27" s="128">
        <f>[4]W!A324</f>
        <v>0</v>
      </c>
      <c r="O27" s="126"/>
      <c r="P27" s="144"/>
      <c r="R27" s="108"/>
      <c r="S27" s="118" t="s">
        <v>159</v>
      </c>
      <c r="T27" s="104"/>
      <c r="U27" s="124">
        <f>[4]W!A151</f>
        <v>75</v>
      </c>
      <c r="V27" s="125"/>
      <c r="W27" s="124">
        <f>[4]W!A154</f>
        <v>22</v>
      </c>
      <c r="X27" s="118"/>
      <c r="Y27" s="124">
        <f>[4]W!A157</f>
        <v>12</v>
      </c>
      <c r="Z27" s="118"/>
      <c r="AA27" s="110"/>
      <c r="AC27" s="104"/>
      <c r="AD27" s="104"/>
      <c r="AE27" s="104"/>
      <c r="AF27" s="126"/>
      <c r="AG27" s="118"/>
      <c r="AH27" s="126"/>
      <c r="AI27" s="118"/>
      <c r="AJ27" s="126"/>
      <c r="AK27" s="118"/>
      <c r="AL27" s="104"/>
    </row>
    <row r="28" spans="2:38" ht="13.2" x14ac:dyDescent="0.3">
      <c r="B28" s="108"/>
      <c r="C28" s="104"/>
      <c r="D28" s="104"/>
      <c r="E28" s="104"/>
      <c r="F28" s="104"/>
      <c r="G28" s="104"/>
      <c r="H28" s="110"/>
      <c r="I28" s="104"/>
      <c r="J28" s="108"/>
      <c r="K28" s="104" t="s">
        <v>180</v>
      </c>
      <c r="L28" s="104"/>
      <c r="M28" s="128">
        <f>MAX(M26-M27-M30,0)</f>
        <v>0</v>
      </c>
      <c r="N28" s="128">
        <f>MAX(N26-N27-N30,0)</f>
        <v>0</v>
      </c>
      <c r="O28" s="128">
        <f>O26-O30</f>
        <v>0</v>
      </c>
      <c r="P28" s="144"/>
      <c r="R28" s="108"/>
      <c r="S28" s="133" t="s">
        <v>162</v>
      </c>
      <c r="T28" s="104"/>
      <c r="U28" s="124">
        <f>[4]W!A152</f>
        <v>161</v>
      </c>
      <c r="V28" s="125"/>
      <c r="W28" s="124">
        <f>[4]W!A155</f>
        <v>44</v>
      </c>
      <c r="X28" s="118"/>
      <c r="Y28" s="124">
        <f>[4]W!A158</f>
        <v>27</v>
      </c>
      <c r="Z28" s="118"/>
      <c r="AA28" s="110"/>
      <c r="AC28" s="104"/>
      <c r="AD28" s="138"/>
      <c r="AE28" s="104"/>
      <c r="AF28" s="126"/>
      <c r="AG28" s="118"/>
      <c r="AH28" s="126"/>
      <c r="AI28" s="118"/>
      <c r="AJ28" s="126"/>
      <c r="AK28" s="118"/>
      <c r="AL28" s="104"/>
    </row>
    <row r="29" spans="2:38" ht="12" x14ac:dyDescent="0.25">
      <c r="B29" s="108"/>
      <c r="C29" s="117" t="s">
        <v>181</v>
      </c>
      <c r="D29" s="117"/>
      <c r="E29" s="117"/>
      <c r="F29" s="104"/>
      <c r="G29" s="104"/>
      <c r="H29" s="110"/>
      <c r="I29" s="104"/>
      <c r="J29" s="108"/>
      <c r="K29" s="104" t="s">
        <v>182</v>
      </c>
      <c r="L29" s="104"/>
      <c r="M29" s="128">
        <f>MAX(M30-M26+M27,0)</f>
        <v>2</v>
      </c>
      <c r="N29" s="128">
        <f>MAX(N30-N26+N27,0)</f>
        <v>2</v>
      </c>
      <c r="O29" s="128">
        <f>O30-O26</f>
        <v>0</v>
      </c>
      <c r="P29" s="144"/>
      <c r="R29" s="112"/>
      <c r="S29" s="103"/>
      <c r="T29" s="103"/>
      <c r="U29" s="112"/>
      <c r="V29" s="131"/>
      <c r="W29" s="103"/>
      <c r="X29" s="115"/>
      <c r="Y29" s="112"/>
      <c r="Z29" s="115"/>
      <c r="AA29" s="116"/>
      <c r="AC29" s="104"/>
      <c r="AD29" s="104"/>
      <c r="AE29" s="104"/>
      <c r="AF29" s="104"/>
      <c r="AG29" s="118"/>
      <c r="AH29" s="104"/>
      <c r="AI29" s="118"/>
      <c r="AJ29" s="104"/>
      <c r="AK29" s="118"/>
      <c r="AL29" s="104"/>
    </row>
    <row r="30" spans="2:38" ht="12" x14ac:dyDescent="0.25">
      <c r="B30" s="108"/>
      <c r="C30" s="118" t="s">
        <v>183</v>
      </c>
      <c r="D30" s="104"/>
      <c r="E30" s="104"/>
      <c r="F30" s="126"/>
      <c r="G30" s="126">
        <f>[4]W!A311</f>
        <v>5540</v>
      </c>
      <c r="H30" s="110"/>
      <c r="I30" s="104"/>
      <c r="J30" s="108"/>
      <c r="K30" s="104" t="s">
        <v>184</v>
      </c>
      <c r="L30" s="104"/>
      <c r="M30" s="132">
        <f>[4]W!A325</f>
        <v>5</v>
      </c>
      <c r="N30" s="132">
        <f>[4]W!A326</f>
        <v>4</v>
      </c>
      <c r="O30" s="146">
        <f>IF([4]W!A328&gt;0,1,0)</f>
        <v>1</v>
      </c>
      <c r="P30" s="144"/>
      <c r="R30" s="108"/>
      <c r="S30" s="117" t="s">
        <v>185</v>
      </c>
      <c r="T30" s="117"/>
      <c r="U30" s="108"/>
      <c r="V30" s="125"/>
      <c r="W30" s="104"/>
      <c r="X30" s="118"/>
      <c r="Y30" s="108"/>
      <c r="Z30" s="118"/>
      <c r="AA30" s="110"/>
      <c r="AC30" s="104"/>
      <c r="AD30" s="117"/>
      <c r="AE30" s="117"/>
      <c r="AF30" s="104"/>
      <c r="AG30" s="118"/>
      <c r="AH30" s="104"/>
      <c r="AI30" s="118"/>
      <c r="AJ30" s="104"/>
      <c r="AK30" s="118"/>
      <c r="AL30" s="104"/>
    </row>
    <row r="31" spans="2:38" x14ac:dyDescent="0.2">
      <c r="B31" s="108"/>
      <c r="C31" s="118" t="s">
        <v>186</v>
      </c>
      <c r="D31" s="104"/>
      <c r="E31" s="104"/>
      <c r="F31" s="126"/>
      <c r="G31" s="126">
        <f>1000*[4]W!A57+[4]W!A312</f>
        <v>2550</v>
      </c>
      <c r="H31" s="110"/>
      <c r="I31" s="104"/>
      <c r="J31" s="112"/>
      <c r="K31" s="103"/>
      <c r="L31" s="103"/>
      <c r="M31" s="103"/>
      <c r="N31" s="103"/>
      <c r="O31" s="103"/>
      <c r="P31" s="116"/>
      <c r="R31" s="108"/>
      <c r="S31" s="118" t="s">
        <v>159</v>
      </c>
      <c r="T31" s="104"/>
      <c r="U31" s="124">
        <f>[4]W!A161</f>
        <v>0</v>
      </c>
      <c r="V31" s="125"/>
      <c r="W31" s="124">
        <f>[4]W!A164</f>
        <v>0</v>
      </c>
      <c r="X31" s="118"/>
      <c r="Y31" s="124">
        <f>[4]W!A167</f>
        <v>0</v>
      </c>
      <c r="Z31" s="118"/>
      <c r="AA31" s="110"/>
      <c r="AC31" s="104"/>
      <c r="AD31" s="104"/>
      <c r="AE31" s="104"/>
      <c r="AF31" s="126"/>
      <c r="AG31" s="118"/>
      <c r="AH31" s="126"/>
      <c r="AI31" s="118"/>
      <c r="AJ31" s="126"/>
      <c r="AK31" s="118"/>
      <c r="AL31" s="104"/>
    </row>
    <row r="32" spans="2:38" ht="13.2" x14ac:dyDescent="0.3">
      <c r="B32" s="108"/>
      <c r="C32" s="118" t="s">
        <v>187</v>
      </c>
      <c r="D32" s="104"/>
      <c r="E32" s="104"/>
      <c r="F32" s="104"/>
      <c r="G32" s="126">
        <f>[4]W!A313</f>
        <v>0</v>
      </c>
      <c r="H32" s="110"/>
      <c r="I32" s="104"/>
      <c r="M32" s="6" t="s">
        <v>0</v>
      </c>
      <c r="R32" s="108"/>
      <c r="S32" s="133" t="s">
        <v>162</v>
      </c>
      <c r="T32" s="104"/>
      <c r="U32" s="124">
        <f>[4]W!A162</f>
        <v>0</v>
      </c>
      <c r="V32" s="125"/>
      <c r="W32" s="124">
        <f>[4]W!A165</f>
        <v>0</v>
      </c>
      <c r="X32" s="118"/>
      <c r="Y32" s="124">
        <f>[4]W!A168</f>
        <v>0</v>
      </c>
      <c r="Z32" s="118"/>
      <c r="AA32" s="110"/>
      <c r="AC32" s="104"/>
      <c r="AD32" s="138"/>
      <c r="AE32" s="104"/>
      <c r="AF32" s="126"/>
      <c r="AG32" s="118"/>
      <c r="AH32" s="126"/>
      <c r="AI32" s="118"/>
      <c r="AJ32" s="126"/>
      <c r="AK32" s="118"/>
      <c r="AL32" s="104"/>
    </row>
    <row r="33" spans="2:38" x14ac:dyDescent="0.2">
      <c r="B33" s="108"/>
      <c r="C33" s="118" t="s">
        <v>188</v>
      </c>
      <c r="D33" s="104"/>
      <c r="E33" s="104"/>
      <c r="F33" s="104"/>
      <c r="G33" s="126">
        <f>[4]W!A314</f>
        <v>0</v>
      </c>
      <c r="H33" s="147">
        <f>[4]W!B313</f>
        <v>0</v>
      </c>
      <c r="I33" s="104"/>
      <c r="M33" s="104"/>
      <c r="R33" s="108"/>
      <c r="S33" s="118" t="s">
        <v>164</v>
      </c>
      <c r="T33" s="104"/>
      <c r="U33" s="124">
        <f>[4]W!A163</f>
        <v>160</v>
      </c>
      <c r="V33" s="125"/>
      <c r="W33" s="124">
        <f>[4]W!A166</f>
        <v>341</v>
      </c>
      <c r="X33" s="118"/>
      <c r="Y33" s="124">
        <f>[4]W!A169</f>
        <v>106</v>
      </c>
      <c r="Z33" s="118"/>
      <c r="AA33" s="110"/>
      <c r="AC33" s="104"/>
      <c r="AD33" s="104"/>
      <c r="AE33" s="104"/>
      <c r="AF33" s="126"/>
      <c r="AG33" s="118"/>
      <c r="AH33" s="126"/>
      <c r="AI33" s="118"/>
      <c r="AJ33" s="126"/>
      <c r="AK33" s="118"/>
      <c r="AL33" s="104"/>
    </row>
    <row r="34" spans="2:38" x14ac:dyDescent="0.2">
      <c r="B34" s="108"/>
      <c r="C34" s="118" t="s">
        <v>189</v>
      </c>
      <c r="D34" s="104"/>
      <c r="E34" s="104"/>
      <c r="F34" s="104"/>
      <c r="G34" s="126">
        <f>[4]W!A315</f>
        <v>6715</v>
      </c>
      <c r="H34" s="110"/>
      <c r="I34" s="104"/>
      <c r="J34" s="105"/>
      <c r="K34" s="107"/>
      <c r="L34" s="107"/>
      <c r="M34" s="107"/>
      <c r="N34" s="141"/>
      <c r="O34" s="141"/>
      <c r="P34" s="106"/>
      <c r="R34" s="112"/>
      <c r="S34" s="103"/>
      <c r="T34" s="103"/>
      <c r="U34" s="112"/>
      <c r="V34" s="131"/>
      <c r="W34" s="103"/>
      <c r="X34" s="115"/>
      <c r="Y34" s="112"/>
      <c r="Z34" s="115"/>
      <c r="AA34" s="116"/>
      <c r="AC34" s="104"/>
      <c r="AD34" s="104"/>
      <c r="AE34" s="104"/>
      <c r="AF34" s="104"/>
      <c r="AG34" s="118"/>
      <c r="AH34" s="104"/>
      <c r="AI34" s="118"/>
      <c r="AJ34" s="104"/>
      <c r="AK34" s="118"/>
      <c r="AL34" s="104"/>
    </row>
    <row r="35" spans="2:38" ht="12" x14ac:dyDescent="0.25">
      <c r="B35" s="108"/>
      <c r="C35" s="118" t="s">
        <v>190</v>
      </c>
      <c r="D35" s="104"/>
      <c r="E35" s="104"/>
      <c r="F35" s="104"/>
      <c r="G35" s="126">
        <f>[4]W!A316</f>
        <v>1375</v>
      </c>
      <c r="H35" s="110"/>
      <c r="I35" s="104"/>
      <c r="J35" s="108"/>
      <c r="K35" s="117" t="s">
        <v>191</v>
      </c>
      <c r="L35" s="117"/>
      <c r="M35" s="142" t="s">
        <v>172</v>
      </c>
      <c r="N35" s="148" t="s">
        <v>173</v>
      </c>
      <c r="O35" s="142" t="s">
        <v>174</v>
      </c>
      <c r="P35" s="110"/>
      <c r="R35" s="105"/>
      <c r="S35" s="119"/>
      <c r="T35" s="119"/>
      <c r="U35" s="105"/>
      <c r="V35" s="120"/>
      <c r="W35" s="107"/>
      <c r="X35" s="120"/>
      <c r="Y35" s="104"/>
      <c r="Z35" s="121"/>
      <c r="AA35" s="106"/>
      <c r="AC35" s="104"/>
      <c r="AD35" s="117"/>
      <c r="AE35" s="117"/>
      <c r="AF35" s="104"/>
      <c r="AG35" s="118"/>
      <c r="AH35" s="104"/>
      <c r="AI35" s="118"/>
      <c r="AJ35" s="104"/>
      <c r="AK35" s="118"/>
      <c r="AL35" s="104"/>
    </row>
    <row r="36" spans="2:38" ht="12" x14ac:dyDescent="0.25">
      <c r="B36" s="108"/>
      <c r="C36" s="118" t="s">
        <v>192</v>
      </c>
      <c r="D36" s="104"/>
      <c r="E36" s="104"/>
      <c r="F36" s="104"/>
      <c r="G36" s="126"/>
      <c r="H36" s="110"/>
      <c r="I36" s="104"/>
      <c r="J36" s="108"/>
      <c r="K36" s="104" t="s">
        <v>193</v>
      </c>
      <c r="L36" s="104"/>
      <c r="M36" s="124">
        <f>[4]W!A295</f>
        <v>1381</v>
      </c>
      <c r="N36" s="124">
        <f>[4]W!A297</f>
        <v>500</v>
      </c>
      <c r="O36" s="128">
        <f>[4]W!A299</f>
        <v>300</v>
      </c>
      <c r="P36" s="110"/>
      <c r="R36" s="108"/>
      <c r="S36" s="117" t="s">
        <v>194</v>
      </c>
      <c r="T36" s="149"/>
      <c r="U36" s="126">
        <f>[4]W!A171</f>
        <v>47</v>
      </c>
      <c r="V36" s="129">
        <f>[4]W!B171</f>
        <v>0</v>
      </c>
      <c r="W36" s="126">
        <f>[4]W!A172</f>
        <v>32</v>
      </c>
      <c r="X36" s="129">
        <f>[4]W!B172</f>
        <v>0</v>
      </c>
      <c r="Y36" s="126">
        <f>[4]W!A173</f>
        <v>17</v>
      </c>
      <c r="Z36" s="130">
        <f>[4]W!B173</f>
        <v>0</v>
      </c>
      <c r="AA36" s="110"/>
      <c r="AC36" s="104"/>
      <c r="AD36" s="117"/>
      <c r="AE36" s="117"/>
      <c r="AF36" s="126"/>
      <c r="AG36" s="130"/>
      <c r="AH36" s="126"/>
      <c r="AI36" s="130"/>
      <c r="AJ36" s="126"/>
      <c r="AK36" s="130"/>
      <c r="AL36" s="104"/>
    </row>
    <row r="37" spans="2:38" x14ac:dyDescent="0.2">
      <c r="B37" s="108"/>
      <c r="C37" s="118" t="s">
        <v>195</v>
      </c>
      <c r="D37" s="104"/>
      <c r="E37" s="104"/>
      <c r="F37" s="104"/>
      <c r="G37" s="126">
        <f>1000*[4]W!A58</f>
        <v>3000</v>
      </c>
      <c r="H37" s="110"/>
      <c r="I37" s="104"/>
      <c r="J37" s="108"/>
      <c r="K37" s="104" t="s">
        <v>196</v>
      </c>
      <c r="L37" s="104"/>
      <c r="M37" s="132">
        <f>[4]W!A296</f>
        <v>9</v>
      </c>
      <c r="N37" s="132">
        <f>[4]W!A298</f>
        <v>3</v>
      </c>
      <c r="O37" s="132">
        <f>[4]W!A300</f>
        <v>9</v>
      </c>
      <c r="P37" s="110"/>
      <c r="R37" s="112"/>
      <c r="S37" s="103"/>
      <c r="T37" s="103"/>
      <c r="U37" s="112"/>
      <c r="V37" s="131"/>
      <c r="W37" s="103"/>
      <c r="X37" s="115"/>
      <c r="Y37" s="112"/>
      <c r="Z37" s="115"/>
      <c r="AA37" s="116"/>
      <c r="AC37" s="104"/>
      <c r="AD37" s="104"/>
      <c r="AE37" s="104"/>
      <c r="AF37" s="104"/>
      <c r="AG37" s="118"/>
      <c r="AH37" s="104"/>
      <c r="AI37" s="118"/>
      <c r="AJ37" s="104"/>
      <c r="AK37" s="118"/>
      <c r="AL37" s="104"/>
    </row>
    <row r="38" spans="2:38" ht="12" x14ac:dyDescent="0.25">
      <c r="B38" s="108"/>
      <c r="C38" s="118" t="s">
        <v>197</v>
      </c>
      <c r="D38" s="104"/>
      <c r="E38" s="104"/>
      <c r="F38" s="104"/>
      <c r="G38" s="126">
        <f>[4]W!A317</f>
        <v>4000</v>
      </c>
      <c r="H38" s="110"/>
      <c r="I38" s="104"/>
      <c r="J38" s="112"/>
      <c r="K38" s="103"/>
      <c r="L38" s="103"/>
      <c r="M38" s="103"/>
      <c r="N38" s="103"/>
      <c r="O38" s="103"/>
      <c r="P38" s="116"/>
      <c r="R38" s="105"/>
      <c r="S38" s="150"/>
      <c r="T38" s="119"/>
      <c r="U38" s="105"/>
      <c r="V38" s="120"/>
      <c r="W38" s="107"/>
      <c r="X38" s="121"/>
      <c r="Y38" s="105"/>
      <c r="Z38" s="121"/>
      <c r="AA38" s="106"/>
      <c r="AC38" s="104"/>
      <c r="AD38" s="109"/>
      <c r="AE38" s="117"/>
      <c r="AF38" s="104"/>
      <c r="AG38" s="118"/>
      <c r="AH38" s="104"/>
      <c r="AI38" s="118"/>
      <c r="AJ38" s="104"/>
      <c r="AK38" s="118"/>
      <c r="AL38" s="104"/>
    </row>
    <row r="39" spans="2:38" ht="12" x14ac:dyDescent="0.25">
      <c r="B39" s="108"/>
      <c r="C39" s="118" t="s">
        <v>198</v>
      </c>
      <c r="D39" s="104"/>
      <c r="E39" s="104"/>
      <c r="F39" s="104"/>
      <c r="G39" s="126">
        <f>1000*[4]W!A59</f>
        <v>4000</v>
      </c>
      <c r="H39" s="110"/>
      <c r="I39" s="104"/>
      <c r="R39" s="108"/>
      <c r="S39" s="117" t="s">
        <v>199</v>
      </c>
      <c r="T39" s="117"/>
      <c r="U39" s="151" t="str">
        <f>[4]W!A177</f>
        <v>Major</v>
      </c>
      <c r="V39" s="125"/>
      <c r="W39" s="151" t="str">
        <f>[4]W!A178</f>
        <v>Minor</v>
      </c>
      <c r="X39" s="118"/>
      <c r="Y39" s="151" t="str">
        <f>[4]W!A179</f>
        <v>Minor</v>
      </c>
      <c r="Z39" s="118"/>
      <c r="AA39" s="110"/>
      <c r="AC39" s="104"/>
      <c r="AD39" s="117"/>
      <c r="AE39" s="117"/>
      <c r="AF39" s="126"/>
      <c r="AG39" s="118"/>
      <c r="AH39" s="126"/>
      <c r="AI39" s="118"/>
      <c r="AJ39" s="126"/>
      <c r="AK39" s="118"/>
      <c r="AL39" s="104"/>
    </row>
    <row r="40" spans="2:38" ht="9" customHeight="1" x14ac:dyDescent="0.25">
      <c r="B40" s="108"/>
      <c r="C40" s="104"/>
      <c r="D40" s="104"/>
      <c r="E40" s="104"/>
      <c r="F40" s="104"/>
      <c r="G40" s="104"/>
      <c r="H40" s="110"/>
      <c r="I40" s="104"/>
      <c r="R40" s="112"/>
      <c r="S40" s="103"/>
      <c r="T40" s="152"/>
      <c r="U40" s="103"/>
      <c r="V40" s="131"/>
      <c r="W40" s="103"/>
      <c r="X40" s="131"/>
      <c r="Y40" s="103"/>
      <c r="Z40" s="115"/>
      <c r="AA40" s="116"/>
      <c r="AC40" s="104"/>
      <c r="AD40" s="104"/>
      <c r="AE40" s="117"/>
      <c r="AF40" s="104"/>
      <c r="AG40" s="118"/>
      <c r="AH40" s="104"/>
      <c r="AI40" s="118"/>
      <c r="AJ40" s="104"/>
      <c r="AK40" s="118"/>
      <c r="AL40" s="104"/>
    </row>
    <row r="41" spans="2:38" ht="13.2" x14ac:dyDescent="0.3">
      <c r="B41" s="108"/>
      <c r="C41" s="153" t="s">
        <v>200</v>
      </c>
      <c r="D41" s="104"/>
      <c r="E41" s="104"/>
      <c r="F41" s="104"/>
      <c r="G41" s="104"/>
      <c r="H41" s="110"/>
      <c r="I41" s="104"/>
      <c r="J41" s="105"/>
      <c r="K41" s="107"/>
      <c r="L41" s="107"/>
      <c r="M41" s="107"/>
      <c r="N41" s="107"/>
      <c r="O41" s="107"/>
      <c r="P41" s="106"/>
      <c r="R41" s="108"/>
      <c r="S41" s="154" t="s">
        <v>201</v>
      </c>
      <c r="T41" s="104"/>
      <c r="U41" s="124"/>
      <c r="V41" s="125"/>
      <c r="W41" s="126"/>
      <c r="X41" s="118"/>
      <c r="Y41" s="124"/>
      <c r="Z41" s="118"/>
      <c r="AA41" s="110"/>
      <c r="AC41" s="104"/>
      <c r="AD41" s="154"/>
      <c r="AE41" s="104"/>
      <c r="AF41" s="126"/>
      <c r="AG41" s="118"/>
      <c r="AH41" s="126"/>
      <c r="AI41" s="118"/>
      <c r="AJ41" s="126"/>
      <c r="AK41" s="118"/>
      <c r="AL41" s="104"/>
    </row>
    <row r="42" spans="2:38" ht="12" x14ac:dyDescent="0.25">
      <c r="B42" s="108"/>
      <c r="C42" s="118" t="s">
        <v>202</v>
      </c>
      <c r="D42" s="104"/>
      <c r="E42" s="104"/>
      <c r="F42" s="104"/>
      <c r="G42" s="126">
        <f>[4]W!A318</f>
        <v>9</v>
      </c>
      <c r="H42" s="110"/>
      <c r="I42" s="104"/>
      <c r="J42" s="108"/>
      <c r="K42" s="111" t="s">
        <v>203</v>
      </c>
      <c r="N42" s="137" t="s">
        <v>204</v>
      </c>
      <c r="P42" s="110"/>
      <c r="R42" s="108"/>
      <c r="S42" s="155" t="s">
        <v>205</v>
      </c>
      <c r="T42" s="104"/>
      <c r="U42" s="124">
        <f>[4]W!A181</f>
        <v>800</v>
      </c>
      <c r="V42" s="125"/>
      <c r="W42" s="126">
        <f>[4]W!A182</f>
        <v>800</v>
      </c>
      <c r="X42" s="118"/>
      <c r="Y42" s="124">
        <f>[4]W!A183</f>
        <v>0</v>
      </c>
      <c r="Z42" s="118"/>
      <c r="AA42" s="110"/>
      <c r="AC42" s="104"/>
      <c r="AD42" s="155"/>
      <c r="AE42" s="104"/>
      <c r="AF42" s="126"/>
      <c r="AG42" s="118"/>
      <c r="AH42" s="126"/>
      <c r="AI42" s="118"/>
      <c r="AJ42" s="126"/>
      <c r="AK42" s="118"/>
      <c r="AL42" s="104"/>
    </row>
    <row r="43" spans="2:38" x14ac:dyDescent="0.2">
      <c r="B43" s="108"/>
      <c r="C43" s="118" t="s">
        <v>206</v>
      </c>
      <c r="D43" s="104"/>
      <c r="E43" s="104"/>
      <c r="F43" s="104"/>
      <c r="G43" s="156">
        <f>[4]W!A319</f>
        <v>24110</v>
      </c>
      <c r="H43" s="110"/>
      <c r="I43" s="104"/>
      <c r="J43" s="108"/>
      <c r="K43" s="6" t="s">
        <v>207</v>
      </c>
      <c r="N43" s="157">
        <f>0.00019*50*G10</f>
        <v>7.6</v>
      </c>
      <c r="P43" s="110"/>
      <c r="R43" s="108"/>
      <c r="S43" s="155" t="s">
        <v>208</v>
      </c>
      <c r="T43" s="104"/>
      <c r="U43" s="124">
        <f>[4]W!A54</f>
        <v>1000</v>
      </c>
      <c r="V43" s="125"/>
      <c r="W43" s="124">
        <f>[4]W!A55</f>
        <v>1000</v>
      </c>
      <c r="X43" s="118"/>
      <c r="Y43" s="124">
        <f>[4]W!A56</f>
        <v>500</v>
      </c>
      <c r="Z43" s="118"/>
      <c r="AA43" s="110"/>
      <c r="AC43" s="104"/>
      <c r="AD43" s="155"/>
      <c r="AE43" s="104"/>
      <c r="AF43" s="126"/>
      <c r="AG43" s="118"/>
      <c r="AH43" s="126"/>
      <c r="AI43" s="118"/>
      <c r="AJ43" s="126"/>
      <c r="AK43" s="118"/>
      <c r="AL43" s="104"/>
    </row>
    <row r="44" spans="2:38" x14ac:dyDescent="0.2">
      <c r="B44" s="108"/>
      <c r="C44" s="118" t="s">
        <v>209</v>
      </c>
      <c r="D44" s="104"/>
      <c r="E44" s="104"/>
      <c r="F44" s="104"/>
      <c r="G44" s="156">
        <f>100-[4]W!A320/10</f>
        <v>9.9999999999994316E-2</v>
      </c>
      <c r="H44" s="110"/>
      <c r="I44" s="104"/>
      <c r="J44" s="108"/>
      <c r="K44" s="6" t="s">
        <v>210</v>
      </c>
      <c r="N44" s="158">
        <f>0.00052*(6*G25+O18)</f>
        <v>24.522679999999998</v>
      </c>
      <c r="P44" s="110"/>
      <c r="R44" s="108"/>
      <c r="S44" s="155" t="s">
        <v>211</v>
      </c>
      <c r="T44" s="104"/>
      <c r="U44" s="124">
        <f>[4]W!A184</f>
        <v>0</v>
      </c>
      <c r="V44" s="125"/>
      <c r="W44" s="126">
        <f>[4]W!A185</f>
        <v>0</v>
      </c>
      <c r="X44" s="118"/>
      <c r="Y44" s="124">
        <f>[4]W!A186</f>
        <v>0</v>
      </c>
      <c r="Z44" s="118"/>
      <c r="AA44" s="110"/>
      <c r="AC44" s="104"/>
      <c r="AD44" s="155"/>
      <c r="AE44" s="104"/>
      <c r="AF44" s="126"/>
      <c r="AG44" s="118"/>
      <c r="AH44" s="126"/>
      <c r="AI44" s="118"/>
      <c r="AJ44" s="126"/>
      <c r="AK44" s="118"/>
      <c r="AL44" s="104"/>
    </row>
    <row r="45" spans="2:38" x14ac:dyDescent="0.2">
      <c r="B45" s="108"/>
      <c r="C45" s="159" t="s">
        <v>212</v>
      </c>
      <c r="G45" s="6">
        <f>[4]W!A329</f>
        <v>106</v>
      </c>
      <c r="H45" s="110"/>
      <c r="I45" s="104"/>
      <c r="J45" s="108"/>
      <c r="K45" s="6" t="s">
        <v>213</v>
      </c>
      <c r="N45" s="157">
        <f>N43+N44</f>
        <v>32.122679999999995</v>
      </c>
      <c r="P45" s="110"/>
      <c r="R45" s="108"/>
      <c r="S45" s="155" t="s">
        <v>214</v>
      </c>
      <c r="T45" s="104"/>
      <c r="U45" s="124">
        <f>[4]W!A187</f>
        <v>1000</v>
      </c>
      <c r="V45" s="125"/>
      <c r="W45" s="126">
        <f>[4]W!A188</f>
        <v>1000</v>
      </c>
      <c r="X45" s="118"/>
      <c r="Y45" s="124">
        <f>[4]W!A189</f>
        <v>500</v>
      </c>
      <c r="Z45" s="118"/>
      <c r="AA45" s="110"/>
      <c r="AC45" s="104"/>
      <c r="AD45" s="155"/>
      <c r="AE45" s="104"/>
      <c r="AF45" s="126"/>
      <c r="AG45" s="118"/>
      <c r="AH45" s="126"/>
      <c r="AI45" s="118"/>
      <c r="AJ45" s="126"/>
      <c r="AK45" s="118"/>
      <c r="AL45" s="104"/>
    </row>
    <row r="46" spans="2:38" ht="8.25" customHeight="1" x14ac:dyDescent="0.2">
      <c r="B46" s="112"/>
      <c r="C46" s="103"/>
      <c r="D46" s="103"/>
      <c r="E46" s="103"/>
      <c r="F46" s="103"/>
      <c r="G46" s="103"/>
      <c r="H46" s="116"/>
      <c r="I46" s="104"/>
      <c r="J46" s="112"/>
      <c r="K46" s="103"/>
      <c r="L46" s="103"/>
      <c r="M46" s="103"/>
      <c r="N46" s="103"/>
      <c r="O46" s="103"/>
      <c r="P46" s="116"/>
      <c r="R46" s="112"/>
      <c r="S46" s="103"/>
      <c r="T46" s="103"/>
      <c r="U46" s="112"/>
      <c r="V46" s="131"/>
      <c r="W46" s="103"/>
      <c r="X46" s="115"/>
      <c r="Y46" s="112"/>
      <c r="Z46" s="115"/>
      <c r="AA46" s="116"/>
      <c r="AC46" s="104"/>
      <c r="AD46" s="104"/>
      <c r="AE46" s="104"/>
      <c r="AF46" s="104"/>
      <c r="AG46" s="118"/>
      <c r="AH46" s="104"/>
      <c r="AI46" s="118"/>
      <c r="AJ46" s="104"/>
      <c r="AK46" s="118"/>
      <c r="AL46" s="104"/>
    </row>
    <row r="47" spans="2:38" ht="12.6" x14ac:dyDescent="0.3">
      <c r="C47" s="9" t="s">
        <v>2</v>
      </c>
      <c r="I47" s="104"/>
    </row>
    <row r="48" spans="2:38" x14ac:dyDescent="0.2">
      <c r="D48" s="2"/>
      <c r="I48" s="104"/>
      <c r="M48" s="8" t="s">
        <v>1</v>
      </c>
    </row>
    <row r="49" spans="1:13" x14ac:dyDescent="0.2">
      <c r="I49" s="104"/>
    </row>
    <row r="50" spans="1:13" x14ac:dyDescent="0.2">
      <c r="A50" s="104"/>
      <c r="B50" s="104"/>
      <c r="D50" s="104"/>
      <c r="E50" s="104"/>
      <c r="F50" s="104"/>
      <c r="I50" s="104"/>
    </row>
    <row r="51" spans="1:13" x14ac:dyDescent="0.2">
      <c r="B51" s="104"/>
      <c r="I51" s="104" t="s">
        <v>0</v>
      </c>
    </row>
    <row r="52" spans="1:13" x14ac:dyDescent="0.2">
      <c r="B52" s="104"/>
      <c r="I52" s="104"/>
    </row>
    <row r="53" spans="1:13" x14ac:dyDescent="0.2">
      <c r="B53" s="104"/>
      <c r="I53" s="104"/>
    </row>
    <row r="54" spans="1:13" x14ac:dyDescent="0.2">
      <c r="B54" s="104"/>
      <c r="I54" s="104"/>
    </row>
    <row r="55" spans="1:13" x14ac:dyDescent="0.2">
      <c r="B55" s="104"/>
      <c r="I55" s="104"/>
    </row>
    <row r="56" spans="1:13" x14ac:dyDescent="0.2">
      <c r="B56" s="104"/>
      <c r="I56" s="104"/>
    </row>
    <row r="57" spans="1:13" x14ac:dyDescent="0.2">
      <c r="B57" s="104"/>
      <c r="I57" s="104"/>
    </row>
    <row r="58" spans="1:13" x14ac:dyDescent="0.2">
      <c r="B58" s="104"/>
      <c r="I58" s="104"/>
    </row>
    <row r="59" spans="1:13" x14ac:dyDescent="0.2">
      <c r="B59" s="104"/>
      <c r="C59" s="104"/>
      <c r="D59" s="104"/>
      <c r="E59" s="104"/>
      <c r="F59" s="104"/>
      <c r="G59" s="104"/>
      <c r="H59" s="104"/>
      <c r="I59" s="104"/>
    </row>
    <row r="60" spans="1:13" x14ac:dyDescent="0.2">
      <c r="J60" s="104"/>
      <c r="K60" s="104"/>
      <c r="L60" s="104"/>
      <c r="M60" s="104"/>
    </row>
    <row r="61" spans="1:13" x14ac:dyDescent="0.2">
      <c r="H61" s="104"/>
      <c r="I61" s="104"/>
      <c r="J61" s="104"/>
      <c r="K61" s="104"/>
      <c r="L61" s="104"/>
      <c r="M61" s="104"/>
    </row>
    <row r="62" spans="1:13" x14ac:dyDescent="0.2">
      <c r="H62" s="104"/>
      <c r="I62" s="104"/>
      <c r="J62" s="104"/>
      <c r="L62" s="104"/>
      <c r="M62" s="104"/>
    </row>
    <row r="63" spans="1:13" x14ac:dyDescent="0.2">
      <c r="H63" s="104"/>
      <c r="I63" s="104"/>
      <c r="J63" s="104"/>
      <c r="L63" s="104"/>
      <c r="M63" s="104"/>
    </row>
    <row r="64" spans="1:13" x14ac:dyDescent="0.2">
      <c r="H64" s="104"/>
      <c r="I64" s="104"/>
      <c r="J64" s="104"/>
      <c r="L64" s="104"/>
      <c r="M64" s="104"/>
    </row>
    <row r="65" spans="3:13" x14ac:dyDescent="0.2"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zoomScale="70" zoomScaleNormal="70" workbookViewId="0">
      <selection activeCell="Y11" sqref="Y11"/>
    </sheetView>
  </sheetViews>
  <sheetFormatPr baseColWidth="10" defaultRowHeight="14.4" x14ac:dyDescent="0.3"/>
  <cols>
    <col min="1" max="1" width="1.44140625" customWidth="1"/>
    <col min="2" max="2" width="11.109375" customWidth="1"/>
    <col min="3" max="3" width="8.33203125" customWidth="1"/>
    <col min="4" max="4" width="8.6640625" customWidth="1"/>
    <col min="5" max="5" width="7.33203125" customWidth="1"/>
    <col min="6" max="6" width="1.88671875" customWidth="1"/>
    <col min="7" max="7" width="7.33203125" customWidth="1"/>
    <col min="8" max="8" width="1.6640625" customWidth="1"/>
    <col min="9" max="9" width="7.33203125" customWidth="1"/>
    <col min="10" max="10" width="1.88671875" customWidth="1"/>
    <col min="11" max="11" width="2.6640625" customWidth="1"/>
    <col min="12" max="12" width="8.6640625" customWidth="1"/>
    <col min="13" max="13" width="10.5546875" customWidth="1"/>
    <col min="14" max="14" width="6.109375" customWidth="1"/>
    <col min="15" max="15" width="5.6640625" customWidth="1"/>
    <col min="16" max="16" width="1.88671875" customWidth="1"/>
    <col min="17" max="17" width="2.44140625" customWidth="1"/>
    <col min="18" max="18" width="5.44140625" customWidth="1"/>
    <col min="19" max="19" width="5.6640625" customWidth="1"/>
    <col min="20" max="20" width="1.88671875" customWidth="1"/>
    <col min="21" max="21" width="6.109375" customWidth="1"/>
    <col min="22" max="22" width="6" customWidth="1"/>
    <col min="23" max="23" width="1.88671875" customWidth="1"/>
    <col min="24" max="24" width="1.6640625" customWidth="1"/>
    <col min="26" max="26" width="19.5546875" customWidth="1"/>
  </cols>
  <sheetData>
    <row r="1" spans="1:37" x14ac:dyDescent="0.3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4"/>
    </row>
    <row r="2" spans="1:37" ht="24.6" x14ac:dyDescent="0.4">
      <c r="A2" s="365"/>
      <c r="B2" s="356" t="s">
        <v>220</v>
      </c>
      <c r="C2" s="352"/>
      <c r="D2" s="366"/>
      <c r="E2" s="366"/>
      <c r="F2" s="367" t="s">
        <v>0</v>
      </c>
      <c r="G2" s="368" t="s">
        <v>221</v>
      </c>
      <c r="H2" s="368"/>
      <c r="I2" s="368"/>
      <c r="J2" s="366"/>
      <c r="K2" s="366"/>
      <c r="L2" s="352"/>
      <c r="M2" s="352"/>
      <c r="N2" s="369" t="s">
        <v>108</v>
      </c>
      <c r="O2" s="370">
        <v>2017</v>
      </c>
      <c r="P2" s="361"/>
      <c r="Q2" s="371" t="s">
        <v>107</v>
      </c>
      <c r="R2" s="370">
        <v>3</v>
      </c>
      <c r="S2" s="369" t="s">
        <v>0</v>
      </c>
      <c r="T2" s="369" t="s">
        <v>0</v>
      </c>
      <c r="U2" s="370" t="s">
        <v>0</v>
      </c>
      <c r="V2" s="371" t="s">
        <v>0</v>
      </c>
      <c r="W2" s="360" t="s">
        <v>0</v>
      </c>
      <c r="X2" s="372"/>
      <c r="AG2" t="s">
        <v>480</v>
      </c>
    </row>
    <row r="3" spans="1:37" ht="24.6" x14ac:dyDescent="0.4">
      <c r="A3" s="365"/>
      <c r="B3" s="352"/>
      <c r="C3" s="352"/>
      <c r="D3" s="366"/>
      <c r="E3" s="366"/>
      <c r="F3" s="366"/>
      <c r="G3" s="368"/>
      <c r="H3" s="368"/>
      <c r="I3" s="368"/>
      <c r="J3" s="366"/>
      <c r="K3" s="366"/>
      <c r="L3" s="352"/>
      <c r="M3" s="352"/>
      <c r="N3" s="373"/>
      <c r="O3" s="360"/>
      <c r="P3" s="361"/>
      <c r="Q3" s="361"/>
      <c r="R3" s="370"/>
      <c r="S3" s="352"/>
      <c r="T3" s="352"/>
      <c r="U3" s="352"/>
      <c r="V3" s="352"/>
      <c r="W3" s="374"/>
      <c r="X3" s="372"/>
    </row>
    <row r="4" spans="1:37" x14ac:dyDescent="0.3">
      <c r="A4" s="365"/>
      <c r="B4" s="375"/>
      <c r="C4" s="375"/>
      <c r="D4" s="376"/>
      <c r="E4" s="376"/>
      <c r="F4" s="376"/>
      <c r="G4" s="376"/>
      <c r="H4" s="376"/>
      <c r="I4" s="377"/>
      <c r="J4" s="376"/>
      <c r="K4" s="376"/>
      <c r="L4" s="375"/>
      <c r="M4" s="375"/>
      <c r="N4" s="378"/>
      <c r="O4" s="379"/>
      <c r="P4" s="375"/>
      <c r="Q4" s="378"/>
      <c r="R4" s="380"/>
      <c r="S4" s="375"/>
      <c r="T4" s="375"/>
      <c r="U4" s="375"/>
      <c r="V4" s="375"/>
      <c r="W4" s="375"/>
      <c r="X4" s="381"/>
    </row>
    <row r="5" spans="1:37" x14ac:dyDescent="0.3">
      <c r="A5" s="365"/>
      <c r="B5" s="375"/>
      <c r="C5" s="375"/>
      <c r="D5" s="382" t="s">
        <v>222</v>
      </c>
      <c r="E5" s="383" t="s">
        <v>223</v>
      </c>
      <c r="F5" s="384">
        <v>1</v>
      </c>
      <c r="G5" s="383" t="s">
        <v>223</v>
      </c>
      <c r="H5" s="384">
        <v>2</v>
      </c>
      <c r="I5" s="383" t="s">
        <v>223</v>
      </c>
      <c r="J5" s="384">
        <v>3</v>
      </c>
      <c r="K5" s="376"/>
      <c r="L5" s="385"/>
      <c r="M5" s="385"/>
      <c r="N5" s="385"/>
      <c r="O5" s="386" t="s">
        <v>224</v>
      </c>
      <c r="P5" s="387"/>
      <c r="Q5" s="388"/>
      <c r="R5" s="375"/>
      <c r="S5" s="389" t="s">
        <v>225</v>
      </c>
      <c r="T5" s="390"/>
      <c r="U5" s="385"/>
      <c r="V5" s="386" t="s">
        <v>226</v>
      </c>
      <c r="W5" s="387"/>
      <c r="X5" s="381"/>
      <c r="Z5" t="s">
        <v>347</v>
      </c>
      <c r="AB5" s="570" t="s">
        <v>352</v>
      </c>
      <c r="AC5" s="583">
        <f>AA10+AB10+AC10</f>
        <v>3180500</v>
      </c>
      <c r="AG5">
        <f>E24/60</f>
        <v>2.0833333333333335</v>
      </c>
      <c r="AH5">
        <f>G24/60</f>
        <v>2.9166666666666665</v>
      </c>
      <c r="AI5">
        <f>I24/60</f>
        <v>5.583333333333333</v>
      </c>
    </row>
    <row r="6" spans="1:37" x14ac:dyDescent="0.3">
      <c r="A6" s="365"/>
      <c r="B6" s="391" t="s">
        <v>227</v>
      </c>
      <c r="C6" s="376"/>
      <c r="D6" s="392"/>
      <c r="E6" s="383"/>
      <c r="F6" s="376"/>
      <c r="G6" s="383"/>
      <c r="H6" s="376"/>
      <c r="I6" s="383"/>
      <c r="J6" s="393"/>
      <c r="K6" s="376"/>
      <c r="L6" s="391" t="s">
        <v>228</v>
      </c>
      <c r="M6" s="385"/>
      <c r="N6" s="385"/>
      <c r="O6" s="394" t="s">
        <v>229</v>
      </c>
      <c r="P6" s="395"/>
      <c r="Q6" s="396"/>
      <c r="R6" s="375"/>
      <c r="S6" s="394" t="s">
        <v>230</v>
      </c>
      <c r="T6" s="397"/>
      <c r="U6" s="392"/>
      <c r="V6" s="398" t="s">
        <v>231</v>
      </c>
      <c r="W6" s="399"/>
      <c r="X6" s="381"/>
      <c r="AA6" t="s">
        <v>348</v>
      </c>
      <c r="AB6" t="s">
        <v>349</v>
      </c>
      <c r="AC6" t="s">
        <v>350</v>
      </c>
      <c r="AF6" t="s">
        <v>474</v>
      </c>
      <c r="AG6">
        <v>1500</v>
      </c>
      <c r="AH6">
        <v>1300</v>
      </c>
      <c r="AI6">
        <v>1000</v>
      </c>
    </row>
    <row r="7" spans="1:37" x14ac:dyDescent="0.3">
      <c r="A7" s="365"/>
      <c r="B7" s="376"/>
      <c r="C7" s="376" t="s">
        <v>232</v>
      </c>
      <c r="D7" s="931">
        <v>25</v>
      </c>
      <c r="E7" s="926">
        <v>12</v>
      </c>
      <c r="F7" s="932"/>
      <c r="G7" s="926">
        <v>10</v>
      </c>
      <c r="H7" s="711"/>
      <c r="I7" s="926">
        <v>10</v>
      </c>
      <c r="J7" s="711"/>
      <c r="K7" s="376"/>
      <c r="L7" s="385"/>
      <c r="M7" s="376" t="s">
        <v>233</v>
      </c>
      <c r="N7" s="385"/>
      <c r="O7" s="550">
        <v>7</v>
      </c>
      <c r="P7" s="405">
        <v>0</v>
      </c>
      <c r="Q7" s="396"/>
      <c r="R7" s="375"/>
      <c r="S7" s="550">
        <v>12</v>
      </c>
      <c r="T7" s="405">
        <v>0</v>
      </c>
      <c r="U7" s="375"/>
      <c r="V7" s="550">
        <v>8</v>
      </c>
      <c r="W7" s="406"/>
      <c r="X7" s="381"/>
      <c r="Z7" t="s">
        <v>351</v>
      </c>
      <c r="AA7">
        <f>E17*E12</f>
        <v>445900</v>
      </c>
      <c r="AB7">
        <f>G17*G12</f>
        <v>492000</v>
      </c>
      <c r="AC7">
        <f>I17*I12</f>
        <v>391600</v>
      </c>
      <c r="AF7" t="s">
        <v>475</v>
      </c>
      <c r="AG7">
        <f>AG6*AG5</f>
        <v>3125</v>
      </c>
      <c r="AH7">
        <f t="shared" ref="AH7:AI7" si="0">AH6*AH5</f>
        <v>3791.6666666666665</v>
      </c>
      <c r="AI7">
        <f t="shared" si="0"/>
        <v>5583.333333333333</v>
      </c>
      <c r="AJ7" s="570" t="s">
        <v>476</v>
      </c>
      <c r="AK7">
        <f>AG7+AH7+AI7</f>
        <v>12500</v>
      </c>
    </row>
    <row r="8" spans="1:37" x14ac:dyDescent="0.3">
      <c r="A8" s="365"/>
      <c r="B8" s="376"/>
      <c r="C8" s="376" t="s">
        <v>173</v>
      </c>
      <c r="D8" s="933">
        <v>20</v>
      </c>
      <c r="E8" s="926">
        <v>10</v>
      </c>
      <c r="F8" s="934"/>
      <c r="G8" s="926">
        <v>10</v>
      </c>
      <c r="H8" s="925"/>
      <c r="I8" s="926">
        <v>10</v>
      </c>
      <c r="J8" s="925"/>
      <c r="K8" s="376"/>
      <c r="L8" s="385"/>
      <c r="M8" s="376" t="s">
        <v>234</v>
      </c>
      <c r="N8" s="385"/>
      <c r="O8" s="550">
        <v>5</v>
      </c>
      <c r="P8" s="395">
        <v>0</v>
      </c>
      <c r="Q8" s="396"/>
      <c r="R8" s="375"/>
      <c r="S8" s="551">
        <v>12</v>
      </c>
      <c r="T8" s="411">
        <v>0</v>
      </c>
      <c r="U8" s="375"/>
      <c r="V8" s="550">
        <v>8</v>
      </c>
      <c r="W8" s="411"/>
      <c r="X8" s="381"/>
      <c r="Z8" t="s">
        <v>173</v>
      </c>
      <c r="AA8">
        <f>E18*E13</f>
        <v>297000</v>
      </c>
      <c r="AB8">
        <f>G18*G13</f>
        <v>343000</v>
      </c>
      <c r="AC8">
        <f>I18*I13</f>
        <v>360000</v>
      </c>
    </row>
    <row r="9" spans="1:37" x14ac:dyDescent="0.3">
      <c r="A9" s="365"/>
      <c r="B9" s="376"/>
      <c r="C9" s="376" t="s">
        <v>174</v>
      </c>
      <c r="D9" s="935">
        <v>25</v>
      </c>
      <c r="E9" s="929">
        <v>10</v>
      </c>
      <c r="F9" s="936"/>
      <c r="G9" s="929">
        <v>10</v>
      </c>
      <c r="H9" s="937"/>
      <c r="I9" s="929">
        <v>10</v>
      </c>
      <c r="J9" s="937"/>
      <c r="K9" s="376"/>
      <c r="L9" s="385"/>
      <c r="M9" s="376" t="s">
        <v>235</v>
      </c>
      <c r="N9" s="385"/>
      <c r="O9" s="392"/>
      <c r="P9" s="385"/>
      <c r="Q9" s="385"/>
      <c r="R9" s="375"/>
      <c r="S9" s="455">
        <v>13</v>
      </c>
      <c r="T9" s="416">
        <v>0</v>
      </c>
      <c r="U9" s="375"/>
      <c r="V9" s="550">
        <v>8</v>
      </c>
      <c r="W9" s="416"/>
      <c r="X9" s="381"/>
      <c r="Z9" t="s">
        <v>174</v>
      </c>
      <c r="AA9">
        <f>E19*E14</f>
        <v>401500</v>
      </c>
      <c r="AB9">
        <f>G19*G14</f>
        <v>196000</v>
      </c>
      <c r="AC9">
        <f>I19*I14</f>
        <v>253500</v>
      </c>
    </row>
    <row r="10" spans="1:37" x14ac:dyDescent="0.3">
      <c r="A10" s="365"/>
      <c r="B10" s="376"/>
      <c r="C10" s="376"/>
      <c r="D10" s="401"/>
      <c r="E10" s="401"/>
      <c r="F10" s="396"/>
      <c r="G10" s="401"/>
      <c r="H10" s="396"/>
      <c r="I10" s="401"/>
      <c r="J10" s="396"/>
      <c r="K10" s="376"/>
      <c r="L10" s="385"/>
      <c r="M10" s="385"/>
      <c r="N10" s="385"/>
      <c r="O10" s="392"/>
      <c r="P10" s="385"/>
      <c r="Q10" s="385"/>
      <c r="R10" s="375"/>
      <c r="S10" s="401"/>
      <c r="T10" s="396"/>
      <c r="U10" s="375"/>
      <c r="V10" s="418"/>
      <c r="W10" s="396"/>
      <c r="X10" s="381"/>
      <c r="AA10">
        <f>AA7+AA8+AA9</f>
        <v>1144400</v>
      </c>
      <c r="AB10">
        <f>AB9+AB8+AB7</f>
        <v>1031000</v>
      </c>
      <c r="AC10">
        <f>AC9+AC8+AC7</f>
        <v>1005100</v>
      </c>
      <c r="AF10" s="718" t="s">
        <v>477</v>
      </c>
      <c r="AG10" s="718" t="s">
        <v>478</v>
      </c>
      <c r="AH10" s="718" t="s">
        <v>479</v>
      </c>
    </row>
    <row r="11" spans="1:37" x14ac:dyDescent="0.3">
      <c r="A11" s="365"/>
      <c r="B11" s="391" t="s">
        <v>236</v>
      </c>
      <c r="C11" s="375"/>
      <c r="D11" s="375"/>
      <c r="E11" s="375"/>
      <c r="F11" s="419"/>
      <c r="G11" s="375"/>
      <c r="H11" s="375"/>
      <c r="I11" s="375"/>
      <c r="J11" s="375"/>
      <c r="K11" s="376"/>
      <c r="L11" s="379" t="s">
        <v>237</v>
      </c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96"/>
      <c r="X11" s="381"/>
    </row>
    <row r="12" spans="1:37" x14ac:dyDescent="0.3">
      <c r="A12" s="365"/>
      <c r="B12" s="375"/>
      <c r="C12" s="376" t="s">
        <v>232</v>
      </c>
      <c r="D12" s="376"/>
      <c r="E12" s="550">
        <v>343</v>
      </c>
      <c r="F12" s="581">
        <v>0</v>
      </c>
      <c r="G12" s="552">
        <v>492</v>
      </c>
      <c r="H12" s="579">
        <v>0</v>
      </c>
      <c r="I12" s="552">
        <v>712</v>
      </c>
      <c r="J12" s="579">
        <v>0</v>
      </c>
      <c r="K12" s="376"/>
      <c r="L12" s="385" t="s">
        <v>238</v>
      </c>
      <c r="M12" s="385"/>
      <c r="N12" s="392" t="s">
        <v>239</v>
      </c>
      <c r="O12" s="454">
        <v>0</v>
      </c>
      <c r="P12" s="422"/>
      <c r="Q12" s="385"/>
      <c r="R12" s="423" t="s">
        <v>240</v>
      </c>
      <c r="S12" s="939">
        <v>2</v>
      </c>
      <c r="T12" s="422"/>
      <c r="U12" s="425" t="s">
        <v>241</v>
      </c>
      <c r="V12" s="454">
        <v>0</v>
      </c>
      <c r="W12" s="426"/>
      <c r="X12" s="381"/>
    </row>
    <row r="13" spans="1:37" x14ac:dyDescent="0.3">
      <c r="A13" s="365"/>
      <c r="B13" s="376"/>
      <c r="C13" s="376" t="s">
        <v>173</v>
      </c>
      <c r="D13" s="376"/>
      <c r="E13" s="551">
        <v>330</v>
      </c>
      <c r="F13" s="581">
        <v>0</v>
      </c>
      <c r="G13" s="926">
        <v>490</v>
      </c>
      <c r="H13" s="581">
        <v>0</v>
      </c>
      <c r="I13" s="926">
        <v>720</v>
      </c>
      <c r="J13" s="581">
        <v>0</v>
      </c>
      <c r="K13" s="376"/>
      <c r="L13" s="427" t="s">
        <v>242</v>
      </c>
      <c r="M13" s="428"/>
      <c r="N13" s="427"/>
      <c r="O13" s="573">
        <v>40</v>
      </c>
      <c r="P13" s="429"/>
      <c r="Q13" s="427"/>
      <c r="R13" s="385" t="s">
        <v>243</v>
      </c>
      <c r="S13" s="430"/>
      <c r="T13" s="431"/>
      <c r="U13" s="430"/>
      <c r="V13" s="551">
        <v>2</v>
      </c>
      <c r="W13" s="406"/>
      <c r="X13" s="381"/>
    </row>
    <row r="14" spans="1:37" x14ac:dyDescent="0.3">
      <c r="A14" s="365"/>
      <c r="B14" s="376"/>
      <c r="C14" s="376" t="s">
        <v>174</v>
      </c>
      <c r="D14" s="376"/>
      <c r="E14" s="455">
        <v>365</v>
      </c>
      <c r="F14" s="576">
        <v>0</v>
      </c>
      <c r="G14" s="929">
        <v>560</v>
      </c>
      <c r="H14" s="576">
        <v>0</v>
      </c>
      <c r="I14" s="930">
        <v>845</v>
      </c>
      <c r="J14" s="576">
        <v>0</v>
      </c>
      <c r="K14" s="376"/>
      <c r="L14" s="385" t="s">
        <v>244</v>
      </c>
      <c r="M14" s="375"/>
      <c r="N14" s="385"/>
      <c r="O14" s="455">
        <v>10</v>
      </c>
      <c r="P14" s="432"/>
      <c r="Q14" s="401"/>
      <c r="R14" s="385" t="s">
        <v>245</v>
      </c>
      <c r="S14" s="385"/>
      <c r="T14" s="385"/>
      <c r="U14" s="385"/>
      <c r="V14" s="455">
        <v>27</v>
      </c>
      <c r="W14" s="433"/>
      <c r="X14" s="381"/>
      <c r="Z14" t="s">
        <v>453</v>
      </c>
      <c r="AA14" s="571">
        <v>420</v>
      </c>
    </row>
    <row r="15" spans="1:37" x14ac:dyDescent="0.3">
      <c r="A15" s="365"/>
      <c r="B15" s="376"/>
      <c r="C15" s="376"/>
      <c r="D15" s="376"/>
      <c r="E15" s="375"/>
      <c r="F15" s="376"/>
      <c r="G15" s="376"/>
      <c r="H15" s="376"/>
      <c r="I15" s="376"/>
      <c r="J15" s="376"/>
      <c r="K15" s="376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81"/>
      <c r="Z15" t="s">
        <v>383</v>
      </c>
      <c r="AA15" s="571">
        <v>576</v>
      </c>
      <c r="AB15" s="572" t="s">
        <v>364</v>
      </c>
      <c r="AH15">
        <f>1300+900+1100</f>
        <v>3300</v>
      </c>
      <c r="AI15">
        <f>1000+700+350</f>
        <v>2050</v>
      </c>
      <c r="AJ15">
        <f>550+500+300</f>
        <v>1350</v>
      </c>
      <c r="AK15">
        <f>AH15+AI15+AJ15</f>
        <v>6700</v>
      </c>
    </row>
    <row r="16" spans="1:37" x14ac:dyDescent="0.3">
      <c r="A16" s="365"/>
      <c r="B16" s="391" t="s">
        <v>346</v>
      </c>
      <c r="C16" s="376"/>
      <c r="D16" s="376"/>
      <c r="E16" s="375"/>
      <c r="F16" s="375"/>
      <c r="G16" s="375"/>
      <c r="H16" s="375"/>
      <c r="I16" s="375"/>
      <c r="J16" s="375"/>
      <c r="K16" s="376"/>
      <c r="L16" s="391" t="s">
        <v>247</v>
      </c>
      <c r="M16" s="375"/>
      <c r="N16" s="385"/>
      <c r="O16" s="375"/>
      <c r="P16" s="414"/>
      <c r="Q16" s="401"/>
      <c r="R16" s="375"/>
      <c r="S16" s="385"/>
      <c r="T16" s="385"/>
      <c r="U16" s="385"/>
      <c r="V16" s="401"/>
      <c r="W16" s="396"/>
      <c r="X16" s="381"/>
      <c r="Z16" t="s">
        <v>362</v>
      </c>
      <c r="AA16" s="571">
        <v>38</v>
      </c>
      <c r="AB16">
        <f>AA15*AA16</f>
        <v>21888</v>
      </c>
      <c r="AC16" t="s">
        <v>366</v>
      </c>
      <c r="AD16">
        <f>48*AA16*0</f>
        <v>0</v>
      </c>
      <c r="AE16" s="572">
        <f>AB16-AD16</f>
        <v>21888</v>
      </c>
      <c r="AH16">
        <f>AH15/AK15</f>
        <v>0.4925373134328358</v>
      </c>
      <c r="AI16">
        <f>AI15/AK15</f>
        <v>0.30597014925373134</v>
      </c>
      <c r="AJ16">
        <f>AJ15/AK15</f>
        <v>0.20149253731343283</v>
      </c>
    </row>
    <row r="17" spans="1:38" x14ac:dyDescent="0.3">
      <c r="A17" s="365"/>
      <c r="B17" s="376"/>
      <c r="C17" s="376" t="s">
        <v>233</v>
      </c>
      <c r="D17" s="376"/>
      <c r="E17" s="578">
        <v>1300</v>
      </c>
      <c r="F17" s="579">
        <v>0</v>
      </c>
      <c r="G17" s="580">
        <v>1000</v>
      </c>
      <c r="H17" s="579">
        <v>0</v>
      </c>
      <c r="I17" s="580">
        <v>550</v>
      </c>
      <c r="J17" s="579">
        <v>0</v>
      </c>
      <c r="K17" s="376"/>
      <c r="L17" s="385" t="s">
        <v>248</v>
      </c>
      <c r="M17" s="385"/>
      <c r="N17" s="385"/>
      <c r="O17" s="550">
        <v>8</v>
      </c>
      <c r="P17" s="411">
        <v>0</v>
      </c>
      <c r="Q17" s="401"/>
      <c r="R17" s="385" t="s">
        <v>249</v>
      </c>
      <c r="S17" s="385"/>
      <c r="T17" s="385"/>
      <c r="U17" s="385"/>
      <c r="V17" s="454">
        <v>3</v>
      </c>
      <c r="W17" s="426">
        <v>0</v>
      </c>
      <c r="X17" s="381"/>
      <c r="Z17" t="s">
        <v>363</v>
      </c>
      <c r="AA17" s="571">
        <v>40</v>
      </c>
      <c r="AB17" s="572">
        <f>AA14*AA17</f>
        <v>16800</v>
      </c>
    </row>
    <row r="18" spans="1:38" x14ac:dyDescent="0.3">
      <c r="A18" s="365"/>
      <c r="B18" s="376"/>
      <c r="C18" s="376" t="s">
        <v>234</v>
      </c>
      <c r="D18" s="376"/>
      <c r="E18" s="573">
        <v>900</v>
      </c>
      <c r="F18" s="581">
        <v>0</v>
      </c>
      <c r="G18" s="582">
        <v>700</v>
      </c>
      <c r="H18" s="581">
        <v>0</v>
      </c>
      <c r="I18" s="582">
        <v>500</v>
      </c>
      <c r="J18" s="581">
        <v>0</v>
      </c>
      <c r="K18" s="376"/>
      <c r="L18" s="385" t="s">
        <v>250</v>
      </c>
      <c r="M18" s="385"/>
      <c r="N18" s="385"/>
      <c r="O18" s="928">
        <v>13.25</v>
      </c>
      <c r="P18" s="411">
        <v>0</v>
      </c>
      <c r="Q18" s="401"/>
      <c r="R18" s="375"/>
      <c r="S18" s="385"/>
      <c r="T18" s="385"/>
      <c r="U18" s="385"/>
      <c r="V18" s="401"/>
      <c r="W18" s="388"/>
      <c r="X18" s="381"/>
      <c r="Z18" t="s">
        <v>156</v>
      </c>
      <c r="AA18">
        <v>5</v>
      </c>
    </row>
    <row r="19" spans="1:38" x14ac:dyDescent="0.3">
      <c r="A19" s="365"/>
      <c r="B19" s="376"/>
      <c r="C19" s="376" t="s">
        <v>235</v>
      </c>
      <c r="D19" s="376"/>
      <c r="E19" s="575">
        <v>1100</v>
      </c>
      <c r="F19" s="576">
        <v>0</v>
      </c>
      <c r="G19" s="577">
        <v>350</v>
      </c>
      <c r="H19" s="576">
        <v>0</v>
      </c>
      <c r="I19" s="575">
        <v>300</v>
      </c>
      <c r="J19" s="576">
        <v>0</v>
      </c>
      <c r="K19" s="376"/>
      <c r="L19" s="385" t="s">
        <v>251</v>
      </c>
      <c r="M19" s="385"/>
      <c r="N19" s="385"/>
      <c r="O19" s="455">
        <v>100</v>
      </c>
      <c r="P19" s="416">
        <v>0</v>
      </c>
      <c r="Q19" s="435"/>
      <c r="R19" s="385" t="s">
        <v>252</v>
      </c>
      <c r="S19" s="375"/>
      <c r="T19" s="385"/>
      <c r="U19" s="385"/>
      <c r="V19" s="454">
        <v>12</v>
      </c>
      <c r="W19" s="436">
        <v>0</v>
      </c>
      <c r="X19" s="381"/>
      <c r="Z19" t="s">
        <v>454</v>
      </c>
      <c r="AA19" s="571">
        <v>1068</v>
      </c>
      <c r="AB19">
        <f>AA18*AA19</f>
        <v>5340</v>
      </c>
    </row>
    <row r="20" spans="1:38" x14ac:dyDescent="0.3">
      <c r="A20" s="365"/>
      <c r="B20" s="376"/>
      <c r="C20" s="376"/>
      <c r="D20" s="376"/>
      <c r="E20" s="375"/>
      <c r="F20" s="437"/>
      <c r="G20" s="401"/>
      <c r="H20" s="396"/>
      <c r="I20" s="401"/>
      <c r="J20" s="437"/>
      <c r="K20" s="376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96"/>
      <c r="X20" s="381"/>
      <c r="Z20" t="s">
        <v>365</v>
      </c>
      <c r="AA20" s="571">
        <v>92</v>
      </c>
      <c r="AB20">
        <f>AB19*AA20/100</f>
        <v>4912.8</v>
      </c>
    </row>
    <row r="21" spans="1:38" x14ac:dyDescent="0.3">
      <c r="A21" s="365"/>
      <c r="B21" s="438" t="s">
        <v>253</v>
      </c>
      <c r="C21" s="375"/>
      <c r="D21" s="375"/>
      <c r="E21" s="375"/>
      <c r="F21" s="375"/>
      <c r="G21" s="375"/>
      <c r="H21" s="375"/>
      <c r="I21" s="375"/>
      <c r="J21" s="375"/>
      <c r="K21" s="376"/>
      <c r="L21" s="439" t="s">
        <v>254</v>
      </c>
      <c r="M21" s="375"/>
      <c r="N21" s="375"/>
      <c r="O21" s="375"/>
      <c r="P21" s="440"/>
      <c r="Q21" s="385"/>
      <c r="R21" s="375"/>
      <c r="S21" s="385"/>
      <c r="T21" s="385"/>
      <c r="U21" s="385"/>
      <c r="V21" s="385"/>
      <c r="W21" s="388"/>
      <c r="X21" s="381"/>
      <c r="AB21">
        <f>AB20-O13</f>
        <v>4872.8</v>
      </c>
      <c r="AC21">
        <f>8*AB21/5</f>
        <v>7796.4800000000005</v>
      </c>
      <c r="AH21" t="s">
        <v>484</v>
      </c>
    </row>
    <row r="22" spans="1:38" x14ac:dyDescent="0.3">
      <c r="A22" s="365"/>
      <c r="B22" s="376" t="s">
        <v>255</v>
      </c>
      <c r="C22" s="376"/>
      <c r="D22" s="401"/>
      <c r="E22" s="550">
        <v>1</v>
      </c>
      <c r="F22" s="711"/>
      <c r="G22" s="552">
        <v>0</v>
      </c>
      <c r="H22" s="711"/>
      <c r="I22" s="552">
        <v>0</v>
      </c>
      <c r="J22" s="924"/>
      <c r="K22" s="376"/>
      <c r="L22" s="385" t="s">
        <v>256</v>
      </c>
      <c r="M22" s="385"/>
      <c r="N22" s="385"/>
      <c r="O22" s="550">
        <v>0</v>
      </c>
      <c r="P22" s="411">
        <v>0</v>
      </c>
      <c r="Q22" s="401"/>
      <c r="R22" s="385" t="s">
        <v>257</v>
      </c>
      <c r="S22" s="385"/>
      <c r="T22" s="385"/>
      <c r="U22" s="385"/>
      <c r="V22" s="942">
        <v>0.01</v>
      </c>
      <c r="W22" s="405">
        <v>0</v>
      </c>
      <c r="X22" s="381"/>
      <c r="AH22">
        <v>130</v>
      </c>
      <c r="AI22">
        <v>215</v>
      </c>
      <c r="AJ22">
        <v>335</v>
      </c>
    </row>
    <row r="23" spans="1:38" x14ac:dyDescent="0.3">
      <c r="A23" s="365"/>
      <c r="B23" s="376" t="s">
        <v>258</v>
      </c>
      <c r="C23" s="376"/>
      <c r="D23" s="401"/>
      <c r="E23" s="551">
        <v>12</v>
      </c>
      <c r="F23" s="925"/>
      <c r="G23" s="926">
        <v>37</v>
      </c>
      <c r="H23" s="925"/>
      <c r="I23" s="926">
        <v>17</v>
      </c>
      <c r="J23" s="927"/>
      <c r="K23" s="376"/>
      <c r="L23" s="385" t="s">
        <v>259</v>
      </c>
      <c r="M23" s="385"/>
      <c r="N23" s="385"/>
      <c r="O23" s="551">
        <v>0</v>
      </c>
      <c r="P23" s="411">
        <v>0</v>
      </c>
      <c r="Q23" s="401"/>
      <c r="R23" s="375" t="s">
        <v>260</v>
      </c>
      <c r="S23" s="385"/>
      <c r="T23" s="385"/>
      <c r="U23" s="385"/>
      <c r="V23" s="551">
        <v>-300</v>
      </c>
      <c r="W23" s="411">
        <v>0</v>
      </c>
      <c r="X23" s="381"/>
      <c r="Z23" s="342" t="s">
        <v>374</v>
      </c>
      <c r="AA23" t="s">
        <v>367</v>
      </c>
      <c r="AB23" t="s">
        <v>368</v>
      </c>
      <c r="AC23" t="s">
        <v>369</v>
      </c>
      <c r="AD23" t="s">
        <v>373</v>
      </c>
      <c r="AG23" s="342"/>
      <c r="AH23">
        <f>E28*AH22</f>
        <v>195000</v>
      </c>
      <c r="AI23">
        <f>AI22*G28</f>
        <v>322500</v>
      </c>
      <c r="AJ23">
        <f>AJ22*I28</f>
        <v>418750</v>
      </c>
    </row>
    <row r="24" spans="1:38" x14ac:dyDescent="0.3">
      <c r="A24" s="365"/>
      <c r="B24" s="376" t="s">
        <v>261</v>
      </c>
      <c r="C24" s="375"/>
      <c r="D24" s="375"/>
      <c r="E24" s="573">
        <v>125</v>
      </c>
      <c r="F24" s="574"/>
      <c r="G24" s="573">
        <v>175</v>
      </c>
      <c r="H24" s="574"/>
      <c r="I24" s="573">
        <v>335</v>
      </c>
      <c r="J24" s="406"/>
      <c r="K24" s="376"/>
      <c r="L24" s="385" t="s">
        <v>262</v>
      </c>
      <c r="M24" s="385"/>
      <c r="N24" s="385"/>
      <c r="O24" s="551">
        <v>0</v>
      </c>
      <c r="P24" s="411">
        <v>0</v>
      </c>
      <c r="Q24" s="401"/>
      <c r="R24" s="385" t="s">
        <v>263</v>
      </c>
      <c r="S24" s="385"/>
      <c r="T24" s="385"/>
      <c r="U24" s="385"/>
      <c r="V24" s="551">
        <v>0</v>
      </c>
      <c r="W24" s="411">
        <v>0</v>
      </c>
      <c r="X24" s="381"/>
      <c r="Z24" t="s">
        <v>378</v>
      </c>
      <c r="AA24">
        <f>E17+E18+E19-AA29</f>
        <v>2300</v>
      </c>
      <c r="AB24">
        <f>G17+G18+G19-AB29</f>
        <v>1050</v>
      </c>
      <c r="AC24">
        <f>I17+I18+I19-AC29</f>
        <v>850</v>
      </c>
      <c r="AI24" s="48"/>
    </row>
    <row r="25" spans="1:38" x14ac:dyDescent="0.3">
      <c r="A25" s="365"/>
      <c r="B25" s="442" t="s">
        <v>264</v>
      </c>
      <c r="C25" s="376"/>
      <c r="D25" s="401"/>
      <c r="E25" s="575">
        <v>7</v>
      </c>
      <c r="F25" s="576">
        <v>0</v>
      </c>
      <c r="G25" s="577">
        <v>7</v>
      </c>
      <c r="H25" s="576">
        <v>0</v>
      </c>
      <c r="I25" s="577">
        <v>10</v>
      </c>
      <c r="J25" s="416">
        <v>0</v>
      </c>
      <c r="K25" s="376"/>
      <c r="L25" s="443" t="s">
        <v>265</v>
      </c>
      <c r="M25" s="385"/>
      <c r="N25" s="385"/>
      <c r="O25" s="455">
        <v>0</v>
      </c>
      <c r="P25" s="416">
        <v>0</v>
      </c>
      <c r="Q25" s="401"/>
      <c r="R25" s="385" t="s">
        <v>266</v>
      </c>
      <c r="S25" s="385"/>
      <c r="T25" s="385"/>
      <c r="U25" s="385"/>
      <c r="V25" s="455">
        <v>1</v>
      </c>
      <c r="W25" s="395"/>
      <c r="X25" s="381"/>
      <c r="Z25" t="s">
        <v>370</v>
      </c>
      <c r="AA25">
        <f>60*AA24/60</f>
        <v>2300</v>
      </c>
      <c r="AB25">
        <f>75*AB24/60</f>
        <v>1312.5</v>
      </c>
      <c r="AC25">
        <f>120*AC24/60</f>
        <v>1700</v>
      </c>
      <c r="AD25">
        <f>AA25+AB25+AC25</f>
        <v>5312.5</v>
      </c>
    </row>
    <row r="26" spans="1:38" x14ac:dyDescent="0.3">
      <c r="A26" s="365"/>
      <c r="B26" s="375"/>
      <c r="C26" s="375"/>
      <c r="D26" s="375"/>
      <c r="E26" s="375"/>
      <c r="F26" s="375"/>
      <c r="G26" s="375"/>
      <c r="H26" s="375"/>
      <c r="I26" s="375"/>
      <c r="J26" s="375"/>
      <c r="K26" s="376"/>
      <c r="L26" s="385"/>
      <c r="M26" s="385"/>
      <c r="N26" s="385"/>
      <c r="O26" s="824"/>
      <c r="P26" s="401"/>
      <c r="Q26" s="401"/>
      <c r="R26" s="385"/>
      <c r="S26" s="385"/>
      <c r="T26" s="385"/>
      <c r="U26" s="385"/>
      <c r="V26" s="375"/>
      <c r="W26" s="385"/>
      <c r="X26" s="381"/>
      <c r="Z26" t="s">
        <v>371</v>
      </c>
      <c r="AA26">
        <f>1*AA24-AA27</f>
        <v>2139</v>
      </c>
      <c r="AB26">
        <f>2*AB24-AB27</f>
        <v>2026.5</v>
      </c>
      <c r="AC26">
        <f>3*AC24</f>
        <v>2550</v>
      </c>
      <c r="AD26">
        <f>AA26+AB26+AC26</f>
        <v>6715.5</v>
      </c>
    </row>
    <row r="27" spans="1:38" x14ac:dyDescent="0.3">
      <c r="A27" s="365"/>
      <c r="B27" s="379" t="s">
        <v>267</v>
      </c>
      <c r="C27" s="375"/>
      <c r="D27" s="375"/>
      <c r="E27" s="375"/>
      <c r="F27" s="419"/>
      <c r="G27" s="375"/>
      <c r="H27" s="419"/>
      <c r="I27" s="375"/>
      <c r="J27" s="419"/>
      <c r="K27" s="376"/>
      <c r="L27" s="391" t="s">
        <v>268</v>
      </c>
      <c r="M27" s="385"/>
      <c r="N27" s="385"/>
      <c r="O27" s="401"/>
      <c r="P27" s="401"/>
      <c r="Q27" s="401"/>
      <c r="R27" s="385"/>
      <c r="S27" s="385"/>
      <c r="T27" s="385"/>
      <c r="U27" s="385"/>
      <c r="V27" s="375"/>
      <c r="W27" s="385"/>
      <c r="X27" s="381"/>
      <c r="Z27" t="s">
        <v>372</v>
      </c>
      <c r="AA27">
        <f>(E25/100)*AA24</f>
        <v>161.00000000000003</v>
      </c>
      <c r="AB27">
        <f>(G25/100)*AB24</f>
        <v>73.5</v>
      </c>
      <c r="AC27">
        <f>(I25/100)*AC24</f>
        <v>85</v>
      </c>
    </row>
    <row r="28" spans="1:38" x14ac:dyDescent="0.3">
      <c r="A28" s="365"/>
      <c r="B28" s="385" t="s">
        <v>269</v>
      </c>
      <c r="C28" s="375"/>
      <c r="D28" s="375"/>
      <c r="E28" s="939">
        <v>1500</v>
      </c>
      <c r="F28" s="940">
        <v>0</v>
      </c>
      <c r="G28" s="941">
        <v>1500</v>
      </c>
      <c r="H28" s="940">
        <v>0</v>
      </c>
      <c r="I28" s="941">
        <v>1250</v>
      </c>
      <c r="J28" s="940">
        <v>0</v>
      </c>
      <c r="K28" s="376"/>
      <c r="L28" s="385" t="s">
        <v>270</v>
      </c>
      <c r="M28" s="385"/>
      <c r="N28" s="385"/>
      <c r="O28" s="454">
        <v>1</v>
      </c>
      <c r="P28" s="445"/>
      <c r="Q28" s="385"/>
      <c r="R28" s="385" t="s">
        <v>271</v>
      </c>
      <c r="S28" s="385"/>
      <c r="T28" s="385"/>
      <c r="U28" s="385"/>
      <c r="V28" s="454">
        <v>1</v>
      </c>
      <c r="W28" s="445"/>
      <c r="X28" s="381"/>
    </row>
    <row r="29" spans="1:38" x14ac:dyDescent="0.3">
      <c r="A29" s="446"/>
      <c r="B29" s="440"/>
      <c r="C29" s="440"/>
      <c r="D29" s="440"/>
      <c r="E29" s="440"/>
      <c r="F29" s="447"/>
      <c r="G29" s="440"/>
      <c r="H29" s="447"/>
      <c r="I29" s="440"/>
      <c r="J29" s="440"/>
      <c r="K29" s="419"/>
      <c r="L29" s="419"/>
      <c r="M29" s="419"/>
      <c r="N29" s="419"/>
      <c r="O29" s="419"/>
      <c r="P29" s="419"/>
      <c r="Q29" s="419"/>
      <c r="R29" s="419"/>
      <c r="S29" s="419"/>
      <c r="T29" s="419"/>
      <c r="U29" s="419"/>
      <c r="V29" s="419"/>
      <c r="W29" s="419"/>
      <c r="X29" s="433"/>
      <c r="Z29" t="s">
        <v>375</v>
      </c>
      <c r="AA29" s="571">
        <f>1000</f>
        <v>1000</v>
      </c>
      <c r="AB29" s="571">
        <v>1000</v>
      </c>
      <c r="AC29" s="571">
        <v>500</v>
      </c>
      <c r="AH29" s="923"/>
      <c r="AI29" s="923"/>
      <c r="AJ29" s="923"/>
      <c r="AK29" s="48"/>
      <c r="AL29" s="48"/>
    </row>
    <row r="30" spans="1:38" x14ac:dyDescent="0.3">
      <c r="A30" s="352"/>
      <c r="B30" s="448" t="s">
        <v>272</v>
      </c>
      <c r="C30" s="352"/>
      <c r="D30" s="352"/>
      <c r="E30" s="352"/>
      <c r="F30" s="352"/>
      <c r="G30" s="352"/>
      <c r="H30" s="352"/>
      <c r="I30" s="352"/>
      <c r="J30" s="352"/>
      <c r="K30" s="366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66"/>
      <c r="AH30" s="48"/>
      <c r="AI30" s="48"/>
      <c r="AJ30" s="48"/>
      <c r="AK30" s="48"/>
      <c r="AL30" s="48"/>
    </row>
    <row r="31" spans="1:38" x14ac:dyDescent="0.3">
      <c r="A31" s="352"/>
      <c r="B31" s="352"/>
      <c r="C31" s="352"/>
      <c r="D31" s="366"/>
      <c r="E31" s="352"/>
      <c r="F31" s="352"/>
      <c r="G31" s="352"/>
      <c r="H31" s="352"/>
      <c r="I31" s="352"/>
      <c r="J31" s="352"/>
      <c r="K31" s="366"/>
      <c r="L31" s="449" t="s">
        <v>1</v>
      </c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66"/>
      <c r="Z31" s="342" t="s">
        <v>379</v>
      </c>
      <c r="AG31" s="342"/>
      <c r="AH31" s="48"/>
      <c r="AI31" s="48"/>
      <c r="AJ31" s="48"/>
      <c r="AK31" s="48"/>
      <c r="AL31" s="48"/>
    </row>
    <row r="32" spans="1:38" x14ac:dyDescent="0.3">
      <c r="B32" t="s">
        <v>381</v>
      </c>
      <c r="Z32" t="s">
        <v>377</v>
      </c>
      <c r="AA32">
        <f>(E24/60)*AA24</f>
        <v>4791.666666666667</v>
      </c>
      <c r="AB32">
        <f>(G24/60)*AB24</f>
        <v>3062.5</v>
      </c>
      <c r="AC32">
        <f>(I24/60)*AC24</f>
        <v>4745.833333333333</v>
      </c>
      <c r="AD32">
        <f>AC32+AB32+AA32</f>
        <v>12600</v>
      </c>
      <c r="AH32" s="48"/>
      <c r="AI32" s="48"/>
      <c r="AJ32" s="48"/>
      <c r="AK32" s="48"/>
      <c r="AL32" s="48"/>
    </row>
    <row r="33" spans="2:38" x14ac:dyDescent="0.3">
      <c r="B33" t="s">
        <v>382</v>
      </c>
      <c r="I33" t="s">
        <v>473</v>
      </c>
      <c r="Z33" t="s">
        <v>376</v>
      </c>
      <c r="AA33">
        <f>(E24/60)*AA29</f>
        <v>2083.3333333333335</v>
      </c>
      <c r="AB33">
        <f>(G24/60)*AB29</f>
        <v>2916.6666666666665</v>
      </c>
      <c r="AC33">
        <f>(I24/60)*AC29</f>
        <v>2791.6666666666665</v>
      </c>
      <c r="AD33">
        <f>AA33+AB33+AC33</f>
        <v>7791.6666666666661</v>
      </c>
      <c r="AH33" s="48"/>
      <c r="AI33" s="48"/>
      <c r="AJ33" s="48"/>
      <c r="AK33" s="923"/>
      <c r="AL33" s="48"/>
    </row>
    <row r="34" spans="2:38" x14ac:dyDescent="0.3">
      <c r="AD34" s="572">
        <f>AD32+AD33</f>
        <v>20391.666666666664</v>
      </c>
      <c r="AH34" s="48"/>
      <c r="AI34" s="48"/>
      <c r="AJ34" s="48"/>
      <c r="AK34" s="923"/>
      <c r="AL34" s="48"/>
    </row>
    <row r="35" spans="2:38" x14ac:dyDescent="0.3">
      <c r="AH35" s="48"/>
      <c r="AI35" s="48"/>
      <c r="AJ35" s="48"/>
      <c r="AK35" s="48"/>
      <c r="AL35" s="48"/>
    </row>
    <row r="36" spans="2:38" x14ac:dyDescent="0.3">
      <c r="AH36" s="48"/>
      <c r="AI36" s="48"/>
      <c r="AJ36" s="48"/>
      <c r="AK36" s="48"/>
      <c r="AL36" s="48"/>
    </row>
    <row r="37" spans="2:38" x14ac:dyDescent="0.3">
      <c r="Z37" t="s">
        <v>458</v>
      </c>
      <c r="AA37">
        <v>8</v>
      </c>
      <c r="AB37">
        <v>9</v>
      </c>
      <c r="AC37">
        <v>10</v>
      </c>
      <c r="AH37" s="48"/>
      <c r="AI37" s="48"/>
      <c r="AJ37" s="48"/>
      <c r="AK37" s="48"/>
      <c r="AL37" s="48"/>
    </row>
    <row r="38" spans="2:38" x14ac:dyDescent="0.3">
      <c r="Z38" t="s">
        <v>459</v>
      </c>
      <c r="AA38">
        <v>1540</v>
      </c>
      <c r="AB38">
        <v>500</v>
      </c>
      <c r="AC38">
        <v>500</v>
      </c>
    </row>
    <row r="39" spans="2:38" x14ac:dyDescent="0.3">
      <c r="Z39" t="s">
        <v>460</v>
      </c>
      <c r="AA39">
        <v>4000</v>
      </c>
      <c r="AB39">
        <v>4000</v>
      </c>
    </row>
    <row r="40" spans="2:38" x14ac:dyDescent="0.3">
      <c r="Z40" t="s">
        <v>461</v>
      </c>
      <c r="AA40">
        <v>7000</v>
      </c>
      <c r="AB40">
        <v>7000</v>
      </c>
      <c r="AC40">
        <v>7000</v>
      </c>
    </row>
    <row r="41" spans="2:38" x14ac:dyDescent="0.3">
      <c r="Z41" t="s">
        <v>462</v>
      </c>
      <c r="AA41">
        <f>AA40-AA39-AA38</f>
        <v>1460</v>
      </c>
      <c r="AB41">
        <f>AB40-AB39-AB38</f>
        <v>2500</v>
      </c>
      <c r="AC41">
        <v>6500</v>
      </c>
    </row>
    <row r="42" spans="2:38" x14ac:dyDescent="0.3">
      <c r="Z42" t="s">
        <v>463</v>
      </c>
      <c r="AA42">
        <v>2000</v>
      </c>
      <c r="AB42">
        <v>3000</v>
      </c>
      <c r="AC42">
        <v>7000</v>
      </c>
    </row>
    <row r="43" spans="2:38" x14ac:dyDescent="0.3">
      <c r="Z43" t="s">
        <v>464</v>
      </c>
      <c r="AA43">
        <v>2000</v>
      </c>
    </row>
    <row r="44" spans="2:38" x14ac:dyDescent="0.3">
      <c r="Z44" t="s">
        <v>465</v>
      </c>
      <c r="AA44">
        <v>3000</v>
      </c>
      <c r="AB44">
        <v>2000</v>
      </c>
    </row>
    <row r="45" spans="2:38" x14ac:dyDescent="0.3">
      <c r="Z45" t="s">
        <v>466</v>
      </c>
      <c r="AA45">
        <v>4000</v>
      </c>
    </row>
    <row r="50" spans="28:29" x14ac:dyDescent="0.3">
      <c r="AB50" s="712">
        <f>E17+2*G17+4*I17</f>
        <v>5500</v>
      </c>
      <c r="AC50" s="712">
        <f>AB50/500</f>
        <v>11</v>
      </c>
    </row>
    <row r="51" spans="28:29" x14ac:dyDescent="0.3">
      <c r="AB51" s="712">
        <f>E18+2*G18+4*I18</f>
        <v>4300</v>
      </c>
      <c r="AC51" s="712">
        <f>AB51/500</f>
        <v>8.6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A10" workbookViewId="0">
      <selection activeCell="X6" sqref="X6:X35"/>
    </sheetView>
  </sheetViews>
  <sheetFormatPr baseColWidth="10" defaultColWidth="9.109375" defaultRowHeight="10.199999999999999" x14ac:dyDescent="0.2"/>
  <cols>
    <col min="1" max="2" width="1.44140625" style="448" customWidth="1"/>
    <col min="3" max="6" width="7.6640625" style="448" customWidth="1"/>
    <col min="7" max="8" width="1.6640625" style="448" customWidth="1"/>
    <col min="9" max="12" width="7.6640625" style="448" customWidth="1"/>
    <col min="13" max="14" width="1.44140625" style="448" customWidth="1"/>
    <col min="15" max="18" width="7.6640625" style="448" customWidth="1"/>
    <col min="19" max="20" width="1.44140625" style="448" customWidth="1"/>
    <col min="21" max="24" width="7.6640625" style="448" customWidth="1"/>
    <col min="25" max="25" width="1.44140625" style="448" customWidth="1"/>
    <col min="26" max="256" width="9.109375" style="448"/>
    <col min="257" max="258" width="1.44140625" style="448" customWidth="1"/>
    <col min="259" max="262" width="7.6640625" style="448" customWidth="1"/>
    <col min="263" max="264" width="1.6640625" style="448" customWidth="1"/>
    <col min="265" max="268" width="7.6640625" style="448" customWidth="1"/>
    <col min="269" max="270" width="1.44140625" style="448" customWidth="1"/>
    <col min="271" max="274" width="7.6640625" style="448" customWidth="1"/>
    <col min="275" max="276" width="1.44140625" style="448" customWidth="1"/>
    <col min="277" max="280" width="7.6640625" style="448" customWidth="1"/>
    <col min="281" max="281" width="1.44140625" style="448" customWidth="1"/>
    <col min="282" max="512" width="9.109375" style="448"/>
    <col min="513" max="514" width="1.44140625" style="448" customWidth="1"/>
    <col min="515" max="518" width="7.6640625" style="448" customWidth="1"/>
    <col min="519" max="520" width="1.6640625" style="448" customWidth="1"/>
    <col min="521" max="524" width="7.6640625" style="448" customWidth="1"/>
    <col min="525" max="526" width="1.44140625" style="448" customWidth="1"/>
    <col min="527" max="530" width="7.6640625" style="448" customWidth="1"/>
    <col min="531" max="532" width="1.44140625" style="448" customWidth="1"/>
    <col min="533" max="536" width="7.6640625" style="448" customWidth="1"/>
    <col min="537" max="537" width="1.44140625" style="448" customWidth="1"/>
    <col min="538" max="768" width="9.109375" style="448"/>
    <col min="769" max="770" width="1.44140625" style="448" customWidth="1"/>
    <col min="771" max="774" width="7.6640625" style="448" customWidth="1"/>
    <col min="775" max="776" width="1.6640625" style="448" customWidth="1"/>
    <col min="777" max="780" width="7.6640625" style="448" customWidth="1"/>
    <col min="781" max="782" width="1.44140625" style="448" customWidth="1"/>
    <col min="783" max="786" width="7.6640625" style="448" customWidth="1"/>
    <col min="787" max="788" width="1.44140625" style="448" customWidth="1"/>
    <col min="789" max="792" width="7.6640625" style="448" customWidth="1"/>
    <col min="793" max="793" width="1.44140625" style="448" customWidth="1"/>
    <col min="794" max="1024" width="9.109375" style="448"/>
    <col min="1025" max="1026" width="1.44140625" style="448" customWidth="1"/>
    <col min="1027" max="1030" width="7.6640625" style="448" customWidth="1"/>
    <col min="1031" max="1032" width="1.6640625" style="448" customWidth="1"/>
    <col min="1033" max="1036" width="7.6640625" style="448" customWidth="1"/>
    <col min="1037" max="1038" width="1.44140625" style="448" customWidth="1"/>
    <col min="1039" max="1042" width="7.6640625" style="448" customWidth="1"/>
    <col min="1043" max="1044" width="1.44140625" style="448" customWidth="1"/>
    <col min="1045" max="1048" width="7.6640625" style="448" customWidth="1"/>
    <col min="1049" max="1049" width="1.44140625" style="448" customWidth="1"/>
    <col min="1050" max="1280" width="9.109375" style="448"/>
    <col min="1281" max="1282" width="1.44140625" style="448" customWidth="1"/>
    <col min="1283" max="1286" width="7.6640625" style="448" customWidth="1"/>
    <col min="1287" max="1288" width="1.6640625" style="448" customWidth="1"/>
    <col min="1289" max="1292" width="7.6640625" style="448" customWidth="1"/>
    <col min="1293" max="1294" width="1.44140625" style="448" customWidth="1"/>
    <col min="1295" max="1298" width="7.6640625" style="448" customWidth="1"/>
    <col min="1299" max="1300" width="1.44140625" style="448" customWidth="1"/>
    <col min="1301" max="1304" width="7.6640625" style="448" customWidth="1"/>
    <col min="1305" max="1305" width="1.44140625" style="448" customWidth="1"/>
    <col min="1306" max="1536" width="9.109375" style="448"/>
    <col min="1537" max="1538" width="1.44140625" style="448" customWidth="1"/>
    <col min="1539" max="1542" width="7.6640625" style="448" customWidth="1"/>
    <col min="1543" max="1544" width="1.6640625" style="448" customWidth="1"/>
    <col min="1545" max="1548" width="7.6640625" style="448" customWidth="1"/>
    <col min="1549" max="1550" width="1.44140625" style="448" customWidth="1"/>
    <col min="1551" max="1554" width="7.6640625" style="448" customWidth="1"/>
    <col min="1555" max="1556" width="1.44140625" style="448" customWidth="1"/>
    <col min="1557" max="1560" width="7.6640625" style="448" customWidth="1"/>
    <col min="1561" max="1561" width="1.44140625" style="448" customWidth="1"/>
    <col min="1562" max="1792" width="9.109375" style="448"/>
    <col min="1793" max="1794" width="1.44140625" style="448" customWidth="1"/>
    <col min="1795" max="1798" width="7.6640625" style="448" customWidth="1"/>
    <col min="1799" max="1800" width="1.6640625" style="448" customWidth="1"/>
    <col min="1801" max="1804" width="7.6640625" style="448" customWidth="1"/>
    <col min="1805" max="1806" width="1.44140625" style="448" customWidth="1"/>
    <col min="1807" max="1810" width="7.6640625" style="448" customWidth="1"/>
    <col min="1811" max="1812" width="1.44140625" style="448" customWidth="1"/>
    <col min="1813" max="1816" width="7.6640625" style="448" customWidth="1"/>
    <col min="1817" max="1817" width="1.44140625" style="448" customWidth="1"/>
    <col min="1818" max="2048" width="9.109375" style="448"/>
    <col min="2049" max="2050" width="1.44140625" style="448" customWidth="1"/>
    <col min="2051" max="2054" width="7.6640625" style="448" customWidth="1"/>
    <col min="2055" max="2056" width="1.6640625" style="448" customWidth="1"/>
    <col min="2057" max="2060" width="7.6640625" style="448" customWidth="1"/>
    <col min="2061" max="2062" width="1.44140625" style="448" customWidth="1"/>
    <col min="2063" max="2066" width="7.6640625" style="448" customWidth="1"/>
    <col min="2067" max="2068" width="1.44140625" style="448" customWidth="1"/>
    <col min="2069" max="2072" width="7.6640625" style="448" customWidth="1"/>
    <col min="2073" max="2073" width="1.44140625" style="448" customWidth="1"/>
    <col min="2074" max="2304" width="9.109375" style="448"/>
    <col min="2305" max="2306" width="1.44140625" style="448" customWidth="1"/>
    <col min="2307" max="2310" width="7.6640625" style="448" customWidth="1"/>
    <col min="2311" max="2312" width="1.6640625" style="448" customWidth="1"/>
    <col min="2313" max="2316" width="7.6640625" style="448" customWidth="1"/>
    <col min="2317" max="2318" width="1.44140625" style="448" customWidth="1"/>
    <col min="2319" max="2322" width="7.6640625" style="448" customWidth="1"/>
    <col min="2323" max="2324" width="1.44140625" style="448" customWidth="1"/>
    <col min="2325" max="2328" width="7.6640625" style="448" customWidth="1"/>
    <col min="2329" max="2329" width="1.44140625" style="448" customWidth="1"/>
    <col min="2330" max="2560" width="9.109375" style="448"/>
    <col min="2561" max="2562" width="1.44140625" style="448" customWidth="1"/>
    <col min="2563" max="2566" width="7.6640625" style="448" customWidth="1"/>
    <col min="2567" max="2568" width="1.6640625" style="448" customWidth="1"/>
    <col min="2569" max="2572" width="7.6640625" style="448" customWidth="1"/>
    <col min="2573" max="2574" width="1.44140625" style="448" customWidth="1"/>
    <col min="2575" max="2578" width="7.6640625" style="448" customWidth="1"/>
    <col min="2579" max="2580" width="1.44140625" style="448" customWidth="1"/>
    <col min="2581" max="2584" width="7.6640625" style="448" customWidth="1"/>
    <col min="2585" max="2585" width="1.44140625" style="448" customWidth="1"/>
    <col min="2586" max="2816" width="9.109375" style="448"/>
    <col min="2817" max="2818" width="1.44140625" style="448" customWidth="1"/>
    <col min="2819" max="2822" width="7.6640625" style="448" customWidth="1"/>
    <col min="2823" max="2824" width="1.6640625" style="448" customWidth="1"/>
    <col min="2825" max="2828" width="7.6640625" style="448" customWidth="1"/>
    <col min="2829" max="2830" width="1.44140625" style="448" customWidth="1"/>
    <col min="2831" max="2834" width="7.6640625" style="448" customWidth="1"/>
    <col min="2835" max="2836" width="1.44140625" style="448" customWidth="1"/>
    <col min="2837" max="2840" width="7.6640625" style="448" customWidth="1"/>
    <col min="2841" max="2841" width="1.44140625" style="448" customWidth="1"/>
    <col min="2842" max="3072" width="9.109375" style="448"/>
    <col min="3073" max="3074" width="1.44140625" style="448" customWidth="1"/>
    <col min="3075" max="3078" width="7.6640625" style="448" customWidth="1"/>
    <col min="3079" max="3080" width="1.6640625" style="448" customWidth="1"/>
    <col min="3081" max="3084" width="7.6640625" style="448" customWidth="1"/>
    <col min="3085" max="3086" width="1.44140625" style="448" customWidth="1"/>
    <col min="3087" max="3090" width="7.6640625" style="448" customWidth="1"/>
    <col min="3091" max="3092" width="1.44140625" style="448" customWidth="1"/>
    <col min="3093" max="3096" width="7.6640625" style="448" customWidth="1"/>
    <col min="3097" max="3097" width="1.44140625" style="448" customWidth="1"/>
    <col min="3098" max="3328" width="9.109375" style="448"/>
    <col min="3329" max="3330" width="1.44140625" style="448" customWidth="1"/>
    <col min="3331" max="3334" width="7.6640625" style="448" customWidth="1"/>
    <col min="3335" max="3336" width="1.6640625" style="448" customWidth="1"/>
    <col min="3337" max="3340" width="7.6640625" style="448" customWidth="1"/>
    <col min="3341" max="3342" width="1.44140625" style="448" customWidth="1"/>
    <col min="3343" max="3346" width="7.6640625" style="448" customWidth="1"/>
    <col min="3347" max="3348" width="1.44140625" style="448" customWidth="1"/>
    <col min="3349" max="3352" width="7.6640625" style="448" customWidth="1"/>
    <col min="3353" max="3353" width="1.44140625" style="448" customWidth="1"/>
    <col min="3354" max="3584" width="9.109375" style="448"/>
    <col min="3585" max="3586" width="1.44140625" style="448" customWidth="1"/>
    <col min="3587" max="3590" width="7.6640625" style="448" customWidth="1"/>
    <col min="3591" max="3592" width="1.6640625" style="448" customWidth="1"/>
    <col min="3593" max="3596" width="7.6640625" style="448" customWidth="1"/>
    <col min="3597" max="3598" width="1.44140625" style="448" customWidth="1"/>
    <col min="3599" max="3602" width="7.6640625" style="448" customWidth="1"/>
    <col min="3603" max="3604" width="1.44140625" style="448" customWidth="1"/>
    <col min="3605" max="3608" width="7.6640625" style="448" customWidth="1"/>
    <col min="3609" max="3609" width="1.44140625" style="448" customWidth="1"/>
    <col min="3610" max="3840" width="9.109375" style="448"/>
    <col min="3841" max="3842" width="1.44140625" style="448" customWidth="1"/>
    <col min="3843" max="3846" width="7.6640625" style="448" customWidth="1"/>
    <col min="3847" max="3848" width="1.6640625" style="448" customWidth="1"/>
    <col min="3849" max="3852" width="7.6640625" style="448" customWidth="1"/>
    <col min="3853" max="3854" width="1.44140625" style="448" customWidth="1"/>
    <col min="3855" max="3858" width="7.6640625" style="448" customWidth="1"/>
    <col min="3859" max="3860" width="1.44140625" style="448" customWidth="1"/>
    <col min="3861" max="3864" width="7.6640625" style="448" customWidth="1"/>
    <col min="3865" max="3865" width="1.44140625" style="448" customWidth="1"/>
    <col min="3866" max="4096" width="9.109375" style="448"/>
    <col min="4097" max="4098" width="1.44140625" style="448" customWidth="1"/>
    <col min="4099" max="4102" width="7.6640625" style="448" customWidth="1"/>
    <col min="4103" max="4104" width="1.6640625" style="448" customWidth="1"/>
    <col min="4105" max="4108" width="7.6640625" style="448" customWidth="1"/>
    <col min="4109" max="4110" width="1.44140625" style="448" customWidth="1"/>
    <col min="4111" max="4114" width="7.6640625" style="448" customWidth="1"/>
    <col min="4115" max="4116" width="1.44140625" style="448" customWidth="1"/>
    <col min="4117" max="4120" width="7.6640625" style="448" customWidth="1"/>
    <col min="4121" max="4121" width="1.44140625" style="448" customWidth="1"/>
    <col min="4122" max="4352" width="9.109375" style="448"/>
    <col min="4353" max="4354" width="1.44140625" style="448" customWidth="1"/>
    <col min="4355" max="4358" width="7.6640625" style="448" customWidth="1"/>
    <col min="4359" max="4360" width="1.6640625" style="448" customWidth="1"/>
    <col min="4361" max="4364" width="7.6640625" style="448" customWidth="1"/>
    <col min="4365" max="4366" width="1.44140625" style="448" customWidth="1"/>
    <col min="4367" max="4370" width="7.6640625" style="448" customWidth="1"/>
    <col min="4371" max="4372" width="1.44140625" style="448" customWidth="1"/>
    <col min="4373" max="4376" width="7.6640625" style="448" customWidth="1"/>
    <col min="4377" max="4377" width="1.44140625" style="448" customWidth="1"/>
    <col min="4378" max="4608" width="9.109375" style="448"/>
    <col min="4609" max="4610" width="1.44140625" style="448" customWidth="1"/>
    <col min="4611" max="4614" width="7.6640625" style="448" customWidth="1"/>
    <col min="4615" max="4616" width="1.6640625" style="448" customWidth="1"/>
    <col min="4617" max="4620" width="7.6640625" style="448" customWidth="1"/>
    <col min="4621" max="4622" width="1.44140625" style="448" customWidth="1"/>
    <col min="4623" max="4626" width="7.6640625" style="448" customWidth="1"/>
    <col min="4627" max="4628" width="1.44140625" style="448" customWidth="1"/>
    <col min="4629" max="4632" width="7.6640625" style="448" customWidth="1"/>
    <col min="4633" max="4633" width="1.44140625" style="448" customWidth="1"/>
    <col min="4634" max="4864" width="9.109375" style="448"/>
    <col min="4865" max="4866" width="1.44140625" style="448" customWidth="1"/>
    <col min="4867" max="4870" width="7.6640625" style="448" customWidth="1"/>
    <col min="4871" max="4872" width="1.6640625" style="448" customWidth="1"/>
    <col min="4873" max="4876" width="7.6640625" style="448" customWidth="1"/>
    <col min="4877" max="4878" width="1.44140625" style="448" customWidth="1"/>
    <col min="4879" max="4882" width="7.6640625" style="448" customWidth="1"/>
    <col min="4883" max="4884" width="1.44140625" style="448" customWidth="1"/>
    <col min="4885" max="4888" width="7.6640625" style="448" customWidth="1"/>
    <col min="4889" max="4889" width="1.44140625" style="448" customWidth="1"/>
    <col min="4890" max="5120" width="9.109375" style="448"/>
    <col min="5121" max="5122" width="1.44140625" style="448" customWidth="1"/>
    <col min="5123" max="5126" width="7.6640625" style="448" customWidth="1"/>
    <col min="5127" max="5128" width="1.6640625" style="448" customWidth="1"/>
    <col min="5129" max="5132" width="7.6640625" style="448" customWidth="1"/>
    <col min="5133" max="5134" width="1.44140625" style="448" customWidth="1"/>
    <col min="5135" max="5138" width="7.6640625" style="448" customWidth="1"/>
    <col min="5139" max="5140" width="1.44140625" style="448" customWidth="1"/>
    <col min="5141" max="5144" width="7.6640625" style="448" customWidth="1"/>
    <col min="5145" max="5145" width="1.44140625" style="448" customWidth="1"/>
    <col min="5146" max="5376" width="9.109375" style="448"/>
    <col min="5377" max="5378" width="1.44140625" style="448" customWidth="1"/>
    <col min="5379" max="5382" width="7.6640625" style="448" customWidth="1"/>
    <col min="5383" max="5384" width="1.6640625" style="448" customWidth="1"/>
    <col min="5385" max="5388" width="7.6640625" style="448" customWidth="1"/>
    <col min="5389" max="5390" width="1.44140625" style="448" customWidth="1"/>
    <col min="5391" max="5394" width="7.6640625" style="448" customWidth="1"/>
    <col min="5395" max="5396" width="1.44140625" style="448" customWidth="1"/>
    <col min="5397" max="5400" width="7.6640625" style="448" customWidth="1"/>
    <col min="5401" max="5401" width="1.44140625" style="448" customWidth="1"/>
    <col min="5402" max="5632" width="9.109375" style="448"/>
    <col min="5633" max="5634" width="1.44140625" style="448" customWidth="1"/>
    <col min="5635" max="5638" width="7.6640625" style="448" customWidth="1"/>
    <col min="5639" max="5640" width="1.6640625" style="448" customWidth="1"/>
    <col min="5641" max="5644" width="7.6640625" style="448" customWidth="1"/>
    <col min="5645" max="5646" width="1.44140625" style="448" customWidth="1"/>
    <col min="5647" max="5650" width="7.6640625" style="448" customWidth="1"/>
    <col min="5651" max="5652" width="1.44140625" style="448" customWidth="1"/>
    <col min="5653" max="5656" width="7.6640625" style="448" customWidth="1"/>
    <col min="5657" max="5657" width="1.44140625" style="448" customWidth="1"/>
    <col min="5658" max="5888" width="9.109375" style="448"/>
    <col min="5889" max="5890" width="1.44140625" style="448" customWidth="1"/>
    <col min="5891" max="5894" width="7.6640625" style="448" customWidth="1"/>
    <col min="5895" max="5896" width="1.6640625" style="448" customWidth="1"/>
    <col min="5897" max="5900" width="7.6640625" style="448" customWidth="1"/>
    <col min="5901" max="5902" width="1.44140625" style="448" customWidth="1"/>
    <col min="5903" max="5906" width="7.6640625" style="448" customWidth="1"/>
    <col min="5907" max="5908" width="1.44140625" style="448" customWidth="1"/>
    <col min="5909" max="5912" width="7.6640625" style="448" customWidth="1"/>
    <col min="5913" max="5913" width="1.44140625" style="448" customWidth="1"/>
    <col min="5914" max="6144" width="9.109375" style="448"/>
    <col min="6145" max="6146" width="1.44140625" style="448" customWidth="1"/>
    <col min="6147" max="6150" width="7.6640625" style="448" customWidth="1"/>
    <col min="6151" max="6152" width="1.6640625" style="448" customWidth="1"/>
    <col min="6153" max="6156" width="7.6640625" style="448" customWidth="1"/>
    <col min="6157" max="6158" width="1.44140625" style="448" customWidth="1"/>
    <col min="6159" max="6162" width="7.6640625" style="448" customWidth="1"/>
    <col min="6163" max="6164" width="1.44140625" style="448" customWidth="1"/>
    <col min="6165" max="6168" width="7.6640625" style="448" customWidth="1"/>
    <col min="6169" max="6169" width="1.44140625" style="448" customWidth="1"/>
    <col min="6170" max="6400" width="9.109375" style="448"/>
    <col min="6401" max="6402" width="1.44140625" style="448" customWidth="1"/>
    <col min="6403" max="6406" width="7.6640625" style="448" customWidth="1"/>
    <col min="6407" max="6408" width="1.6640625" style="448" customWidth="1"/>
    <col min="6409" max="6412" width="7.6640625" style="448" customWidth="1"/>
    <col min="6413" max="6414" width="1.44140625" style="448" customWidth="1"/>
    <col min="6415" max="6418" width="7.6640625" style="448" customWidth="1"/>
    <col min="6419" max="6420" width="1.44140625" style="448" customWidth="1"/>
    <col min="6421" max="6424" width="7.6640625" style="448" customWidth="1"/>
    <col min="6425" max="6425" width="1.44140625" style="448" customWidth="1"/>
    <col min="6426" max="6656" width="9.109375" style="448"/>
    <col min="6657" max="6658" width="1.44140625" style="448" customWidth="1"/>
    <col min="6659" max="6662" width="7.6640625" style="448" customWidth="1"/>
    <col min="6663" max="6664" width="1.6640625" style="448" customWidth="1"/>
    <col min="6665" max="6668" width="7.6640625" style="448" customWidth="1"/>
    <col min="6669" max="6670" width="1.44140625" style="448" customWidth="1"/>
    <col min="6671" max="6674" width="7.6640625" style="448" customWidth="1"/>
    <col min="6675" max="6676" width="1.44140625" style="448" customWidth="1"/>
    <col min="6677" max="6680" width="7.6640625" style="448" customWidth="1"/>
    <col min="6681" max="6681" width="1.44140625" style="448" customWidth="1"/>
    <col min="6682" max="6912" width="9.109375" style="448"/>
    <col min="6913" max="6914" width="1.44140625" style="448" customWidth="1"/>
    <col min="6915" max="6918" width="7.6640625" style="448" customWidth="1"/>
    <col min="6919" max="6920" width="1.6640625" style="448" customWidth="1"/>
    <col min="6921" max="6924" width="7.6640625" style="448" customWidth="1"/>
    <col min="6925" max="6926" width="1.44140625" style="448" customWidth="1"/>
    <col min="6927" max="6930" width="7.6640625" style="448" customWidth="1"/>
    <col min="6931" max="6932" width="1.44140625" style="448" customWidth="1"/>
    <col min="6933" max="6936" width="7.6640625" style="448" customWidth="1"/>
    <col min="6937" max="6937" width="1.44140625" style="448" customWidth="1"/>
    <col min="6938" max="7168" width="9.109375" style="448"/>
    <col min="7169" max="7170" width="1.44140625" style="448" customWidth="1"/>
    <col min="7171" max="7174" width="7.6640625" style="448" customWidth="1"/>
    <col min="7175" max="7176" width="1.6640625" style="448" customWidth="1"/>
    <col min="7177" max="7180" width="7.6640625" style="448" customWidth="1"/>
    <col min="7181" max="7182" width="1.44140625" style="448" customWidth="1"/>
    <col min="7183" max="7186" width="7.6640625" style="448" customWidth="1"/>
    <col min="7187" max="7188" width="1.44140625" style="448" customWidth="1"/>
    <col min="7189" max="7192" width="7.6640625" style="448" customWidth="1"/>
    <col min="7193" max="7193" width="1.44140625" style="448" customWidth="1"/>
    <col min="7194" max="7424" width="9.109375" style="448"/>
    <col min="7425" max="7426" width="1.44140625" style="448" customWidth="1"/>
    <col min="7427" max="7430" width="7.6640625" style="448" customWidth="1"/>
    <col min="7431" max="7432" width="1.6640625" style="448" customWidth="1"/>
    <col min="7433" max="7436" width="7.6640625" style="448" customWidth="1"/>
    <col min="7437" max="7438" width="1.44140625" style="448" customWidth="1"/>
    <col min="7439" max="7442" width="7.6640625" style="448" customWidth="1"/>
    <col min="7443" max="7444" width="1.44140625" style="448" customWidth="1"/>
    <col min="7445" max="7448" width="7.6640625" style="448" customWidth="1"/>
    <col min="7449" max="7449" width="1.44140625" style="448" customWidth="1"/>
    <col min="7450" max="7680" width="9.109375" style="448"/>
    <col min="7681" max="7682" width="1.44140625" style="448" customWidth="1"/>
    <col min="7683" max="7686" width="7.6640625" style="448" customWidth="1"/>
    <col min="7687" max="7688" width="1.6640625" style="448" customWidth="1"/>
    <col min="7689" max="7692" width="7.6640625" style="448" customWidth="1"/>
    <col min="7693" max="7694" width="1.44140625" style="448" customWidth="1"/>
    <col min="7695" max="7698" width="7.6640625" style="448" customWidth="1"/>
    <col min="7699" max="7700" width="1.44140625" style="448" customWidth="1"/>
    <col min="7701" max="7704" width="7.6640625" style="448" customWidth="1"/>
    <col min="7705" max="7705" width="1.44140625" style="448" customWidth="1"/>
    <col min="7706" max="7936" width="9.109375" style="448"/>
    <col min="7937" max="7938" width="1.44140625" style="448" customWidth="1"/>
    <col min="7939" max="7942" width="7.6640625" style="448" customWidth="1"/>
    <col min="7943" max="7944" width="1.6640625" style="448" customWidth="1"/>
    <col min="7945" max="7948" width="7.6640625" style="448" customWidth="1"/>
    <col min="7949" max="7950" width="1.44140625" style="448" customWidth="1"/>
    <col min="7951" max="7954" width="7.6640625" style="448" customWidth="1"/>
    <col min="7955" max="7956" width="1.44140625" style="448" customWidth="1"/>
    <col min="7957" max="7960" width="7.6640625" style="448" customWidth="1"/>
    <col min="7961" max="7961" width="1.44140625" style="448" customWidth="1"/>
    <col min="7962" max="8192" width="9.109375" style="448"/>
    <col min="8193" max="8194" width="1.44140625" style="448" customWidth="1"/>
    <col min="8195" max="8198" width="7.6640625" style="448" customWidth="1"/>
    <col min="8199" max="8200" width="1.6640625" style="448" customWidth="1"/>
    <col min="8201" max="8204" width="7.6640625" style="448" customWidth="1"/>
    <col min="8205" max="8206" width="1.44140625" style="448" customWidth="1"/>
    <col min="8207" max="8210" width="7.6640625" style="448" customWidth="1"/>
    <col min="8211" max="8212" width="1.44140625" style="448" customWidth="1"/>
    <col min="8213" max="8216" width="7.6640625" style="448" customWidth="1"/>
    <col min="8217" max="8217" width="1.44140625" style="448" customWidth="1"/>
    <col min="8218" max="8448" width="9.109375" style="448"/>
    <col min="8449" max="8450" width="1.44140625" style="448" customWidth="1"/>
    <col min="8451" max="8454" width="7.6640625" style="448" customWidth="1"/>
    <col min="8455" max="8456" width="1.6640625" style="448" customWidth="1"/>
    <col min="8457" max="8460" width="7.6640625" style="448" customWidth="1"/>
    <col min="8461" max="8462" width="1.44140625" style="448" customWidth="1"/>
    <col min="8463" max="8466" width="7.6640625" style="448" customWidth="1"/>
    <col min="8467" max="8468" width="1.44140625" style="448" customWidth="1"/>
    <col min="8469" max="8472" width="7.6640625" style="448" customWidth="1"/>
    <col min="8473" max="8473" width="1.44140625" style="448" customWidth="1"/>
    <col min="8474" max="8704" width="9.109375" style="448"/>
    <col min="8705" max="8706" width="1.44140625" style="448" customWidth="1"/>
    <col min="8707" max="8710" width="7.6640625" style="448" customWidth="1"/>
    <col min="8711" max="8712" width="1.6640625" style="448" customWidth="1"/>
    <col min="8713" max="8716" width="7.6640625" style="448" customWidth="1"/>
    <col min="8717" max="8718" width="1.44140625" style="448" customWidth="1"/>
    <col min="8719" max="8722" width="7.6640625" style="448" customWidth="1"/>
    <col min="8723" max="8724" width="1.44140625" style="448" customWidth="1"/>
    <col min="8725" max="8728" width="7.6640625" style="448" customWidth="1"/>
    <col min="8729" max="8729" width="1.44140625" style="448" customWidth="1"/>
    <col min="8730" max="8960" width="9.109375" style="448"/>
    <col min="8961" max="8962" width="1.44140625" style="448" customWidth="1"/>
    <col min="8963" max="8966" width="7.6640625" style="448" customWidth="1"/>
    <col min="8967" max="8968" width="1.6640625" style="448" customWidth="1"/>
    <col min="8969" max="8972" width="7.6640625" style="448" customWidth="1"/>
    <col min="8973" max="8974" width="1.44140625" style="448" customWidth="1"/>
    <col min="8975" max="8978" width="7.6640625" style="448" customWidth="1"/>
    <col min="8979" max="8980" width="1.44140625" style="448" customWidth="1"/>
    <col min="8981" max="8984" width="7.6640625" style="448" customWidth="1"/>
    <col min="8985" max="8985" width="1.44140625" style="448" customWidth="1"/>
    <col min="8986" max="9216" width="9.109375" style="448"/>
    <col min="9217" max="9218" width="1.44140625" style="448" customWidth="1"/>
    <col min="9219" max="9222" width="7.6640625" style="448" customWidth="1"/>
    <col min="9223" max="9224" width="1.6640625" style="448" customWidth="1"/>
    <col min="9225" max="9228" width="7.6640625" style="448" customWidth="1"/>
    <col min="9229" max="9230" width="1.44140625" style="448" customWidth="1"/>
    <col min="9231" max="9234" width="7.6640625" style="448" customWidth="1"/>
    <col min="9235" max="9236" width="1.44140625" style="448" customWidth="1"/>
    <col min="9237" max="9240" width="7.6640625" style="448" customWidth="1"/>
    <col min="9241" max="9241" width="1.44140625" style="448" customWidth="1"/>
    <col min="9242" max="9472" width="9.109375" style="448"/>
    <col min="9473" max="9474" width="1.44140625" style="448" customWidth="1"/>
    <col min="9475" max="9478" width="7.6640625" style="448" customWidth="1"/>
    <col min="9479" max="9480" width="1.6640625" style="448" customWidth="1"/>
    <col min="9481" max="9484" width="7.6640625" style="448" customWidth="1"/>
    <col min="9485" max="9486" width="1.44140625" style="448" customWidth="1"/>
    <col min="9487" max="9490" width="7.6640625" style="448" customWidth="1"/>
    <col min="9491" max="9492" width="1.44140625" style="448" customWidth="1"/>
    <col min="9493" max="9496" width="7.6640625" style="448" customWidth="1"/>
    <col min="9497" max="9497" width="1.44140625" style="448" customWidth="1"/>
    <col min="9498" max="9728" width="9.109375" style="448"/>
    <col min="9729" max="9730" width="1.44140625" style="448" customWidth="1"/>
    <col min="9731" max="9734" width="7.6640625" style="448" customWidth="1"/>
    <col min="9735" max="9736" width="1.6640625" style="448" customWidth="1"/>
    <col min="9737" max="9740" width="7.6640625" style="448" customWidth="1"/>
    <col min="9741" max="9742" width="1.44140625" style="448" customWidth="1"/>
    <col min="9743" max="9746" width="7.6640625" style="448" customWidth="1"/>
    <col min="9747" max="9748" width="1.44140625" style="448" customWidth="1"/>
    <col min="9749" max="9752" width="7.6640625" style="448" customWidth="1"/>
    <col min="9753" max="9753" width="1.44140625" style="448" customWidth="1"/>
    <col min="9754" max="9984" width="9.109375" style="448"/>
    <col min="9985" max="9986" width="1.44140625" style="448" customWidth="1"/>
    <col min="9987" max="9990" width="7.6640625" style="448" customWidth="1"/>
    <col min="9991" max="9992" width="1.6640625" style="448" customWidth="1"/>
    <col min="9993" max="9996" width="7.6640625" style="448" customWidth="1"/>
    <col min="9997" max="9998" width="1.44140625" style="448" customWidth="1"/>
    <col min="9999" max="10002" width="7.6640625" style="448" customWidth="1"/>
    <col min="10003" max="10004" width="1.44140625" style="448" customWidth="1"/>
    <col min="10005" max="10008" width="7.6640625" style="448" customWidth="1"/>
    <col min="10009" max="10009" width="1.44140625" style="448" customWidth="1"/>
    <col min="10010" max="10240" width="9.109375" style="448"/>
    <col min="10241" max="10242" width="1.44140625" style="448" customWidth="1"/>
    <col min="10243" max="10246" width="7.6640625" style="448" customWidth="1"/>
    <col min="10247" max="10248" width="1.6640625" style="448" customWidth="1"/>
    <col min="10249" max="10252" width="7.6640625" style="448" customWidth="1"/>
    <col min="10253" max="10254" width="1.44140625" style="448" customWidth="1"/>
    <col min="10255" max="10258" width="7.6640625" style="448" customWidth="1"/>
    <col min="10259" max="10260" width="1.44140625" style="448" customWidth="1"/>
    <col min="10261" max="10264" width="7.6640625" style="448" customWidth="1"/>
    <col min="10265" max="10265" width="1.44140625" style="448" customWidth="1"/>
    <col min="10266" max="10496" width="9.109375" style="448"/>
    <col min="10497" max="10498" width="1.44140625" style="448" customWidth="1"/>
    <col min="10499" max="10502" width="7.6640625" style="448" customWidth="1"/>
    <col min="10503" max="10504" width="1.6640625" style="448" customWidth="1"/>
    <col min="10505" max="10508" width="7.6640625" style="448" customWidth="1"/>
    <col min="10509" max="10510" width="1.44140625" style="448" customWidth="1"/>
    <col min="10511" max="10514" width="7.6640625" style="448" customWidth="1"/>
    <col min="10515" max="10516" width="1.44140625" style="448" customWidth="1"/>
    <col min="10517" max="10520" width="7.6640625" style="448" customWidth="1"/>
    <col min="10521" max="10521" width="1.44140625" style="448" customWidth="1"/>
    <col min="10522" max="10752" width="9.109375" style="448"/>
    <col min="10753" max="10754" width="1.44140625" style="448" customWidth="1"/>
    <col min="10755" max="10758" width="7.6640625" style="448" customWidth="1"/>
    <col min="10759" max="10760" width="1.6640625" style="448" customWidth="1"/>
    <col min="10761" max="10764" width="7.6640625" style="448" customWidth="1"/>
    <col min="10765" max="10766" width="1.44140625" style="448" customWidth="1"/>
    <col min="10767" max="10770" width="7.6640625" style="448" customWidth="1"/>
    <col min="10771" max="10772" width="1.44140625" style="448" customWidth="1"/>
    <col min="10773" max="10776" width="7.6640625" style="448" customWidth="1"/>
    <col min="10777" max="10777" width="1.44140625" style="448" customWidth="1"/>
    <col min="10778" max="11008" width="9.109375" style="448"/>
    <col min="11009" max="11010" width="1.44140625" style="448" customWidth="1"/>
    <col min="11011" max="11014" width="7.6640625" style="448" customWidth="1"/>
    <col min="11015" max="11016" width="1.6640625" style="448" customWidth="1"/>
    <col min="11017" max="11020" width="7.6640625" style="448" customWidth="1"/>
    <col min="11021" max="11022" width="1.44140625" style="448" customWidth="1"/>
    <col min="11023" max="11026" width="7.6640625" style="448" customWidth="1"/>
    <col min="11027" max="11028" width="1.44140625" style="448" customWidth="1"/>
    <col min="11029" max="11032" width="7.6640625" style="448" customWidth="1"/>
    <col min="11033" max="11033" width="1.44140625" style="448" customWidth="1"/>
    <col min="11034" max="11264" width="9.109375" style="448"/>
    <col min="11265" max="11266" width="1.44140625" style="448" customWidth="1"/>
    <col min="11267" max="11270" width="7.6640625" style="448" customWidth="1"/>
    <col min="11271" max="11272" width="1.6640625" style="448" customWidth="1"/>
    <col min="11273" max="11276" width="7.6640625" style="448" customWidth="1"/>
    <col min="11277" max="11278" width="1.44140625" style="448" customWidth="1"/>
    <col min="11279" max="11282" width="7.6640625" style="448" customWidth="1"/>
    <col min="11283" max="11284" width="1.44140625" style="448" customWidth="1"/>
    <col min="11285" max="11288" width="7.6640625" style="448" customWidth="1"/>
    <col min="11289" max="11289" width="1.44140625" style="448" customWidth="1"/>
    <col min="11290" max="11520" width="9.109375" style="448"/>
    <col min="11521" max="11522" width="1.44140625" style="448" customWidth="1"/>
    <col min="11523" max="11526" width="7.6640625" style="448" customWidth="1"/>
    <col min="11527" max="11528" width="1.6640625" style="448" customWidth="1"/>
    <col min="11529" max="11532" width="7.6640625" style="448" customWidth="1"/>
    <col min="11533" max="11534" width="1.44140625" style="448" customWidth="1"/>
    <col min="11535" max="11538" width="7.6640625" style="448" customWidth="1"/>
    <col min="11539" max="11540" width="1.44140625" style="448" customWidth="1"/>
    <col min="11541" max="11544" width="7.6640625" style="448" customWidth="1"/>
    <col min="11545" max="11545" width="1.44140625" style="448" customWidth="1"/>
    <col min="11546" max="11776" width="9.109375" style="448"/>
    <col min="11777" max="11778" width="1.44140625" style="448" customWidth="1"/>
    <col min="11779" max="11782" width="7.6640625" style="448" customWidth="1"/>
    <col min="11783" max="11784" width="1.6640625" style="448" customWidth="1"/>
    <col min="11785" max="11788" width="7.6640625" style="448" customWidth="1"/>
    <col min="11789" max="11790" width="1.44140625" style="448" customWidth="1"/>
    <col min="11791" max="11794" width="7.6640625" style="448" customWidth="1"/>
    <col min="11795" max="11796" width="1.44140625" style="448" customWidth="1"/>
    <col min="11797" max="11800" width="7.6640625" style="448" customWidth="1"/>
    <col min="11801" max="11801" width="1.44140625" style="448" customWidth="1"/>
    <col min="11802" max="12032" width="9.109375" style="448"/>
    <col min="12033" max="12034" width="1.44140625" style="448" customWidth="1"/>
    <col min="12035" max="12038" width="7.6640625" style="448" customWidth="1"/>
    <col min="12039" max="12040" width="1.6640625" style="448" customWidth="1"/>
    <col min="12041" max="12044" width="7.6640625" style="448" customWidth="1"/>
    <col min="12045" max="12046" width="1.44140625" style="448" customWidth="1"/>
    <col min="12047" max="12050" width="7.6640625" style="448" customWidth="1"/>
    <col min="12051" max="12052" width="1.44140625" style="448" customWidth="1"/>
    <col min="12053" max="12056" width="7.6640625" style="448" customWidth="1"/>
    <col min="12057" max="12057" width="1.44140625" style="448" customWidth="1"/>
    <col min="12058" max="12288" width="9.109375" style="448"/>
    <col min="12289" max="12290" width="1.44140625" style="448" customWidth="1"/>
    <col min="12291" max="12294" width="7.6640625" style="448" customWidth="1"/>
    <col min="12295" max="12296" width="1.6640625" style="448" customWidth="1"/>
    <col min="12297" max="12300" width="7.6640625" style="448" customWidth="1"/>
    <col min="12301" max="12302" width="1.44140625" style="448" customWidth="1"/>
    <col min="12303" max="12306" width="7.6640625" style="448" customWidth="1"/>
    <col min="12307" max="12308" width="1.44140625" style="448" customWidth="1"/>
    <col min="12309" max="12312" width="7.6640625" style="448" customWidth="1"/>
    <col min="12313" max="12313" width="1.44140625" style="448" customWidth="1"/>
    <col min="12314" max="12544" width="9.109375" style="448"/>
    <col min="12545" max="12546" width="1.44140625" style="448" customWidth="1"/>
    <col min="12547" max="12550" width="7.6640625" style="448" customWidth="1"/>
    <col min="12551" max="12552" width="1.6640625" style="448" customWidth="1"/>
    <col min="12553" max="12556" width="7.6640625" style="448" customWidth="1"/>
    <col min="12557" max="12558" width="1.44140625" style="448" customWidth="1"/>
    <col min="12559" max="12562" width="7.6640625" style="448" customWidth="1"/>
    <col min="12563" max="12564" width="1.44140625" style="448" customWidth="1"/>
    <col min="12565" max="12568" width="7.6640625" style="448" customWidth="1"/>
    <col min="12569" max="12569" width="1.44140625" style="448" customWidth="1"/>
    <col min="12570" max="12800" width="9.109375" style="448"/>
    <col min="12801" max="12802" width="1.44140625" style="448" customWidth="1"/>
    <col min="12803" max="12806" width="7.6640625" style="448" customWidth="1"/>
    <col min="12807" max="12808" width="1.6640625" style="448" customWidth="1"/>
    <col min="12809" max="12812" width="7.6640625" style="448" customWidth="1"/>
    <col min="12813" max="12814" width="1.44140625" style="448" customWidth="1"/>
    <col min="12815" max="12818" width="7.6640625" style="448" customWidth="1"/>
    <col min="12819" max="12820" width="1.44140625" style="448" customWidth="1"/>
    <col min="12821" max="12824" width="7.6640625" style="448" customWidth="1"/>
    <col min="12825" max="12825" width="1.44140625" style="448" customWidth="1"/>
    <col min="12826" max="13056" width="9.109375" style="448"/>
    <col min="13057" max="13058" width="1.44140625" style="448" customWidth="1"/>
    <col min="13059" max="13062" width="7.6640625" style="448" customWidth="1"/>
    <col min="13063" max="13064" width="1.6640625" style="448" customWidth="1"/>
    <col min="13065" max="13068" width="7.6640625" style="448" customWidth="1"/>
    <col min="13069" max="13070" width="1.44140625" style="448" customWidth="1"/>
    <col min="13071" max="13074" width="7.6640625" style="448" customWidth="1"/>
    <col min="13075" max="13076" width="1.44140625" style="448" customWidth="1"/>
    <col min="13077" max="13080" width="7.6640625" style="448" customWidth="1"/>
    <col min="13081" max="13081" width="1.44140625" style="448" customWidth="1"/>
    <col min="13082" max="13312" width="9.109375" style="448"/>
    <col min="13313" max="13314" width="1.44140625" style="448" customWidth="1"/>
    <col min="13315" max="13318" width="7.6640625" style="448" customWidth="1"/>
    <col min="13319" max="13320" width="1.6640625" style="448" customWidth="1"/>
    <col min="13321" max="13324" width="7.6640625" style="448" customWidth="1"/>
    <col min="13325" max="13326" width="1.44140625" style="448" customWidth="1"/>
    <col min="13327" max="13330" width="7.6640625" style="448" customWidth="1"/>
    <col min="13331" max="13332" width="1.44140625" style="448" customWidth="1"/>
    <col min="13333" max="13336" width="7.6640625" style="448" customWidth="1"/>
    <col min="13337" max="13337" width="1.44140625" style="448" customWidth="1"/>
    <col min="13338" max="13568" width="9.109375" style="448"/>
    <col min="13569" max="13570" width="1.44140625" style="448" customWidth="1"/>
    <col min="13571" max="13574" width="7.6640625" style="448" customWidth="1"/>
    <col min="13575" max="13576" width="1.6640625" style="448" customWidth="1"/>
    <col min="13577" max="13580" width="7.6640625" style="448" customWidth="1"/>
    <col min="13581" max="13582" width="1.44140625" style="448" customWidth="1"/>
    <col min="13583" max="13586" width="7.6640625" style="448" customWidth="1"/>
    <col min="13587" max="13588" width="1.44140625" style="448" customWidth="1"/>
    <col min="13589" max="13592" width="7.6640625" style="448" customWidth="1"/>
    <col min="13593" max="13593" width="1.44140625" style="448" customWidth="1"/>
    <col min="13594" max="13824" width="9.109375" style="448"/>
    <col min="13825" max="13826" width="1.44140625" style="448" customWidth="1"/>
    <col min="13827" max="13830" width="7.6640625" style="448" customWidth="1"/>
    <col min="13831" max="13832" width="1.6640625" style="448" customWidth="1"/>
    <col min="13833" max="13836" width="7.6640625" style="448" customWidth="1"/>
    <col min="13837" max="13838" width="1.44140625" style="448" customWidth="1"/>
    <col min="13839" max="13842" width="7.6640625" style="448" customWidth="1"/>
    <col min="13843" max="13844" width="1.44140625" style="448" customWidth="1"/>
    <col min="13845" max="13848" width="7.6640625" style="448" customWidth="1"/>
    <col min="13849" max="13849" width="1.44140625" style="448" customWidth="1"/>
    <col min="13850" max="14080" width="9.109375" style="448"/>
    <col min="14081" max="14082" width="1.44140625" style="448" customWidth="1"/>
    <col min="14083" max="14086" width="7.6640625" style="448" customWidth="1"/>
    <col min="14087" max="14088" width="1.6640625" style="448" customWidth="1"/>
    <col min="14089" max="14092" width="7.6640625" style="448" customWidth="1"/>
    <col min="14093" max="14094" width="1.44140625" style="448" customWidth="1"/>
    <col min="14095" max="14098" width="7.6640625" style="448" customWidth="1"/>
    <col min="14099" max="14100" width="1.44140625" style="448" customWidth="1"/>
    <col min="14101" max="14104" width="7.6640625" style="448" customWidth="1"/>
    <col min="14105" max="14105" width="1.44140625" style="448" customWidth="1"/>
    <col min="14106" max="14336" width="9.109375" style="448"/>
    <col min="14337" max="14338" width="1.44140625" style="448" customWidth="1"/>
    <col min="14339" max="14342" width="7.6640625" style="448" customWidth="1"/>
    <col min="14343" max="14344" width="1.6640625" style="448" customWidth="1"/>
    <col min="14345" max="14348" width="7.6640625" style="448" customWidth="1"/>
    <col min="14349" max="14350" width="1.44140625" style="448" customWidth="1"/>
    <col min="14351" max="14354" width="7.6640625" style="448" customWidth="1"/>
    <col min="14355" max="14356" width="1.44140625" style="448" customWidth="1"/>
    <col min="14357" max="14360" width="7.6640625" style="448" customWidth="1"/>
    <col min="14361" max="14361" width="1.44140625" style="448" customWidth="1"/>
    <col min="14362" max="14592" width="9.109375" style="448"/>
    <col min="14593" max="14594" width="1.44140625" style="448" customWidth="1"/>
    <col min="14595" max="14598" width="7.6640625" style="448" customWidth="1"/>
    <col min="14599" max="14600" width="1.6640625" style="448" customWidth="1"/>
    <col min="14601" max="14604" width="7.6640625" style="448" customWidth="1"/>
    <col min="14605" max="14606" width="1.44140625" style="448" customWidth="1"/>
    <col min="14607" max="14610" width="7.6640625" style="448" customWidth="1"/>
    <col min="14611" max="14612" width="1.44140625" style="448" customWidth="1"/>
    <col min="14613" max="14616" width="7.6640625" style="448" customWidth="1"/>
    <col min="14617" max="14617" width="1.44140625" style="448" customWidth="1"/>
    <col min="14618" max="14848" width="9.109375" style="448"/>
    <col min="14849" max="14850" width="1.44140625" style="448" customWidth="1"/>
    <col min="14851" max="14854" width="7.6640625" style="448" customWidth="1"/>
    <col min="14855" max="14856" width="1.6640625" style="448" customWidth="1"/>
    <col min="14857" max="14860" width="7.6640625" style="448" customWidth="1"/>
    <col min="14861" max="14862" width="1.44140625" style="448" customWidth="1"/>
    <col min="14863" max="14866" width="7.6640625" style="448" customWidth="1"/>
    <col min="14867" max="14868" width="1.44140625" style="448" customWidth="1"/>
    <col min="14869" max="14872" width="7.6640625" style="448" customWidth="1"/>
    <col min="14873" max="14873" width="1.44140625" style="448" customWidth="1"/>
    <col min="14874" max="15104" width="9.109375" style="448"/>
    <col min="15105" max="15106" width="1.44140625" style="448" customWidth="1"/>
    <col min="15107" max="15110" width="7.6640625" style="448" customWidth="1"/>
    <col min="15111" max="15112" width="1.6640625" style="448" customWidth="1"/>
    <col min="15113" max="15116" width="7.6640625" style="448" customWidth="1"/>
    <col min="15117" max="15118" width="1.44140625" style="448" customWidth="1"/>
    <col min="15119" max="15122" width="7.6640625" style="448" customWidth="1"/>
    <col min="15123" max="15124" width="1.44140625" style="448" customWidth="1"/>
    <col min="15125" max="15128" width="7.6640625" style="448" customWidth="1"/>
    <col min="15129" max="15129" width="1.44140625" style="448" customWidth="1"/>
    <col min="15130" max="15360" width="9.109375" style="448"/>
    <col min="15361" max="15362" width="1.44140625" style="448" customWidth="1"/>
    <col min="15363" max="15366" width="7.6640625" style="448" customWidth="1"/>
    <col min="15367" max="15368" width="1.6640625" style="448" customWidth="1"/>
    <col min="15369" max="15372" width="7.6640625" style="448" customWidth="1"/>
    <col min="15373" max="15374" width="1.44140625" style="448" customWidth="1"/>
    <col min="15375" max="15378" width="7.6640625" style="448" customWidth="1"/>
    <col min="15379" max="15380" width="1.44140625" style="448" customWidth="1"/>
    <col min="15381" max="15384" width="7.6640625" style="448" customWidth="1"/>
    <col min="15385" max="15385" width="1.44140625" style="448" customWidth="1"/>
    <col min="15386" max="15616" width="9.109375" style="448"/>
    <col min="15617" max="15618" width="1.44140625" style="448" customWidth="1"/>
    <col min="15619" max="15622" width="7.6640625" style="448" customWidth="1"/>
    <col min="15623" max="15624" width="1.6640625" style="448" customWidth="1"/>
    <col min="15625" max="15628" width="7.6640625" style="448" customWidth="1"/>
    <col min="15629" max="15630" width="1.44140625" style="448" customWidth="1"/>
    <col min="15631" max="15634" width="7.6640625" style="448" customWidth="1"/>
    <col min="15635" max="15636" width="1.44140625" style="448" customWidth="1"/>
    <col min="15637" max="15640" width="7.6640625" style="448" customWidth="1"/>
    <col min="15641" max="15641" width="1.44140625" style="448" customWidth="1"/>
    <col min="15642" max="15872" width="9.109375" style="448"/>
    <col min="15873" max="15874" width="1.44140625" style="448" customWidth="1"/>
    <col min="15875" max="15878" width="7.6640625" style="448" customWidth="1"/>
    <col min="15879" max="15880" width="1.6640625" style="448" customWidth="1"/>
    <col min="15881" max="15884" width="7.6640625" style="448" customWidth="1"/>
    <col min="15885" max="15886" width="1.44140625" style="448" customWidth="1"/>
    <col min="15887" max="15890" width="7.6640625" style="448" customWidth="1"/>
    <col min="15891" max="15892" width="1.44140625" style="448" customWidth="1"/>
    <col min="15893" max="15896" width="7.6640625" style="448" customWidth="1"/>
    <col min="15897" max="15897" width="1.44140625" style="448" customWidth="1"/>
    <col min="15898" max="16128" width="9.109375" style="448"/>
    <col min="16129" max="16130" width="1.44140625" style="448" customWidth="1"/>
    <col min="16131" max="16134" width="7.6640625" style="448" customWidth="1"/>
    <col min="16135" max="16136" width="1.6640625" style="448" customWidth="1"/>
    <col min="16137" max="16140" width="7.6640625" style="448" customWidth="1"/>
    <col min="16141" max="16142" width="1.44140625" style="448" customWidth="1"/>
    <col min="16143" max="16146" width="7.6640625" style="448" customWidth="1"/>
    <col min="16147" max="16148" width="1.44140625" style="448" customWidth="1"/>
    <col min="16149" max="16152" width="7.6640625" style="448" customWidth="1"/>
    <col min="16153" max="16153" width="1.44140625" style="448" customWidth="1"/>
    <col min="16154" max="16384" width="9.109375" style="448"/>
  </cols>
  <sheetData>
    <row r="1" spans="2:26" ht="15.6" x14ac:dyDescent="0.3">
      <c r="D1" s="369" t="s">
        <v>111</v>
      </c>
      <c r="E1" s="370">
        <f>[3]W!A1</f>
        <v>8</v>
      </c>
      <c r="F1" s="456" t="s">
        <v>110</v>
      </c>
      <c r="G1" s="375"/>
      <c r="I1" s="370">
        <f>[3]W!A2</f>
        <v>2</v>
      </c>
      <c r="J1" s="375"/>
      <c r="K1" s="375"/>
      <c r="L1" s="375"/>
      <c r="M1" s="457" t="s">
        <v>109</v>
      </c>
      <c r="N1" s="375"/>
      <c r="O1" s="375"/>
      <c r="P1" s="375"/>
      <c r="Q1" s="375"/>
      <c r="S1" s="375"/>
      <c r="U1" s="369" t="s">
        <v>108</v>
      </c>
      <c r="V1" s="370">
        <f>[3]W!A4</f>
        <v>2017</v>
      </c>
      <c r="W1" s="371" t="s">
        <v>107</v>
      </c>
      <c r="X1" s="370">
        <f>[3]W!A5</f>
        <v>4</v>
      </c>
    </row>
    <row r="2" spans="2:26" x14ac:dyDescent="0.2">
      <c r="B2" s="491"/>
      <c r="C2" s="491"/>
      <c r="T2" s="491"/>
      <c r="Y2" s="491"/>
    </row>
    <row r="3" spans="2:26" x14ac:dyDescent="0.2">
      <c r="B3" s="492"/>
      <c r="C3" s="493"/>
      <c r="D3" s="493"/>
      <c r="E3" s="493"/>
      <c r="F3" s="493"/>
      <c r="G3" s="494"/>
      <c r="H3" s="493"/>
      <c r="I3" s="493"/>
      <c r="J3" s="493"/>
      <c r="K3" s="495"/>
      <c r="L3" s="495"/>
      <c r="M3" s="496"/>
      <c r="N3" s="495"/>
      <c r="O3" s="495"/>
      <c r="P3" s="495"/>
      <c r="Q3" s="495"/>
      <c r="R3" s="495"/>
      <c r="S3" s="497"/>
      <c r="T3" s="498"/>
      <c r="U3" s="495"/>
      <c r="V3" s="495"/>
      <c r="W3" s="495"/>
      <c r="X3" s="495"/>
      <c r="Y3" s="496"/>
      <c r="Z3" s="491"/>
    </row>
    <row r="4" spans="2:26" x14ac:dyDescent="0.2">
      <c r="B4" s="499"/>
      <c r="C4" s="500" t="s">
        <v>106</v>
      </c>
      <c r="D4" s="500"/>
      <c r="E4" s="500"/>
      <c r="F4" s="500"/>
      <c r="G4" s="501"/>
      <c r="H4" s="500"/>
      <c r="I4" s="500"/>
      <c r="J4" s="500"/>
      <c r="K4" s="491"/>
      <c r="L4" s="491"/>
      <c r="M4" s="502"/>
      <c r="N4" s="491"/>
      <c r="O4" s="491"/>
      <c r="P4" s="491"/>
      <c r="Q4" s="491"/>
      <c r="R4" s="491"/>
      <c r="S4" s="503"/>
      <c r="T4" s="504"/>
      <c r="U4" s="491"/>
      <c r="V4" s="491"/>
      <c r="W4" s="491"/>
      <c r="X4" s="491"/>
      <c r="Y4" s="502"/>
      <c r="Z4" s="491"/>
    </row>
    <row r="5" spans="2:26" x14ac:dyDescent="0.2">
      <c r="B5" s="499"/>
      <c r="C5" s="500"/>
      <c r="D5" s="500"/>
      <c r="E5" s="500"/>
      <c r="F5" s="500"/>
      <c r="G5" s="501"/>
      <c r="H5" s="500"/>
      <c r="I5" s="500"/>
      <c r="J5" s="500"/>
      <c r="K5" s="491"/>
      <c r="L5" s="491"/>
      <c r="M5" s="502"/>
      <c r="N5" s="491"/>
      <c r="O5" s="491"/>
      <c r="P5" s="491"/>
      <c r="Q5" s="491"/>
      <c r="R5" s="491"/>
      <c r="S5" s="503"/>
      <c r="T5" s="504"/>
      <c r="U5" s="491"/>
      <c r="V5" s="491"/>
      <c r="W5" s="491"/>
      <c r="X5" s="491"/>
      <c r="Y5" s="502"/>
      <c r="Z5" s="491"/>
    </row>
    <row r="6" spans="2:26" x14ac:dyDescent="0.2">
      <c r="B6" s="499"/>
      <c r="C6" s="491" t="s">
        <v>105</v>
      </c>
      <c r="D6" s="500"/>
      <c r="E6" s="500"/>
      <c r="F6" s="505" t="s">
        <v>101</v>
      </c>
      <c r="G6" s="501"/>
      <c r="H6" s="500"/>
      <c r="I6" s="491" t="s">
        <v>104</v>
      </c>
      <c r="J6" s="500"/>
      <c r="K6" s="491"/>
      <c r="L6" s="505" t="s">
        <v>101</v>
      </c>
      <c r="M6" s="502"/>
      <c r="N6" s="491"/>
      <c r="O6" s="491" t="s">
        <v>103</v>
      </c>
      <c r="P6" s="500"/>
      <c r="Q6" s="491"/>
      <c r="R6" s="505" t="s">
        <v>101</v>
      </c>
      <c r="S6" s="502"/>
      <c r="T6" s="491"/>
      <c r="U6" s="491" t="s">
        <v>102</v>
      </c>
      <c r="V6" s="491"/>
      <c r="W6" s="491"/>
      <c r="X6" s="505" t="s">
        <v>101</v>
      </c>
      <c r="Y6" s="502"/>
    </row>
    <row r="7" spans="2:26" x14ac:dyDescent="0.2">
      <c r="B7" s="499"/>
      <c r="C7" s="500"/>
      <c r="D7" s="500"/>
      <c r="E7" s="500"/>
      <c r="F7" s="505"/>
      <c r="G7" s="501"/>
      <c r="H7" s="500"/>
      <c r="I7" s="500"/>
      <c r="J7" s="500"/>
      <c r="K7" s="491"/>
      <c r="L7" s="505"/>
      <c r="M7" s="502"/>
      <c r="N7" s="491"/>
      <c r="O7" s="500"/>
      <c r="P7" s="500"/>
      <c r="Q7" s="491"/>
      <c r="R7" s="505"/>
      <c r="S7" s="502"/>
      <c r="T7" s="491"/>
      <c r="U7" s="500"/>
      <c r="V7" s="491"/>
      <c r="W7" s="491"/>
      <c r="X7" s="505"/>
      <c r="Y7" s="502"/>
    </row>
    <row r="8" spans="2:26" x14ac:dyDescent="0.2">
      <c r="B8" s="499"/>
      <c r="C8" s="491" t="s">
        <v>100</v>
      </c>
      <c r="D8" s="491"/>
      <c r="E8" s="491"/>
      <c r="F8" s="506">
        <f>[3]W!A201</f>
        <v>107000</v>
      </c>
      <c r="G8" s="502"/>
      <c r="H8" s="491"/>
      <c r="I8" s="491" t="s">
        <v>99</v>
      </c>
      <c r="J8" s="491"/>
      <c r="K8" s="491"/>
      <c r="L8" s="506">
        <f>[3]W!A241</f>
        <v>1523875</v>
      </c>
      <c r="M8" s="502"/>
      <c r="N8" s="491"/>
      <c r="O8" s="500" t="s">
        <v>98</v>
      </c>
      <c r="P8" s="500"/>
      <c r="Q8" s="491"/>
      <c r="R8" s="491"/>
      <c r="S8" s="502"/>
      <c r="T8" s="491"/>
      <c r="U8" s="507" t="s">
        <v>97</v>
      </c>
      <c r="Y8" s="502"/>
    </row>
    <row r="9" spans="2:26" x14ac:dyDescent="0.2">
      <c r="B9" s="499"/>
      <c r="C9" s="491" t="s">
        <v>96</v>
      </c>
      <c r="D9" s="491"/>
      <c r="E9" s="491"/>
      <c r="F9" s="506">
        <f>[3]W!A202</f>
        <v>47031</v>
      </c>
      <c r="G9" s="502"/>
      <c r="H9" s="491"/>
      <c r="I9" s="491"/>
      <c r="J9" s="491"/>
      <c r="K9" s="491"/>
      <c r="L9" s="506"/>
      <c r="M9" s="502"/>
      <c r="N9" s="491"/>
      <c r="O9" s="448" t="s">
        <v>95</v>
      </c>
      <c r="Q9" s="508"/>
      <c r="R9" s="508">
        <f>[3]W!A261</f>
        <v>50000</v>
      </c>
      <c r="S9" s="502"/>
      <c r="T9" s="491"/>
      <c r="U9" s="491" t="s">
        <v>94</v>
      </c>
      <c r="V9" s="491"/>
      <c r="W9" s="491"/>
      <c r="X9" s="506">
        <f>[3]W!A221</f>
        <v>1567504</v>
      </c>
      <c r="Y9" s="502"/>
    </row>
    <row r="10" spans="2:26" x14ac:dyDescent="0.2">
      <c r="B10" s="499"/>
      <c r="C10" s="491" t="s">
        <v>93</v>
      </c>
      <c r="D10" s="491"/>
      <c r="E10" s="491"/>
      <c r="F10" s="506">
        <f>[3]W!A203</f>
        <v>20870</v>
      </c>
      <c r="G10" s="502"/>
      <c r="H10" s="491"/>
      <c r="I10" s="491" t="s">
        <v>92</v>
      </c>
      <c r="J10" s="491"/>
      <c r="K10" s="491"/>
      <c r="L10" s="506">
        <f>[3]W!A242</f>
        <v>307487</v>
      </c>
      <c r="M10" s="502"/>
      <c r="N10" s="491"/>
      <c r="O10" s="491" t="s">
        <v>91</v>
      </c>
      <c r="P10" s="491"/>
      <c r="Q10" s="508"/>
      <c r="R10" s="508">
        <f>[3]W!A262</f>
        <v>375000</v>
      </c>
      <c r="S10" s="502"/>
      <c r="T10" s="491"/>
      <c r="U10" s="491" t="s">
        <v>48</v>
      </c>
      <c r="V10" s="491"/>
      <c r="W10" s="491"/>
      <c r="X10" s="506">
        <f>[3]W!A222</f>
        <v>40911</v>
      </c>
      <c r="Y10" s="502"/>
    </row>
    <row r="11" spans="2:26" x14ac:dyDescent="0.2">
      <c r="B11" s="499"/>
      <c r="C11" s="491" t="s">
        <v>90</v>
      </c>
      <c r="D11" s="491"/>
      <c r="E11" s="491"/>
      <c r="F11" s="506">
        <f>[3]W!A204</f>
        <v>127706</v>
      </c>
      <c r="G11" s="502"/>
      <c r="H11" s="491"/>
      <c r="I11" s="509" t="s">
        <v>89</v>
      </c>
      <c r="L11" s="506">
        <f>[3]W!A243</f>
        <v>271200</v>
      </c>
      <c r="M11" s="502"/>
      <c r="N11" s="491"/>
      <c r="O11" s="491" t="s">
        <v>88</v>
      </c>
      <c r="P11" s="491"/>
      <c r="Q11" s="491"/>
      <c r="R11" s="510">
        <f>[3]W!A263</f>
        <v>1303186</v>
      </c>
      <c r="S11" s="502"/>
      <c r="T11" s="491"/>
      <c r="U11" s="491" t="s">
        <v>87</v>
      </c>
      <c r="V11" s="491"/>
      <c r="W11" s="491"/>
      <c r="X11" s="506">
        <f>[3]W!A223</f>
        <v>1831575</v>
      </c>
      <c r="Y11" s="502"/>
    </row>
    <row r="12" spans="2:26" x14ac:dyDescent="0.2">
      <c r="B12" s="499"/>
      <c r="C12" s="491" t="s">
        <v>86</v>
      </c>
      <c r="D12" s="491"/>
      <c r="E12" s="491"/>
      <c r="F12" s="506">
        <f>[3]W!A205</f>
        <v>18191</v>
      </c>
      <c r="G12" s="502"/>
      <c r="H12" s="491"/>
      <c r="I12" s="491" t="s">
        <v>85</v>
      </c>
      <c r="J12" s="491"/>
      <c r="K12" s="491"/>
      <c r="L12" s="506">
        <f>[3]W!A244</f>
        <v>743953</v>
      </c>
      <c r="M12" s="502"/>
      <c r="N12" s="491"/>
      <c r="O12" s="491" t="s">
        <v>84</v>
      </c>
      <c r="P12" s="491"/>
      <c r="Q12" s="491"/>
      <c r="R12" s="506">
        <f>SUM(R9:R11)</f>
        <v>1728186</v>
      </c>
      <c r="S12" s="502"/>
      <c r="T12" s="491"/>
      <c r="U12" s="491" t="s">
        <v>83</v>
      </c>
      <c r="V12" s="491"/>
      <c r="W12" s="491"/>
      <c r="X12" s="511">
        <f>[3]W!A224</f>
        <v>0</v>
      </c>
      <c r="Y12" s="502"/>
    </row>
    <row r="13" spans="2:26" x14ac:dyDescent="0.2">
      <c r="B13" s="499"/>
      <c r="C13" s="491" t="s">
        <v>82</v>
      </c>
      <c r="D13" s="491"/>
      <c r="E13" s="491"/>
      <c r="F13" s="506">
        <f>[3]W!A206</f>
        <v>10930</v>
      </c>
      <c r="G13" s="502"/>
      <c r="H13" s="491"/>
      <c r="I13" s="491" t="s">
        <v>81</v>
      </c>
      <c r="J13" s="491"/>
      <c r="K13" s="491"/>
      <c r="L13" s="506">
        <f>[3]W!A245</f>
        <v>71747</v>
      </c>
      <c r="M13" s="502"/>
      <c r="N13" s="491"/>
      <c r="S13" s="502"/>
      <c r="T13" s="491"/>
      <c r="U13" s="509" t="s">
        <v>80</v>
      </c>
      <c r="X13" s="508">
        <f>X9+X10-X11-X12</f>
        <v>-223160</v>
      </c>
      <c r="Y13" s="502"/>
    </row>
    <row r="14" spans="2:26" x14ac:dyDescent="0.2">
      <c r="B14" s="499"/>
      <c r="C14" s="491" t="s">
        <v>79</v>
      </c>
      <c r="D14" s="491"/>
      <c r="E14" s="491"/>
      <c r="F14" s="506">
        <f>[3]W!A207</f>
        <v>91000</v>
      </c>
      <c r="G14" s="502"/>
      <c r="H14" s="491"/>
      <c r="I14" s="491" t="s">
        <v>78</v>
      </c>
      <c r="J14" s="491"/>
      <c r="K14" s="491"/>
      <c r="L14" s="506">
        <f>[3]W!A246</f>
        <v>157247</v>
      </c>
      <c r="M14" s="502"/>
      <c r="N14" s="491"/>
      <c r="O14" s="507" t="s">
        <v>77</v>
      </c>
      <c r="S14" s="502"/>
      <c r="T14" s="491"/>
      <c r="Y14" s="502"/>
    </row>
    <row r="15" spans="2:26" ht="12" x14ac:dyDescent="0.3">
      <c r="B15" s="499"/>
      <c r="C15" s="512" t="s">
        <v>76</v>
      </c>
      <c r="D15" s="491"/>
      <c r="E15" s="491"/>
      <c r="F15" s="506">
        <f>[3]W!A208</f>
        <v>15000</v>
      </c>
      <c r="G15" s="502"/>
      <c r="H15" s="491"/>
      <c r="I15" s="491" t="s">
        <v>75</v>
      </c>
      <c r="J15" s="491"/>
      <c r="K15" s="491"/>
      <c r="L15" s="506">
        <f>[3]W!A247</f>
        <v>123738</v>
      </c>
      <c r="M15" s="502"/>
      <c r="N15" s="491"/>
      <c r="O15" s="491" t="s">
        <v>74</v>
      </c>
      <c r="P15" s="491"/>
      <c r="Q15" s="491"/>
      <c r="R15" s="506">
        <f>[3]W!A265</f>
        <v>22833</v>
      </c>
      <c r="S15" s="502"/>
      <c r="T15" s="491"/>
      <c r="U15" s="507" t="s">
        <v>73</v>
      </c>
      <c r="Y15" s="502"/>
    </row>
    <row r="16" spans="2:26" x14ac:dyDescent="0.2">
      <c r="B16" s="499"/>
      <c r="C16" s="491" t="s">
        <v>72</v>
      </c>
      <c r="D16" s="491"/>
      <c r="E16" s="491"/>
      <c r="F16" s="506">
        <f>[3]W!A209</f>
        <v>106500</v>
      </c>
      <c r="G16" s="502"/>
      <c r="H16" s="491"/>
      <c r="I16" s="491" t="s">
        <v>71</v>
      </c>
      <c r="J16" s="491"/>
      <c r="K16" s="491"/>
      <c r="L16" s="506">
        <f>[3]W!A248</f>
        <v>3308</v>
      </c>
      <c r="M16" s="502"/>
      <c r="N16" s="491"/>
      <c r="O16" s="509" t="s">
        <v>70</v>
      </c>
      <c r="R16" s="506">
        <f>[3]W!A266</f>
        <v>271200</v>
      </c>
      <c r="S16" s="502"/>
      <c r="T16" s="491"/>
      <c r="U16" s="491" t="s">
        <v>69</v>
      </c>
      <c r="V16" s="491"/>
      <c r="W16" s="491"/>
      <c r="X16" s="506">
        <f>[3]W!A225</f>
        <v>812</v>
      </c>
      <c r="Y16" s="502"/>
    </row>
    <row r="17" spans="2:25" x14ac:dyDescent="0.2">
      <c r="B17" s="499"/>
      <c r="C17" s="491" t="s">
        <v>68</v>
      </c>
      <c r="D17" s="491"/>
      <c r="E17" s="491"/>
      <c r="F17" s="506">
        <f>[3]W!A210</f>
        <v>10625</v>
      </c>
      <c r="G17" s="502"/>
      <c r="H17" s="491"/>
      <c r="I17" s="491" t="s">
        <v>67</v>
      </c>
      <c r="L17" s="506">
        <f>[3]W!A249</f>
        <v>39400</v>
      </c>
      <c r="M17" s="502"/>
      <c r="N17" s="491"/>
      <c r="O17" s="491" t="s">
        <v>66</v>
      </c>
      <c r="P17" s="491"/>
      <c r="Q17" s="491"/>
      <c r="R17" s="506">
        <f>[3]W!A267</f>
        <v>502714</v>
      </c>
      <c r="S17" s="502"/>
      <c r="T17" s="491"/>
      <c r="U17" s="491" t="s">
        <v>65</v>
      </c>
      <c r="X17" s="506">
        <f>[3]W!A226</f>
        <v>0</v>
      </c>
      <c r="Y17" s="502"/>
    </row>
    <row r="18" spans="2:25" x14ac:dyDescent="0.2">
      <c r="B18" s="499"/>
      <c r="C18" s="491" t="s">
        <v>64</v>
      </c>
      <c r="D18" s="491"/>
      <c r="E18" s="491"/>
      <c r="F18" s="506">
        <f>[3]W!A211</f>
        <v>8077</v>
      </c>
      <c r="G18" s="502"/>
      <c r="H18" s="491"/>
      <c r="I18" s="504" t="s">
        <v>63</v>
      </c>
      <c r="J18" s="491"/>
      <c r="K18" s="491"/>
      <c r="L18" s="511">
        <f>[3]W!A250</f>
        <v>796747</v>
      </c>
      <c r="M18" s="502"/>
      <c r="N18" s="491"/>
      <c r="O18" s="491" t="s">
        <v>62</v>
      </c>
      <c r="P18" s="491"/>
      <c r="Q18" s="491"/>
      <c r="R18" s="506">
        <f>[3]W!A268</f>
        <v>751502</v>
      </c>
      <c r="S18" s="502"/>
      <c r="T18" s="491"/>
      <c r="U18" s="491" t="s">
        <v>61</v>
      </c>
      <c r="V18" s="491"/>
      <c r="W18" s="491"/>
      <c r="X18" s="511">
        <f>[3]W!A227</f>
        <v>100000</v>
      </c>
      <c r="Y18" s="502"/>
    </row>
    <row r="19" spans="2:25" x14ac:dyDescent="0.2">
      <c r="B19" s="499"/>
      <c r="C19" s="491" t="s">
        <v>60</v>
      </c>
      <c r="D19" s="491"/>
      <c r="E19" s="491"/>
      <c r="F19" s="506">
        <f>[3]W!A212</f>
        <v>12500</v>
      </c>
      <c r="G19" s="502"/>
      <c r="H19" s="491"/>
      <c r="I19" s="491" t="s">
        <v>59</v>
      </c>
      <c r="J19" s="491"/>
      <c r="K19" s="491"/>
      <c r="L19" s="513">
        <f>[3]W!A251</f>
        <v>921333</v>
      </c>
      <c r="M19" s="502"/>
      <c r="N19" s="491"/>
      <c r="O19" s="491" t="s">
        <v>58</v>
      </c>
      <c r="P19" s="491"/>
      <c r="Q19" s="491"/>
      <c r="R19" s="511">
        <f>[3]W!A269</f>
        <v>1191095</v>
      </c>
      <c r="S19" s="502"/>
      <c r="T19" s="491"/>
      <c r="U19" s="509" t="s">
        <v>57</v>
      </c>
      <c r="X19" s="508">
        <f>X16+X17-X18</f>
        <v>-99188</v>
      </c>
      <c r="Y19" s="502"/>
    </row>
    <row r="20" spans="2:25" x14ac:dyDescent="0.2">
      <c r="B20" s="499"/>
      <c r="C20" s="491" t="s">
        <v>56</v>
      </c>
      <c r="D20" s="491"/>
      <c r="E20" s="491"/>
      <c r="F20" s="506">
        <f>[3]W!A213</f>
        <v>3241</v>
      </c>
      <c r="G20" s="502"/>
      <c r="H20" s="491"/>
      <c r="I20" s="491" t="s">
        <v>55</v>
      </c>
      <c r="J20" s="491"/>
      <c r="K20" s="491"/>
      <c r="L20" s="506">
        <f>[3]W!A252</f>
        <v>602542</v>
      </c>
      <c r="M20" s="502"/>
      <c r="N20" s="491"/>
      <c r="O20" s="509" t="s">
        <v>54</v>
      </c>
      <c r="R20" s="514">
        <f>SUM(R15:R19)</f>
        <v>2739344</v>
      </c>
      <c r="S20" s="502"/>
      <c r="T20" s="491"/>
      <c r="Y20" s="502"/>
    </row>
    <row r="21" spans="2:25" x14ac:dyDescent="0.2">
      <c r="B21" s="499"/>
      <c r="C21" s="491" t="s">
        <v>53</v>
      </c>
      <c r="D21" s="491"/>
      <c r="E21" s="491"/>
      <c r="F21" s="506">
        <f>[3]W!A214</f>
        <v>11814</v>
      </c>
      <c r="G21" s="502"/>
      <c r="H21" s="491"/>
      <c r="I21" s="491" t="s">
        <v>52</v>
      </c>
      <c r="J21" s="491"/>
      <c r="K21" s="491"/>
      <c r="L21" s="506">
        <f>[3]W!A217</f>
        <v>692368</v>
      </c>
      <c r="M21" s="502"/>
      <c r="N21" s="491"/>
      <c r="O21" s="491" t="s">
        <v>51</v>
      </c>
      <c r="P21" s="491"/>
      <c r="Q21" s="491"/>
      <c r="R21" s="506">
        <f>R12+R20</f>
        <v>4467530</v>
      </c>
      <c r="S21" s="502"/>
      <c r="T21" s="491"/>
      <c r="U21" s="507" t="s">
        <v>50</v>
      </c>
      <c r="Y21" s="502"/>
    </row>
    <row r="22" spans="2:25" x14ac:dyDescent="0.2">
      <c r="B22" s="499"/>
      <c r="C22" s="491" t="s">
        <v>49</v>
      </c>
      <c r="D22" s="491"/>
      <c r="E22" s="491"/>
      <c r="F22" s="506">
        <f>[3]W!A215</f>
        <v>90000</v>
      </c>
      <c r="G22" s="502"/>
      <c r="H22" s="491"/>
      <c r="I22" s="491" t="s">
        <v>48</v>
      </c>
      <c r="J22" s="491"/>
      <c r="K22" s="491"/>
      <c r="L22" s="506">
        <f>[3]W!A222</f>
        <v>40911</v>
      </c>
      <c r="M22" s="502"/>
      <c r="N22" s="491"/>
      <c r="S22" s="502"/>
      <c r="T22" s="491"/>
      <c r="U22" s="448" t="s">
        <v>47</v>
      </c>
      <c r="X22" s="506">
        <f>[3]W!A228</f>
        <v>0</v>
      </c>
      <c r="Y22" s="502"/>
    </row>
    <row r="23" spans="2:25" x14ac:dyDescent="0.2">
      <c r="B23" s="499"/>
      <c r="C23" s="491" t="s">
        <v>46</v>
      </c>
      <c r="D23" s="491"/>
      <c r="E23" s="491"/>
      <c r="F23" s="511">
        <f>[3]W!A216</f>
        <v>11883</v>
      </c>
      <c r="G23" s="502"/>
      <c r="H23" s="491"/>
      <c r="I23" s="491" t="s">
        <v>45</v>
      </c>
      <c r="J23" s="491"/>
      <c r="K23" s="491"/>
      <c r="L23" s="510">
        <f>[3]W!A254</f>
        <v>33414</v>
      </c>
      <c r="M23" s="502"/>
      <c r="N23" s="491"/>
      <c r="O23" s="500" t="s">
        <v>44</v>
      </c>
      <c r="P23" s="491"/>
      <c r="Q23" s="491"/>
      <c r="R23" s="506"/>
      <c r="S23" s="502"/>
      <c r="T23" s="491"/>
      <c r="U23" s="448" t="s">
        <v>43</v>
      </c>
      <c r="V23" s="491"/>
      <c r="W23" s="491"/>
      <c r="X23" s="506">
        <f>[3]W!A229</f>
        <v>0</v>
      </c>
      <c r="Y23" s="502"/>
    </row>
    <row r="24" spans="2:25" x14ac:dyDescent="0.2">
      <c r="B24" s="499"/>
      <c r="C24" s="491" t="s">
        <v>42</v>
      </c>
      <c r="D24" s="500"/>
      <c r="E24" s="491"/>
      <c r="F24" s="511">
        <f>[3]W!A217</f>
        <v>692368</v>
      </c>
      <c r="G24" s="502"/>
      <c r="H24" s="491"/>
      <c r="I24" s="509" t="s">
        <v>41</v>
      </c>
      <c r="L24" s="506">
        <f>L20-L21+L22-L23</f>
        <v>-82329</v>
      </c>
      <c r="M24" s="502"/>
      <c r="N24" s="491"/>
      <c r="O24" s="491" t="s">
        <v>40</v>
      </c>
      <c r="P24" s="491"/>
      <c r="Q24" s="491"/>
      <c r="R24" s="506">
        <f>[3]W!A271</f>
        <v>0</v>
      </c>
      <c r="S24" s="502"/>
      <c r="T24" s="491"/>
      <c r="U24" s="491" t="s">
        <v>39</v>
      </c>
      <c r="V24" s="491"/>
      <c r="W24" s="491"/>
      <c r="X24" s="506">
        <f>[3]W!A230</f>
        <v>0</v>
      </c>
      <c r="Y24" s="502"/>
    </row>
    <row r="25" spans="2:25" ht="12" x14ac:dyDescent="0.3">
      <c r="B25" s="499"/>
      <c r="C25" s="491"/>
      <c r="F25" s="515"/>
      <c r="G25" s="502"/>
      <c r="H25" s="491"/>
      <c r="I25" s="491" t="s">
        <v>38</v>
      </c>
      <c r="J25" s="491"/>
      <c r="K25" s="491"/>
      <c r="L25" s="506">
        <f>[3]W!A225</f>
        <v>812</v>
      </c>
      <c r="M25" s="502"/>
      <c r="N25" s="491"/>
      <c r="O25" s="512" t="s">
        <v>37</v>
      </c>
      <c r="P25" s="491"/>
      <c r="Q25" s="491"/>
      <c r="R25" s="506">
        <f>[3]W!A272</f>
        <v>703608</v>
      </c>
      <c r="S25" s="502"/>
      <c r="T25" s="491"/>
      <c r="U25" s="491" t="s">
        <v>36</v>
      </c>
      <c r="V25" s="491"/>
      <c r="W25" s="491"/>
      <c r="X25" s="506">
        <f>[3]W!A231</f>
        <v>0</v>
      </c>
      <c r="Y25" s="502"/>
    </row>
    <row r="26" spans="2:25" x14ac:dyDescent="0.2">
      <c r="B26" s="499"/>
      <c r="C26" s="516" t="s">
        <v>35</v>
      </c>
      <c r="D26" s="491"/>
      <c r="E26" s="491"/>
      <c r="F26" s="506"/>
      <c r="G26" s="502"/>
      <c r="H26" s="491"/>
      <c r="I26" s="491" t="s">
        <v>34</v>
      </c>
      <c r="J26" s="491"/>
      <c r="K26" s="491"/>
      <c r="L26" s="511">
        <f>[3]W!A232</f>
        <v>0</v>
      </c>
      <c r="M26" s="502"/>
      <c r="N26" s="491"/>
      <c r="O26" s="491" t="s">
        <v>33</v>
      </c>
      <c r="P26" s="491"/>
      <c r="Q26" s="491"/>
      <c r="R26" s="511">
        <f>[3]W!A273</f>
        <v>0</v>
      </c>
      <c r="S26" s="502"/>
      <c r="T26" s="491"/>
      <c r="U26" s="491" t="s">
        <v>32</v>
      </c>
      <c r="V26" s="491"/>
      <c r="W26" s="491"/>
      <c r="X26" s="511">
        <f>[3]W!A232</f>
        <v>0</v>
      </c>
      <c r="Y26" s="502"/>
    </row>
    <row r="27" spans="2:25" x14ac:dyDescent="0.2">
      <c r="B27" s="499"/>
      <c r="C27" s="509" t="s">
        <v>31</v>
      </c>
      <c r="D27" s="491"/>
      <c r="E27" s="491"/>
      <c r="F27" s="508">
        <f>L27</f>
        <v>-81517</v>
      </c>
      <c r="G27" s="502"/>
      <c r="H27" s="491"/>
      <c r="I27" s="509" t="s">
        <v>30</v>
      </c>
      <c r="J27" s="491"/>
      <c r="K27" s="491"/>
      <c r="L27" s="508">
        <f>L24+L25-L26</f>
        <v>-81517</v>
      </c>
      <c r="M27" s="502"/>
      <c r="N27" s="491"/>
      <c r="O27" s="504" t="s">
        <v>29</v>
      </c>
      <c r="P27" s="491"/>
      <c r="Q27" s="491"/>
      <c r="R27" s="506">
        <f>SUM(R24:R26)</f>
        <v>703608</v>
      </c>
      <c r="S27" s="502"/>
      <c r="T27" s="491"/>
      <c r="U27" s="509" t="s">
        <v>28</v>
      </c>
      <c r="X27" s="508">
        <f>X22-X23-X24+X25-X26</f>
        <v>0</v>
      </c>
      <c r="Y27" s="502"/>
    </row>
    <row r="28" spans="2:25" x14ac:dyDescent="0.2">
      <c r="B28" s="499"/>
      <c r="C28" s="509" t="s">
        <v>27</v>
      </c>
      <c r="D28" s="491"/>
      <c r="E28" s="491"/>
      <c r="F28" s="511">
        <f>[3]W!A240</f>
        <v>-154561</v>
      </c>
      <c r="G28" s="502"/>
      <c r="H28" s="491"/>
      <c r="I28" s="491" t="s">
        <v>26</v>
      </c>
      <c r="J28" s="491"/>
      <c r="K28" s="491"/>
      <c r="L28" s="511">
        <f>[3]W!A255</f>
        <v>0</v>
      </c>
      <c r="M28" s="502"/>
      <c r="N28" s="491"/>
      <c r="O28" s="491" t="s">
        <v>25</v>
      </c>
      <c r="P28" s="491"/>
      <c r="Q28" s="491"/>
      <c r="R28" s="506">
        <f>[3]W!A274</f>
        <v>0</v>
      </c>
      <c r="S28" s="502"/>
      <c r="X28" s="517"/>
      <c r="Y28" s="502"/>
    </row>
    <row r="29" spans="2:25" x14ac:dyDescent="0.2">
      <c r="B29" s="499"/>
      <c r="C29" s="509" t="s">
        <v>24</v>
      </c>
      <c r="F29" s="508">
        <f>[3]W!A257</f>
        <v>-236078</v>
      </c>
      <c r="G29" s="502"/>
      <c r="H29" s="491"/>
      <c r="I29" s="491" t="s">
        <v>23</v>
      </c>
      <c r="J29" s="491"/>
      <c r="K29" s="491"/>
      <c r="L29" s="506">
        <f>[3]W!A256</f>
        <v>-81517</v>
      </c>
      <c r="M29" s="502"/>
      <c r="N29" s="491"/>
      <c r="S29" s="502"/>
      <c r="U29" s="491" t="s">
        <v>22</v>
      </c>
      <c r="V29" s="491"/>
      <c r="W29" s="491"/>
      <c r="X29" s="508">
        <f>[3]W!A233</f>
        <v>-322348</v>
      </c>
      <c r="Y29" s="502"/>
    </row>
    <row r="30" spans="2:25" x14ac:dyDescent="0.2">
      <c r="B30" s="499"/>
      <c r="C30" s="491"/>
      <c r="G30" s="502"/>
      <c r="H30" s="491"/>
      <c r="I30" s="509" t="s">
        <v>21</v>
      </c>
      <c r="L30" s="518">
        <f>IF(R33&gt;0,100*L29/R33,0)</f>
        <v>-2.037925</v>
      </c>
      <c r="M30" s="502"/>
      <c r="N30" s="491"/>
      <c r="O30" s="491" t="s">
        <v>20</v>
      </c>
      <c r="P30" s="491"/>
      <c r="Q30" s="491"/>
      <c r="R30" s="506">
        <f>R21-R27-R28</f>
        <v>3763922</v>
      </c>
      <c r="S30" s="502"/>
      <c r="U30" s="509" t="s">
        <v>19</v>
      </c>
      <c r="V30" s="491"/>
      <c r="W30" s="491"/>
      <c r="X30" s="510">
        <f>[3]W!A234</f>
        <v>1513443</v>
      </c>
      <c r="Y30" s="502"/>
    </row>
    <row r="31" spans="2:25" x14ac:dyDescent="0.2">
      <c r="B31" s="499"/>
      <c r="C31" s="491"/>
      <c r="G31" s="502"/>
      <c r="H31" s="491"/>
      <c r="M31" s="502"/>
      <c r="N31" s="491"/>
      <c r="S31" s="502"/>
      <c r="U31" s="509" t="s">
        <v>18</v>
      </c>
      <c r="X31" s="491">
        <f>R19-R26</f>
        <v>1191095</v>
      </c>
      <c r="Y31" s="502"/>
    </row>
    <row r="32" spans="2:25" x14ac:dyDescent="0.2">
      <c r="B32" s="499"/>
      <c r="G32" s="502"/>
      <c r="H32" s="491"/>
      <c r="I32" s="504" t="s">
        <v>17</v>
      </c>
      <c r="J32" s="491"/>
      <c r="K32" s="491"/>
      <c r="L32" s="511">
        <f>[3]W!A230</f>
        <v>0</v>
      </c>
      <c r="M32" s="502"/>
      <c r="N32" s="491"/>
      <c r="O32" s="507" t="s">
        <v>16</v>
      </c>
      <c r="S32" s="502"/>
      <c r="U32" s="448" t="s">
        <v>15</v>
      </c>
      <c r="X32" s="508">
        <f>[3]W!A270</f>
        <v>650000</v>
      </c>
      <c r="Y32" s="519" t="s">
        <v>14</v>
      </c>
    </row>
    <row r="33" spans="1:25" x14ac:dyDescent="0.2">
      <c r="B33" s="499"/>
      <c r="C33" s="491" t="s">
        <v>13</v>
      </c>
      <c r="D33" s="491"/>
      <c r="E33" s="491"/>
      <c r="F33" s="506">
        <f>[3]W!A219</f>
        <v>42880</v>
      </c>
      <c r="G33" s="502"/>
      <c r="H33" s="491"/>
      <c r="I33" s="491" t="s">
        <v>12</v>
      </c>
      <c r="J33" s="491"/>
      <c r="K33" s="491"/>
      <c r="L33" s="506">
        <f>L29-L32</f>
        <v>-81517</v>
      </c>
      <c r="M33" s="502"/>
      <c r="O33" s="504" t="s">
        <v>11</v>
      </c>
      <c r="P33" s="491"/>
      <c r="Q33" s="491"/>
      <c r="R33" s="506">
        <f>[3]W!A275</f>
        <v>4000000</v>
      </c>
      <c r="S33" s="502"/>
      <c r="Y33" s="502"/>
    </row>
    <row r="34" spans="1:25" x14ac:dyDescent="0.2">
      <c r="B34" s="499"/>
      <c r="C34" s="491" t="s">
        <v>10</v>
      </c>
      <c r="D34" s="491"/>
      <c r="E34" s="491"/>
      <c r="F34" s="506">
        <f>[3]W!A220</f>
        <v>1969</v>
      </c>
      <c r="G34" s="502"/>
      <c r="H34" s="491"/>
      <c r="I34" s="448" t="s">
        <v>9</v>
      </c>
      <c r="J34" s="491"/>
      <c r="K34" s="491"/>
      <c r="L34" s="511">
        <f>[3]W!A260</f>
        <v>-154561</v>
      </c>
      <c r="M34" s="502"/>
      <c r="O34" s="448" t="s">
        <v>8</v>
      </c>
      <c r="R34" s="506">
        <f>[3]W!A276</f>
        <v>0</v>
      </c>
      <c r="S34" s="502"/>
      <c r="U34" s="491" t="s">
        <v>7</v>
      </c>
      <c r="V34" s="491"/>
      <c r="W34" s="491"/>
      <c r="X34" s="508">
        <f>[3]W!A238</f>
        <v>584000</v>
      </c>
      <c r="Y34" s="502"/>
    </row>
    <row r="35" spans="1:25" x14ac:dyDescent="0.2">
      <c r="B35" s="499"/>
      <c r="C35" s="491"/>
      <c r="G35" s="502"/>
      <c r="I35" s="448" t="s">
        <v>6</v>
      </c>
      <c r="L35" s="508">
        <f>L33+L34</f>
        <v>-236078</v>
      </c>
      <c r="M35" s="502"/>
      <c r="O35" s="491" t="s">
        <v>5</v>
      </c>
      <c r="P35" s="491"/>
      <c r="Q35" s="491"/>
      <c r="R35" s="511">
        <f>R36-R33-R34</f>
        <v>-236078</v>
      </c>
      <c r="S35" s="502"/>
      <c r="U35" s="491" t="s">
        <v>4</v>
      </c>
      <c r="V35" s="491"/>
      <c r="W35" s="491"/>
      <c r="X35" s="508">
        <f>[3]W!A239</f>
        <v>1307000</v>
      </c>
      <c r="Y35" s="502"/>
    </row>
    <row r="36" spans="1:25" x14ac:dyDescent="0.2">
      <c r="B36" s="499"/>
      <c r="G36" s="502"/>
      <c r="M36" s="502"/>
      <c r="O36" s="491" t="s">
        <v>3</v>
      </c>
      <c r="P36" s="491"/>
      <c r="Q36" s="491"/>
      <c r="R36" s="506">
        <f>[3]W!A277</f>
        <v>3763922</v>
      </c>
      <c r="S36" s="502"/>
      <c r="Y36" s="502"/>
    </row>
    <row r="37" spans="1:25" x14ac:dyDescent="0.2">
      <c r="B37" s="520"/>
      <c r="C37" s="521"/>
      <c r="D37" s="521"/>
      <c r="E37" s="521"/>
      <c r="F37" s="521"/>
      <c r="G37" s="521"/>
      <c r="H37" s="520"/>
      <c r="I37" s="521"/>
      <c r="J37" s="521"/>
      <c r="K37" s="521"/>
      <c r="L37" s="521"/>
      <c r="M37" s="522"/>
      <c r="N37" s="521"/>
      <c r="O37" s="521"/>
      <c r="P37" s="521"/>
      <c r="Q37" s="521"/>
      <c r="R37" s="521"/>
      <c r="S37" s="522"/>
      <c r="T37" s="521"/>
      <c r="U37" s="521"/>
      <c r="V37" s="521"/>
      <c r="W37" s="521"/>
      <c r="X37" s="521"/>
      <c r="Y37" s="522"/>
    </row>
    <row r="38" spans="1:25" ht="12.75" customHeight="1" x14ac:dyDescent="0.3">
      <c r="B38" s="490" t="s">
        <v>2</v>
      </c>
    </row>
    <row r="39" spans="1:25" x14ac:dyDescent="0.2">
      <c r="A39" s="491"/>
      <c r="B39" s="491"/>
      <c r="I39" s="509"/>
      <c r="L39" s="508"/>
      <c r="M39" s="449" t="s">
        <v>1</v>
      </c>
    </row>
    <row r="40" spans="1:25" x14ac:dyDescent="0.2">
      <c r="A40" s="491"/>
      <c r="B40" s="491"/>
      <c r="I40" s="509"/>
      <c r="L40" s="508"/>
      <c r="M40" s="491"/>
      <c r="N40" s="491"/>
    </row>
    <row r="41" spans="1:25" ht="11.4" x14ac:dyDescent="0.2">
      <c r="A41" s="491"/>
      <c r="B41" s="491"/>
      <c r="S41" s="375"/>
    </row>
    <row r="42" spans="1:25" x14ac:dyDescent="0.2">
      <c r="A42" s="491"/>
      <c r="B42" s="491"/>
    </row>
    <row r="43" spans="1:25" x14ac:dyDescent="0.2">
      <c r="A43" s="491"/>
      <c r="B43" s="491"/>
    </row>
    <row r="44" spans="1:25" x14ac:dyDescent="0.2">
      <c r="A44" s="491"/>
      <c r="B44" s="491"/>
      <c r="W44" s="508"/>
    </row>
    <row r="45" spans="1:25" x14ac:dyDescent="0.2">
      <c r="A45" s="491"/>
      <c r="B45" s="491"/>
      <c r="P45" s="448" t="s">
        <v>0</v>
      </c>
    </row>
    <row r="46" spans="1:25" x14ac:dyDescent="0.2">
      <c r="A46" s="491"/>
      <c r="B46" s="491"/>
      <c r="I46" s="491"/>
      <c r="J46" s="491"/>
      <c r="K46" s="491" t="s">
        <v>0</v>
      </c>
      <c r="L46" s="506"/>
    </row>
    <row r="47" spans="1:25" x14ac:dyDescent="0.2">
      <c r="A47" s="491"/>
      <c r="B47" s="491"/>
      <c r="I47" s="491"/>
      <c r="J47" s="491"/>
      <c r="K47" s="491"/>
      <c r="L47" s="506"/>
    </row>
    <row r="48" spans="1:25" x14ac:dyDescent="0.2">
      <c r="A48" s="491"/>
      <c r="B48" s="491"/>
    </row>
    <row r="49" spans="1:2" x14ac:dyDescent="0.2">
      <c r="A49" s="491"/>
      <c r="B49" s="491"/>
    </row>
    <row r="50" spans="1:2" x14ac:dyDescent="0.2">
      <c r="A50" s="491"/>
      <c r="B50" s="491"/>
    </row>
    <row r="51" spans="1:2" x14ac:dyDescent="0.2">
      <c r="A51" s="491"/>
      <c r="B51" s="491"/>
    </row>
    <row r="52" spans="1:2" x14ac:dyDescent="0.2">
      <c r="A52" s="491"/>
      <c r="B52" s="491"/>
    </row>
    <row r="53" spans="1:2" x14ac:dyDescent="0.2">
      <c r="A53" s="491"/>
      <c r="B53" s="491"/>
    </row>
    <row r="54" spans="1:2" x14ac:dyDescent="0.2">
      <c r="A54" s="491"/>
      <c r="B54" s="491"/>
    </row>
    <row r="55" spans="1:2" x14ac:dyDescent="0.2">
      <c r="A55" s="491"/>
      <c r="B55" s="491"/>
    </row>
    <row r="56" spans="1:2" x14ac:dyDescent="0.2">
      <c r="A56" s="491"/>
      <c r="B56" s="491"/>
    </row>
    <row r="57" spans="1:2" x14ac:dyDescent="0.2">
      <c r="A57" s="491"/>
      <c r="B57" s="491"/>
    </row>
    <row r="58" spans="1:2" x14ac:dyDescent="0.2">
      <c r="A58" s="491"/>
      <c r="B58" s="491"/>
    </row>
    <row r="59" spans="1:2" x14ac:dyDescent="0.2">
      <c r="A59" s="521"/>
      <c r="B59" s="491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I17" sqref="I17"/>
    </sheetView>
  </sheetViews>
  <sheetFormatPr baseColWidth="10" defaultColWidth="9.3320312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3320312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3320312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3320312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3320312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3320312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3320312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3320312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3320312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3320312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3320312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3320312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3320312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3320312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3320312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3320312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3320312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3320312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3320312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3320312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3320312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3320312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3320312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3320312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3320312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3320312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3320312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3320312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3320312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3320312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3320312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3320312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3320312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3320312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3320312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3320312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3320312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3320312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3320312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3320312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3320312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3320312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3320312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3320312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3320312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3320312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3320312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3320312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3320312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3320312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3320312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3320312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3320312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3320312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3320312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3320312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3320312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3320312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3320312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3320312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3320312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3320312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3320312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3320312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3320312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[1]W!$A1</f>
        <v>1</v>
      </c>
      <c r="K1" s="39" t="s">
        <v>108</v>
      </c>
      <c r="L1" s="37">
        <f>[1]W!$A4</f>
        <v>2016</v>
      </c>
      <c r="M1" s="39" t="s">
        <v>107</v>
      </c>
      <c r="N1" s="232">
        <f>[1]W!$A5</f>
        <v>2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[1]W!A505</f>
        <v>4798</v>
      </c>
      <c r="H5" s="188">
        <f>[1]W!A506</f>
        <v>4298</v>
      </c>
      <c r="I5" s="188">
        <f>[1]W!A504</f>
        <v>5975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[1]W!A507/10</f>
        <v>8.4</v>
      </c>
      <c r="H6" s="233">
        <f>[1]W!A508/10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[1]W!A509</f>
        <v>1753</v>
      </c>
      <c r="H7" s="188">
        <f>[1]W!A510</f>
        <v>1501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[1]W!A501/10</f>
        <v>0.5</v>
      </c>
      <c r="H10" s="233">
        <f>[1]W!A502/10</f>
        <v>1.1000000000000001</v>
      </c>
      <c r="I10" s="118" t="s">
        <v>282</v>
      </c>
      <c r="J10" s="118"/>
      <c r="K10" s="126"/>
      <c r="L10" s="234">
        <f>[1]W!A511/100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[1]W!A518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126</v>
      </c>
      <c r="H16" s="236">
        <f>INT(L10*2*G20/1000) + 75</f>
        <v>207</v>
      </c>
      <c r="I16" s="236">
        <f>INT(L10*3*G20/1000) + 120</f>
        <v>318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159</v>
      </c>
      <c r="H17" s="236">
        <f>INT(L10*1.5*2*G20/1000) + 75</f>
        <v>273</v>
      </c>
      <c r="I17" s="236">
        <f>INT(L10*1.5*3*G20/1000) + 120</f>
        <v>417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[1]W!A515</f>
        <v>79567</v>
      </c>
      <c r="H20" s="237">
        <f>[1]W!A516</f>
        <v>75192</v>
      </c>
      <c r="I20" s="237">
        <f>[1]W!A517</f>
        <v>71611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[1]W!A681</f>
        <v>The European economy is starting to improve. Unemployment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[1]W!A682</f>
        <v>has dropped. However many jobs are part time or temporary.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[1]W!A683</f>
        <v xml:space="preserve"> 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[1]W!A684</f>
        <v xml:space="preserve"> 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[1]W!A685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[1]W!A686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[1]W!A521</f>
        <v>1</v>
      </c>
      <c r="G33" s="242">
        <f>[1]W!A541</f>
        <v>2</v>
      </c>
      <c r="H33" s="242">
        <f>[1]W!A561</f>
        <v>3</v>
      </c>
      <c r="I33" s="242">
        <f>[1]W!A581</f>
        <v>4</v>
      </c>
      <c r="J33" s="242">
        <f>[1]W!A601</f>
        <v>5</v>
      </c>
      <c r="K33" s="242">
        <f>[1]W!A621</f>
        <v>6</v>
      </c>
      <c r="L33" s="242">
        <f>[1]W!A641</f>
        <v>7</v>
      </c>
      <c r="M33" s="242">
        <f>[1]W!A661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[1]W!A522/100</f>
        <v>90.91</v>
      </c>
      <c r="G35" s="243">
        <f>[1]W!A542/100</f>
        <v>90.91</v>
      </c>
      <c r="H35" s="243">
        <f>[1]W!A562/100</f>
        <v>90.91</v>
      </c>
      <c r="I35" s="243">
        <f>[1]W!A582/100</f>
        <v>90.91</v>
      </c>
      <c r="J35" s="243">
        <f>[1]W!A602/100</f>
        <v>90.91</v>
      </c>
      <c r="K35" s="243">
        <f>[1]W!A622/100</f>
        <v>90.91</v>
      </c>
      <c r="L35" s="243">
        <f>[1]W!A642/100</f>
        <v>90.91</v>
      </c>
      <c r="M35" s="243">
        <f>[1]W!A662/100</f>
        <v>90.91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[1]W!A523</f>
        <v>3636400</v>
      </c>
      <c r="G36" s="243">
        <f>[1]W!A543</f>
        <v>3636400</v>
      </c>
      <c r="H36" s="243">
        <f>[1]W!A563</f>
        <v>3636400</v>
      </c>
      <c r="I36" s="243">
        <f>[1]W!A583</f>
        <v>3636400</v>
      </c>
      <c r="J36" s="243">
        <f>[1]W!A603</f>
        <v>3636400</v>
      </c>
      <c r="K36" s="243">
        <f>[1]W!A623</f>
        <v>3636400</v>
      </c>
      <c r="L36" s="243">
        <f>[1]W!A643</f>
        <v>3636400</v>
      </c>
      <c r="M36" s="243">
        <f>[1]W!A663</f>
        <v>3636400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[1]W!A524</f>
        <v>0</v>
      </c>
      <c r="G38" s="243">
        <f>[1]W!A544</f>
        <v>0</v>
      </c>
      <c r="H38" s="243">
        <f>[1]W!A564</f>
        <v>0</v>
      </c>
      <c r="I38" s="243">
        <f>[1]W!A584</f>
        <v>0</v>
      </c>
      <c r="J38" s="243">
        <f>[1]W!A604</f>
        <v>0</v>
      </c>
      <c r="K38" s="243">
        <f>[1]W!A624</f>
        <v>0</v>
      </c>
      <c r="L38" s="243">
        <f>[1]W!A644</f>
        <v>0</v>
      </c>
      <c r="M38" s="243">
        <f>[1]W!A664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[1]W!A525</f>
        <v>3636400</v>
      </c>
      <c r="G39" s="243">
        <f>[1]W!A545</f>
        <v>3636400</v>
      </c>
      <c r="H39" s="243">
        <f>[1]W!A565</f>
        <v>3636400</v>
      </c>
      <c r="I39" s="243">
        <f>[1]W!A585</f>
        <v>3636400</v>
      </c>
      <c r="J39" s="243">
        <f>[1]W!A605</f>
        <v>3636400</v>
      </c>
      <c r="K39" s="243">
        <f>[1]W!A625</f>
        <v>3636400</v>
      </c>
      <c r="L39" s="243">
        <f>[1]W!A645</f>
        <v>3636400</v>
      </c>
      <c r="M39" s="243">
        <f>[1]W!A665</f>
        <v>3636400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[1]W!A526</f>
        <v>0</v>
      </c>
      <c r="G43" s="243">
        <f>[1]W!A546</f>
        <v>0</v>
      </c>
      <c r="H43" s="243">
        <f>[1]W!A566</f>
        <v>0</v>
      </c>
      <c r="I43" s="243">
        <f>[1]W!A586</f>
        <v>0</v>
      </c>
      <c r="J43" s="243">
        <f>[1]W!A606</f>
        <v>0</v>
      </c>
      <c r="K43" s="243">
        <f>[1]W!A626</f>
        <v>0</v>
      </c>
      <c r="L43" s="243">
        <f>[1]W!A646</f>
        <v>0</v>
      </c>
      <c r="M43" s="243">
        <f>[1]W!A666</f>
        <v>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[1]W!A527</f>
        <v>0</v>
      </c>
      <c r="G44" s="243">
        <f>[1]W!A547</f>
        <v>0</v>
      </c>
      <c r="H44" s="243">
        <f>[1]W!A567</f>
        <v>0</v>
      </c>
      <c r="I44" s="243">
        <f>[1]W!A587</f>
        <v>0</v>
      </c>
      <c r="J44" s="243">
        <f>[1]W!A607</f>
        <v>0</v>
      </c>
      <c r="K44" s="243">
        <f>[1]W!A627</f>
        <v>0</v>
      </c>
      <c r="L44" s="243">
        <f>[1]W!A647</f>
        <v>0</v>
      </c>
      <c r="M44" s="243">
        <f>[1]W!A667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[1]W!A528</f>
        <v>0</v>
      </c>
      <c r="G45" s="243">
        <f>[1]W!A548</f>
        <v>0</v>
      </c>
      <c r="H45" s="243">
        <f>[1]W!A568</f>
        <v>0</v>
      </c>
      <c r="I45" s="243">
        <f>[1]W!A588</f>
        <v>0</v>
      </c>
      <c r="J45" s="243">
        <f>[1]W!A608</f>
        <v>0</v>
      </c>
      <c r="K45" s="243">
        <f>[1]W!A628</f>
        <v>0</v>
      </c>
      <c r="L45" s="243">
        <f>[1]W!A648</f>
        <v>0</v>
      </c>
      <c r="M45" s="243">
        <f>[1]W!A668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[1]W!A529</f>
        <v>0</v>
      </c>
      <c r="G46" s="243">
        <f>[1]W!A549</f>
        <v>0</v>
      </c>
      <c r="H46" s="243">
        <f>[1]W!A569</f>
        <v>0</v>
      </c>
      <c r="I46" s="243">
        <f>[1]W!A589</f>
        <v>0</v>
      </c>
      <c r="J46" s="243">
        <f>[1]W!A609</f>
        <v>0</v>
      </c>
      <c r="K46" s="243">
        <f>[1]W!A629</f>
        <v>0</v>
      </c>
      <c r="L46" s="243">
        <f>[1]W!A649</f>
        <v>0</v>
      </c>
      <c r="M46" s="243">
        <f>[1]W!A669</f>
        <v>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[1]W!A530</f>
        <v>0</v>
      </c>
      <c r="G47" s="243">
        <f>[1]W!A550</f>
        <v>0</v>
      </c>
      <c r="H47" s="243">
        <f>[1]W!A570</f>
        <v>0</v>
      </c>
      <c r="I47" s="243">
        <f>[1]W!A590</f>
        <v>0</v>
      </c>
      <c r="J47" s="243">
        <f>[1]W!A610</f>
        <v>0</v>
      </c>
      <c r="K47" s="243">
        <f>[1]W!A630</f>
        <v>0</v>
      </c>
      <c r="L47" s="243">
        <f>[1]W!A650</f>
        <v>0</v>
      </c>
      <c r="M47" s="243">
        <f>[1]W!A670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[1]W!A531</f>
        <v>0</v>
      </c>
      <c r="G48" s="243">
        <f>[1]W!A551</f>
        <v>0</v>
      </c>
      <c r="H48" s="243">
        <f>[1]W!A571</f>
        <v>0</v>
      </c>
      <c r="I48" s="243">
        <f>[1]W!A591</f>
        <v>0</v>
      </c>
      <c r="J48" s="243">
        <f>[1]W!A611</f>
        <v>0</v>
      </c>
      <c r="K48" s="243">
        <f>[1]W!A631</f>
        <v>0</v>
      </c>
      <c r="L48" s="243">
        <f>[1]W!A651</f>
        <v>0</v>
      </c>
      <c r="M48" s="243">
        <f>[1]W!A671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[1]W!A532</f>
        <v>0</v>
      </c>
      <c r="G49" s="243">
        <f>[1]W!A552</f>
        <v>0</v>
      </c>
      <c r="H49" s="243">
        <f>[1]W!A572</f>
        <v>0</v>
      </c>
      <c r="I49" s="243">
        <f>[1]W!A592</f>
        <v>0</v>
      </c>
      <c r="J49" s="243">
        <f>[1]W!A612</f>
        <v>0</v>
      </c>
      <c r="K49" s="243">
        <f>[1]W!A632</f>
        <v>0</v>
      </c>
      <c r="L49" s="243">
        <f>[1]W!A652</f>
        <v>0</v>
      </c>
      <c r="M49" s="243">
        <f>[1]W!A672</f>
        <v>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[1]W!A533</f>
        <v>0</v>
      </c>
      <c r="G50" s="243">
        <f>[1]W!A553</f>
        <v>0</v>
      </c>
      <c r="H50" s="243">
        <f>[1]W!A573</f>
        <v>0</v>
      </c>
      <c r="I50" s="243">
        <f>[1]W!A593</f>
        <v>0</v>
      </c>
      <c r="J50" s="243">
        <f>[1]W!A613</f>
        <v>0</v>
      </c>
      <c r="K50" s="243">
        <f>[1]W!A633</f>
        <v>0</v>
      </c>
      <c r="L50" s="243">
        <f>[1]W!A653</f>
        <v>0</v>
      </c>
      <c r="M50" s="243">
        <f>[1]W!A673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[1]W!A534</f>
        <v>0</v>
      </c>
      <c r="G51" s="243">
        <f>[1]W!A554</f>
        <v>0</v>
      </c>
      <c r="H51" s="243">
        <f>[1]W!A574</f>
        <v>0</v>
      </c>
      <c r="I51" s="243">
        <f>[1]W!A594</f>
        <v>0</v>
      </c>
      <c r="J51" s="243">
        <f>[1]W!A614</f>
        <v>0</v>
      </c>
      <c r="K51" s="243">
        <f>[1]W!A634</f>
        <v>0</v>
      </c>
      <c r="L51" s="243">
        <f>[1]W!A654</f>
        <v>0</v>
      </c>
      <c r="M51" s="243">
        <f>[1]W!A674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[1]W!A535</f>
        <v>0</v>
      </c>
      <c r="G53" s="243">
        <f>[1]W!A555</f>
        <v>0</v>
      </c>
      <c r="H53" s="243">
        <f>[1]W!A575</f>
        <v>0</v>
      </c>
      <c r="I53" s="243">
        <f>[1]W!A595</f>
        <v>0</v>
      </c>
      <c r="J53" s="243">
        <f>[1]W!A615</f>
        <v>0</v>
      </c>
      <c r="K53" s="243">
        <f>[1]W!A635</f>
        <v>0</v>
      </c>
      <c r="L53" s="243">
        <f>[1]W!A655</f>
        <v>0</v>
      </c>
      <c r="M53" s="243">
        <f>[1]W!A675</f>
        <v>0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[1]W!A536</f>
        <v>900</v>
      </c>
      <c r="G54" s="243">
        <f>[1]W!A556</f>
        <v>900</v>
      </c>
      <c r="H54" s="243">
        <f>[1]W!A576</f>
        <v>900</v>
      </c>
      <c r="I54" s="243">
        <f>[1]W!A596</f>
        <v>900</v>
      </c>
      <c r="J54" s="243">
        <f>[1]W!A616</f>
        <v>900</v>
      </c>
      <c r="K54" s="243">
        <f>[1]W!A636</f>
        <v>900</v>
      </c>
      <c r="L54" s="243">
        <f>[1]W!A656</f>
        <v>900</v>
      </c>
      <c r="M54" s="243">
        <f>[1]W!A676</f>
        <v>900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[1]W!A537</f>
        <v>0</v>
      </c>
      <c r="G55" s="243">
        <f>[1]W!A557</f>
        <v>0</v>
      </c>
      <c r="H55" s="243">
        <f>[1]W!A577</f>
        <v>0</v>
      </c>
      <c r="I55" s="243">
        <f>[1]W!A597</f>
        <v>0</v>
      </c>
      <c r="J55" s="243">
        <f>[1]W!A617</f>
        <v>0</v>
      </c>
      <c r="K55" s="243">
        <f>[1]W!A637</f>
        <v>0</v>
      </c>
      <c r="L55" s="243">
        <f>[1]W!A657</f>
        <v>0</v>
      </c>
      <c r="M55" s="243">
        <f>[1]W!A677</f>
        <v>0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[1]W!$A59</f>
        <v>0</v>
      </c>
      <c r="K61" s="39" t="s">
        <v>108</v>
      </c>
      <c r="L61" s="37">
        <f>[1]W!$A62</f>
        <v>6</v>
      </c>
      <c r="M61" s="39" t="s">
        <v>107</v>
      </c>
      <c r="N61" s="232">
        <f>[1]W!$A63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[1]W!A701</f>
        <v>1</v>
      </c>
      <c r="G65" s="252">
        <f>[1]W!A721</f>
        <v>2</v>
      </c>
      <c r="H65" s="252">
        <f>[1]W!A741</f>
        <v>3</v>
      </c>
      <c r="I65" s="252">
        <f>[1]W!A761</f>
        <v>4</v>
      </c>
      <c r="J65" s="252">
        <f>[1]W!A781</f>
        <v>5</v>
      </c>
      <c r="K65" s="252">
        <f>[1]W!A801</f>
        <v>6</v>
      </c>
      <c r="L65" s="252">
        <f>[1]W!A821</f>
        <v>7</v>
      </c>
      <c r="M65" s="252">
        <f>[1]W!A841</f>
        <v>8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[1]W!A702</f>
        <v>885000</v>
      </c>
      <c r="G67" s="243">
        <f>[1]W!A722</f>
        <v>885000</v>
      </c>
      <c r="H67" s="243">
        <f>[1]W!A742</f>
        <v>885000</v>
      </c>
      <c r="I67" s="243">
        <f>[1]W!A762</f>
        <v>885000</v>
      </c>
      <c r="J67" s="243">
        <f>[1]W!A782</f>
        <v>885000</v>
      </c>
      <c r="K67" s="243">
        <f>[1]W!A802</f>
        <v>885000</v>
      </c>
      <c r="L67" s="243">
        <f>[1]W!A822</f>
        <v>885000</v>
      </c>
      <c r="M67" s="243">
        <f>[1]W!A842</f>
        <v>885000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[1]W!A703</f>
        <v>160480</v>
      </c>
      <c r="G68" s="243">
        <f>[1]W!A723</f>
        <v>160480</v>
      </c>
      <c r="H68" s="243">
        <f>[1]W!A743</f>
        <v>160480</v>
      </c>
      <c r="I68" s="243">
        <f>[1]W!A763</f>
        <v>160480</v>
      </c>
      <c r="J68" s="243">
        <f>[1]W!A783</f>
        <v>160480</v>
      </c>
      <c r="K68" s="243">
        <f>[1]W!A803</f>
        <v>160480</v>
      </c>
      <c r="L68" s="243">
        <f>[1]W!A823</f>
        <v>160480</v>
      </c>
      <c r="M68" s="243">
        <f>[1]W!A843</f>
        <v>160480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[1]W!A704</f>
        <v>0</v>
      </c>
      <c r="G69" s="243">
        <f>[1]W!A724</f>
        <v>0</v>
      </c>
      <c r="H69" s="243">
        <f>[1]W!A744</f>
        <v>0</v>
      </c>
      <c r="I69" s="243">
        <f>[1]W!A764</f>
        <v>0</v>
      </c>
      <c r="J69" s="243">
        <f>[1]W!A784</f>
        <v>0</v>
      </c>
      <c r="K69" s="243">
        <f>[1]W!A804</f>
        <v>0</v>
      </c>
      <c r="L69" s="243">
        <f>[1]W!A824</f>
        <v>0</v>
      </c>
      <c r="M69" s="243">
        <f>[1]W!A844</f>
        <v>0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[1]W!A705</f>
        <v>2817541</v>
      </c>
      <c r="G70" s="243">
        <f>[1]W!A725</f>
        <v>2817541</v>
      </c>
      <c r="H70" s="243">
        <f>[1]W!A745</f>
        <v>2817541</v>
      </c>
      <c r="I70" s="243">
        <f>[1]W!A765</f>
        <v>2817541</v>
      </c>
      <c r="J70" s="243">
        <f>[1]W!A785</f>
        <v>2817541</v>
      </c>
      <c r="K70" s="243">
        <f>[1]W!A805</f>
        <v>2817541</v>
      </c>
      <c r="L70" s="243">
        <f>[1]W!A825</f>
        <v>2817541</v>
      </c>
      <c r="M70" s="243">
        <f>[1]W!A845</f>
        <v>2817541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[1]W!A708</f>
        <v>0</v>
      </c>
      <c r="G73" s="243">
        <f>[1]W!A728</f>
        <v>0</v>
      </c>
      <c r="H73" s="243">
        <f>[1]W!A748</f>
        <v>0</v>
      </c>
      <c r="I73" s="243">
        <f>[1]W!A768</f>
        <v>0</v>
      </c>
      <c r="J73" s="243">
        <f>[1]W!A788</f>
        <v>0</v>
      </c>
      <c r="K73" s="243">
        <f>[1]W!A808</f>
        <v>0</v>
      </c>
      <c r="L73" s="243">
        <f>[1]W!A828</f>
        <v>0</v>
      </c>
      <c r="M73" s="243">
        <f>[1]W!A848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[1]W!A709</f>
        <v>114268</v>
      </c>
      <c r="G74" s="243">
        <f>[1]W!A729</f>
        <v>114268</v>
      </c>
      <c r="H74" s="243">
        <f>[1]W!A749</f>
        <v>114268</v>
      </c>
      <c r="I74" s="243">
        <f>[1]W!A769</f>
        <v>114268</v>
      </c>
      <c r="J74" s="243">
        <f>[1]W!A789</f>
        <v>114268</v>
      </c>
      <c r="K74" s="243">
        <f>[1]W!A809</f>
        <v>114268</v>
      </c>
      <c r="L74" s="243">
        <f>[1]W!A829</f>
        <v>114268</v>
      </c>
      <c r="M74" s="243">
        <f>[1]W!A849</f>
        <v>114268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[1]W!A710</f>
        <v>0</v>
      </c>
      <c r="G75" s="243">
        <f>[1]W!A730</f>
        <v>0</v>
      </c>
      <c r="H75" s="243">
        <f>[1]W!A750</f>
        <v>0</v>
      </c>
      <c r="I75" s="243">
        <f>[1]W!A770</f>
        <v>0</v>
      </c>
      <c r="J75" s="243">
        <f>[1]W!A790</f>
        <v>0</v>
      </c>
      <c r="K75" s="243">
        <f>[1]W!A810</f>
        <v>0</v>
      </c>
      <c r="L75" s="243">
        <f>[1]W!A830</f>
        <v>0</v>
      </c>
      <c r="M75" s="243">
        <f>[1]W!A850</f>
        <v>0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[1]W!A712</f>
        <v>0</v>
      </c>
      <c r="G77" s="243">
        <f>[1]W!A732</f>
        <v>0</v>
      </c>
      <c r="H77" s="243">
        <f>[1]W!A752</f>
        <v>0</v>
      </c>
      <c r="I77" s="243">
        <f>[1]W!A772</f>
        <v>0</v>
      </c>
      <c r="J77" s="243">
        <f>[1]W!A792</f>
        <v>0</v>
      </c>
      <c r="K77" s="243">
        <f>[1]W!A812</f>
        <v>0</v>
      </c>
      <c r="L77" s="243">
        <f>[1]W!A832</f>
        <v>0</v>
      </c>
      <c r="M77" s="243">
        <f>[1]W!A852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[1]W!A714</f>
        <v>4000000</v>
      </c>
      <c r="G80" s="243">
        <f>[1]W!A734</f>
        <v>4000000</v>
      </c>
      <c r="H80" s="243">
        <f>[1]W!A754</f>
        <v>4000000</v>
      </c>
      <c r="I80" s="243">
        <f>[1]W!A774</f>
        <v>4000000</v>
      </c>
      <c r="J80" s="243">
        <f>[1]W!A794</f>
        <v>4000000</v>
      </c>
      <c r="K80" s="243">
        <f>[1]W!A814</f>
        <v>4000000</v>
      </c>
      <c r="L80" s="243">
        <f>[1]W!A834</f>
        <v>4000000</v>
      </c>
      <c r="M80" s="243">
        <f>[1]W!A854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[1]W!A715</f>
        <v>0</v>
      </c>
      <c r="G81" s="243">
        <f>[1]W!A735</f>
        <v>0</v>
      </c>
      <c r="H81" s="243">
        <f>[1]W!A755</f>
        <v>0</v>
      </c>
      <c r="I81" s="243">
        <f>[1]W!A775</f>
        <v>0</v>
      </c>
      <c r="J81" s="243">
        <f>[1]W!A795</f>
        <v>0</v>
      </c>
      <c r="K81" s="243">
        <f>[1]W!A815</f>
        <v>0</v>
      </c>
      <c r="L81" s="243">
        <f>[1]W!A835</f>
        <v>0</v>
      </c>
      <c r="M81" s="243">
        <f>[1]W!A855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[1]W!A716</f>
        <v>-251247</v>
      </c>
      <c r="G82" s="243">
        <f>[1]W!A736</f>
        <v>-251247</v>
      </c>
      <c r="H82" s="243">
        <f>[1]W!A756</f>
        <v>-251247</v>
      </c>
      <c r="I82" s="243">
        <f>[1]W!A776</f>
        <v>-251247</v>
      </c>
      <c r="J82" s="243">
        <f>[1]W!A796</f>
        <v>-251247</v>
      </c>
      <c r="K82" s="243">
        <f>[1]W!A816</f>
        <v>-251247</v>
      </c>
      <c r="L82" s="243">
        <f>[1]W!A836</f>
        <v>-251247</v>
      </c>
      <c r="M82" s="243">
        <f>[1]W!A856</f>
        <v>-251247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3748753</v>
      </c>
      <c r="G83" s="243">
        <f t="shared" si="0"/>
        <v>3748753</v>
      </c>
      <c r="H83" s="243">
        <f t="shared" si="0"/>
        <v>3748753</v>
      </c>
      <c r="I83" s="243">
        <f t="shared" si="0"/>
        <v>3748753</v>
      </c>
      <c r="J83" s="243">
        <f t="shared" si="0"/>
        <v>3748753</v>
      </c>
      <c r="K83" s="243">
        <f t="shared" si="0"/>
        <v>3748753</v>
      </c>
      <c r="L83" s="243">
        <f t="shared" si="0"/>
        <v>3748753</v>
      </c>
      <c r="M83" s="243">
        <f t="shared" si="0"/>
        <v>3748753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[1]W!A330</f>
        <v>Not requested</v>
      </c>
      <c r="N88" s="110"/>
    </row>
    <row r="89" spans="2:14" ht="12" x14ac:dyDescent="0.25">
      <c r="B89" s="108"/>
      <c r="C89" s="104"/>
      <c r="D89" s="6" t="s">
        <v>110</v>
      </c>
      <c r="F89" s="242" t="str">
        <f>[1]W!A331</f>
        <v xml:space="preserve"> </v>
      </c>
      <c r="G89" s="242" t="str">
        <f>[1]W!A341</f>
        <v xml:space="preserve"> </v>
      </c>
      <c r="H89" s="242" t="str">
        <f>[1]W!A351</f>
        <v xml:space="preserve"> </v>
      </c>
      <c r="I89" s="242" t="str">
        <f>[1]W!A361</f>
        <v xml:space="preserve"> </v>
      </c>
      <c r="J89" s="242" t="str">
        <f>[1]W!A371</f>
        <v xml:space="preserve"> </v>
      </c>
      <c r="K89" s="242" t="str">
        <f>[1]W!A381</f>
        <v xml:space="preserve"> </v>
      </c>
      <c r="L89" s="242" t="str">
        <f>[1]W!A391</f>
        <v xml:space="preserve"> </v>
      </c>
      <c r="M89" s="242" t="str">
        <f>[1]W!A401</f>
        <v xml:space="preserve"> 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[1]W!A332</f>
        <v xml:space="preserve"> </v>
      </c>
      <c r="G91" s="135" t="str">
        <f>[1]W!A342</f>
        <v xml:space="preserve"> </v>
      </c>
      <c r="H91" s="135" t="str">
        <f>[1]W!A352</f>
        <v xml:space="preserve"> </v>
      </c>
      <c r="I91" s="135" t="str">
        <f>[1]W!A362</f>
        <v xml:space="preserve"> </v>
      </c>
      <c r="J91" s="135" t="str">
        <f>[1]W!A372</f>
        <v xml:space="preserve"> </v>
      </c>
      <c r="K91" s="135" t="str">
        <f>[1]W!A382</f>
        <v xml:space="preserve"> </v>
      </c>
      <c r="L91" s="135" t="str">
        <f>[1]W!A392</f>
        <v xml:space="preserve"> </v>
      </c>
      <c r="M91" s="135" t="str">
        <f>[1]W!A402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[1]W!A333</f>
        <v xml:space="preserve"> </v>
      </c>
      <c r="G92" s="135" t="str">
        <f>[1]W!A343</f>
        <v xml:space="preserve"> </v>
      </c>
      <c r="H92" s="135" t="str">
        <f>[1]W!A353</f>
        <v xml:space="preserve"> </v>
      </c>
      <c r="I92" s="135" t="str">
        <f>[1]W!A363</f>
        <v xml:space="preserve"> </v>
      </c>
      <c r="J92" s="135" t="str">
        <f>[1]W!A373</f>
        <v xml:space="preserve"> </v>
      </c>
      <c r="K92" s="135" t="str">
        <f>[1]W!A383</f>
        <v xml:space="preserve"> </v>
      </c>
      <c r="L92" s="135" t="str">
        <f>[1]W!A393</f>
        <v xml:space="preserve"> </v>
      </c>
      <c r="M92" s="135" t="str">
        <f>[1]W!A403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[1]W!A334</f>
        <v xml:space="preserve"> </v>
      </c>
      <c r="G93" s="135" t="str">
        <f>[1]W!A344</f>
        <v xml:space="preserve"> </v>
      </c>
      <c r="H93" s="135" t="str">
        <f>[1]W!A354</f>
        <v xml:space="preserve"> </v>
      </c>
      <c r="I93" s="135" t="str">
        <f>[1]W!A364</f>
        <v xml:space="preserve"> </v>
      </c>
      <c r="J93" s="135" t="str">
        <f>[1]W!A374</f>
        <v xml:space="preserve"> </v>
      </c>
      <c r="K93" s="135" t="str">
        <f>[1]W!A384</f>
        <v xml:space="preserve"> </v>
      </c>
      <c r="L93" s="135" t="str">
        <f>[1]W!A394</f>
        <v xml:space="preserve"> </v>
      </c>
      <c r="M93" s="135" t="str">
        <f>[1]W!A404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[1]W!A335</f>
        <v xml:space="preserve"> </v>
      </c>
      <c r="G94" s="135" t="str">
        <f>[1]W!A345</f>
        <v xml:space="preserve"> </v>
      </c>
      <c r="H94" s="135" t="str">
        <f>[1]W!A355</f>
        <v xml:space="preserve"> </v>
      </c>
      <c r="I94" s="135" t="str">
        <f>[1]W!A365</f>
        <v xml:space="preserve"> </v>
      </c>
      <c r="J94" s="135" t="str">
        <f>[1]W!A375</f>
        <v xml:space="preserve"> </v>
      </c>
      <c r="K94" s="135" t="str">
        <f>[1]W!A385</f>
        <v xml:space="preserve"> </v>
      </c>
      <c r="L94" s="135" t="str">
        <f>[1]W!A395</f>
        <v xml:space="preserve"> </v>
      </c>
      <c r="M94" s="135" t="str">
        <f>[1]W!A405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[1]W!A336</f>
        <v xml:space="preserve"> </v>
      </c>
      <c r="G95" s="135" t="str">
        <f>[1]W!A346</f>
        <v xml:space="preserve"> </v>
      </c>
      <c r="H95" s="135" t="str">
        <f>[1]W!A356</f>
        <v xml:space="preserve"> </v>
      </c>
      <c r="I95" s="135" t="str">
        <f>[1]W!A366</f>
        <v xml:space="preserve"> </v>
      </c>
      <c r="J95" s="135" t="str">
        <f>[1]W!A376</f>
        <v xml:space="preserve"> </v>
      </c>
      <c r="K95" s="135" t="str">
        <f>[1]W!A386</f>
        <v xml:space="preserve"> </v>
      </c>
      <c r="L95" s="135" t="str">
        <f>[1]W!A396</f>
        <v xml:space="preserve"> </v>
      </c>
      <c r="M95" s="135" t="str">
        <f>[1]W!A406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[1]W!A337</f>
        <v xml:space="preserve"> </v>
      </c>
      <c r="G96" s="135" t="str">
        <f>[1]W!A347</f>
        <v xml:space="preserve"> </v>
      </c>
      <c r="H96" s="135" t="str">
        <f>[1]W!A357</f>
        <v xml:space="preserve"> </v>
      </c>
      <c r="I96" s="135" t="str">
        <f>[1]W!A367</f>
        <v xml:space="preserve"> </v>
      </c>
      <c r="J96" s="135" t="str">
        <f>[1]W!A377</f>
        <v xml:space="preserve"> </v>
      </c>
      <c r="K96" s="135" t="str">
        <f>[1]W!A387</f>
        <v xml:space="preserve"> </v>
      </c>
      <c r="L96" s="135" t="str">
        <f>[1]W!A397</f>
        <v xml:space="preserve"> </v>
      </c>
      <c r="M96" s="135" t="str">
        <f>[1]W!A407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[1]W!A338</f>
        <v xml:space="preserve"> </v>
      </c>
      <c r="G97" s="135" t="str">
        <f>[1]W!A348</f>
        <v xml:space="preserve"> </v>
      </c>
      <c r="H97" s="135" t="str">
        <f>[1]W!A358</f>
        <v xml:space="preserve"> </v>
      </c>
      <c r="I97" s="135" t="str">
        <f>[1]W!A368</f>
        <v xml:space="preserve"> </v>
      </c>
      <c r="J97" s="135" t="str">
        <f>[1]W!A378</f>
        <v xml:space="preserve"> </v>
      </c>
      <c r="K97" s="135" t="str">
        <f>[1]W!A388</f>
        <v xml:space="preserve"> </v>
      </c>
      <c r="L97" s="135" t="str">
        <f>[1]W!A398</f>
        <v xml:space="preserve"> </v>
      </c>
      <c r="M97" s="135" t="str">
        <f>[1]W!A408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[1]W!A339</f>
        <v xml:space="preserve"> </v>
      </c>
      <c r="G98" s="135" t="str">
        <f>[1]W!A349</f>
        <v xml:space="preserve"> </v>
      </c>
      <c r="H98" s="135" t="str">
        <f>[1]W!A359</f>
        <v xml:space="preserve"> </v>
      </c>
      <c r="I98" s="135" t="str">
        <f>[1]W!A369</f>
        <v xml:space="preserve"> </v>
      </c>
      <c r="J98" s="135" t="str">
        <f>[1]W!A379</f>
        <v xml:space="preserve"> </v>
      </c>
      <c r="K98" s="135" t="str">
        <f>[1]W!A389</f>
        <v xml:space="preserve"> </v>
      </c>
      <c r="L98" s="135" t="str">
        <f>[1]W!A399</f>
        <v xml:space="preserve"> </v>
      </c>
      <c r="M98" s="135" t="str">
        <f>[1]W!A409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[1]W!A340</f>
        <v xml:space="preserve"> </v>
      </c>
      <c r="G99" s="135" t="str">
        <f>[1]W!A350</f>
        <v xml:space="preserve"> </v>
      </c>
      <c r="H99" s="135" t="str">
        <f>[1]W!A360</f>
        <v xml:space="preserve"> </v>
      </c>
      <c r="I99" s="135" t="str">
        <f>[1]W!A370</f>
        <v xml:space="preserve"> </v>
      </c>
      <c r="J99" s="135" t="str">
        <f>[1]W!A380</f>
        <v xml:space="preserve"> </v>
      </c>
      <c r="K99" s="135" t="str">
        <f>[1]W!A390</f>
        <v xml:space="preserve"> </v>
      </c>
      <c r="L99" s="135" t="str">
        <f>[1]W!A400</f>
        <v xml:space="preserve"> </v>
      </c>
      <c r="M99" s="135" t="str">
        <f>[1]W!A410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[1]W!A420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[1]W!A421</f>
        <v>1</v>
      </c>
      <c r="G103" s="242">
        <f>[1]W!A428</f>
        <v>2</v>
      </c>
      <c r="H103" s="242">
        <f>[1]W!A435</f>
        <v>3</v>
      </c>
      <c r="I103" s="242">
        <f>[1]W!A442</f>
        <v>4</v>
      </c>
      <c r="J103" s="242">
        <f>[1]W!A449</f>
        <v>5</v>
      </c>
      <c r="K103" s="242">
        <f>[1]W!A456</f>
        <v>6</v>
      </c>
      <c r="L103" s="242">
        <f>[1]W!A463</f>
        <v>7</v>
      </c>
      <c r="M103" s="242">
        <f>[1]W!A470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[1]W!A422</f>
        <v>15000</v>
      </c>
      <c r="G104" s="243">
        <f>[1]W!A429</f>
        <v>15000</v>
      </c>
      <c r="H104" s="243">
        <f>[1]W!A436</f>
        <v>15000</v>
      </c>
      <c r="I104" s="243">
        <f>[1]W!A443</f>
        <v>15000</v>
      </c>
      <c r="J104" s="243">
        <f>[1]W!A450</f>
        <v>15000</v>
      </c>
      <c r="K104" s="243">
        <f>[1]W!A457</f>
        <v>15000</v>
      </c>
      <c r="L104" s="243">
        <f>[1]W!A464</f>
        <v>15000</v>
      </c>
      <c r="M104" s="243">
        <f>[1]W!A471</f>
        <v>15000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[1]W!A423</f>
        <v>60000</v>
      </c>
      <c r="G105" s="243">
        <f>[1]W!A430</f>
        <v>60000</v>
      </c>
      <c r="H105" s="243">
        <f>[1]W!A437</f>
        <v>60000</v>
      </c>
      <c r="I105" s="243">
        <f>[1]W!A444</f>
        <v>60000</v>
      </c>
      <c r="J105" s="243">
        <f>[1]W!A451</f>
        <v>60000</v>
      </c>
      <c r="K105" s="243">
        <f>[1]W!A458</f>
        <v>60000</v>
      </c>
      <c r="L105" s="243">
        <f>[1]W!A465</f>
        <v>60000</v>
      </c>
      <c r="M105" s="243">
        <f>[1]W!A472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[1]W!A424</f>
        <v xml:space="preserve">   **</v>
      </c>
      <c r="G107" s="256" t="str">
        <f>[1]W!A431</f>
        <v xml:space="preserve">   **</v>
      </c>
      <c r="H107" s="256" t="str">
        <f>[1]W!A438</f>
        <v xml:space="preserve">   **</v>
      </c>
      <c r="I107" s="256" t="str">
        <f>[1]W!A445</f>
        <v xml:space="preserve">   **</v>
      </c>
      <c r="J107" s="256" t="str">
        <f>[1]W!A452</f>
        <v xml:space="preserve">   **</v>
      </c>
      <c r="K107" s="256" t="str">
        <f>[1]W!A459</f>
        <v xml:space="preserve">   **</v>
      </c>
      <c r="L107" s="256" t="str">
        <f>[1]W!A466</f>
        <v xml:space="preserve">   **</v>
      </c>
      <c r="M107" s="256" t="str">
        <f>[1]W!A473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[1]W!A425</f>
        <v xml:space="preserve">   **</v>
      </c>
      <c r="G108" s="256" t="str">
        <f>[1]W!A432</f>
        <v xml:space="preserve">   **</v>
      </c>
      <c r="H108" s="256" t="str">
        <f>[1]W!A439</f>
        <v xml:space="preserve">   **</v>
      </c>
      <c r="I108" s="256" t="str">
        <f>[1]W!A446</f>
        <v xml:space="preserve">   **</v>
      </c>
      <c r="J108" s="256" t="str">
        <f>[1]W!A453</f>
        <v xml:space="preserve">   **</v>
      </c>
      <c r="K108" s="256" t="str">
        <f>[1]W!A460</f>
        <v xml:space="preserve">   **</v>
      </c>
      <c r="L108" s="256" t="str">
        <f>[1]W!A467</f>
        <v xml:space="preserve">   **</v>
      </c>
      <c r="M108" s="256" t="str">
        <f>[1]W!A474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[1]W!A426</f>
        <v xml:space="preserve">   **</v>
      </c>
      <c r="G109" s="256" t="str">
        <f>[1]W!A433</f>
        <v xml:space="preserve">   **</v>
      </c>
      <c r="H109" s="256" t="str">
        <f>[1]W!A440</f>
        <v xml:space="preserve">   **</v>
      </c>
      <c r="I109" s="256" t="str">
        <f>[1]W!A447</f>
        <v xml:space="preserve">   **</v>
      </c>
      <c r="J109" s="256" t="str">
        <f>[1]W!A454</f>
        <v xml:space="preserve">   **</v>
      </c>
      <c r="K109" s="256" t="str">
        <f>[1]W!A461</f>
        <v xml:space="preserve">   **</v>
      </c>
      <c r="L109" s="256" t="str">
        <f>[1]W!A468</f>
        <v xml:space="preserve">   **</v>
      </c>
      <c r="M109" s="256" t="str">
        <f>[1]W!A475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[1]W!A427</f>
        <v xml:space="preserve"> </v>
      </c>
      <c r="G110" s="256" t="str">
        <f>[1]W!A434</f>
        <v xml:space="preserve"> </v>
      </c>
      <c r="H110" s="256" t="str">
        <f>[1]W!A441</f>
        <v xml:space="preserve"> </v>
      </c>
      <c r="I110" s="256" t="str">
        <f>[1]W!A448</f>
        <v xml:space="preserve"> </v>
      </c>
      <c r="J110" s="256" t="str">
        <f>[1]W!A455</f>
        <v xml:space="preserve"> </v>
      </c>
      <c r="K110" s="256" t="str">
        <f>[1]W!A462</f>
        <v xml:space="preserve"> </v>
      </c>
      <c r="L110" s="256" t="str">
        <f>[1]W!A469</f>
        <v xml:space="preserve"> </v>
      </c>
      <c r="M110" s="256" t="str">
        <f>[1]W!A476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B1" sqref="B1"/>
    </sheetView>
  </sheetViews>
  <sheetFormatPr baseColWidth="10" defaultColWidth="9.3320312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3320312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3320312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3320312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3320312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3320312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3320312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3320312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3320312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3320312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3320312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3320312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3320312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3320312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3320312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3320312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3320312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3320312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3320312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3320312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3320312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3320312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3320312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3320312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3320312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3320312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3320312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3320312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3320312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3320312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3320312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3320312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3320312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3320312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3320312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3320312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3320312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3320312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3320312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3320312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3320312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3320312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3320312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3320312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3320312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3320312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3320312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3320312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3320312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3320312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3320312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3320312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3320312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3320312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3320312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3320312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3320312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3320312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3320312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3320312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3320312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3320312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3320312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3320312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3320312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[5]W!$A1</f>
        <v>1</v>
      </c>
      <c r="K1" s="39" t="s">
        <v>108</v>
      </c>
      <c r="L1" s="37">
        <f>[5]W!$A4</f>
        <v>2016</v>
      </c>
      <c r="M1" s="39" t="s">
        <v>107</v>
      </c>
      <c r="N1" s="232">
        <f>[5]W!$A5</f>
        <v>3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[5]W!A505</f>
        <v>4199</v>
      </c>
      <c r="H5" s="188">
        <f>[5]W!A506</f>
        <v>4310</v>
      </c>
      <c r="I5" s="188">
        <f>[5]W!A504</f>
        <v>6153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[5]W!A507/10</f>
        <v>8.3000000000000007</v>
      </c>
      <c r="H6" s="233">
        <f>[5]W!A508/10</f>
        <v>4.3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[5]W!A509</f>
        <v>1715</v>
      </c>
      <c r="H7" s="188">
        <f>[5]W!A510</f>
        <v>1531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[5]W!A501/10</f>
        <v>0.5</v>
      </c>
      <c r="H10" s="233">
        <f>[5]W!A502/10</f>
        <v>1.1000000000000001</v>
      </c>
      <c r="I10" s="118" t="s">
        <v>282</v>
      </c>
      <c r="J10" s="118"/>
      <c r="K10" s="126"/>
      <c r="L10" s="234">
        <f>[5]W!A511/100</f>
        <v>0.82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[5]W!A518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205</v>
      </c>
      <c r="I16" s="236">
        <f>INT(L10*3*G20/1000) + 120</f>
        <v>315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157</v>
      </c>
      <c r="H17" s="236">
        <f>INT(L10*1.5*2*G20/1000) + 75</f>
        <v>270</v>
      </c>
      <c r="I17" s="236">
        <f>INT(L10*1.5*3*G20/1000) + 120</f>
        <v>412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[5]W!A515</f>
        <v>79336</v>
      </c>
      <c r="H20" s="237">
        <f>[5]W!A516</f>
        <v>75369</v>
      </c>
      <c r="I20" s="237">
        <f>[5]W!A517</f>
        <v>71403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[5]W!A681</f>
        <v>Growing levels of investment in Europe are signs that management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[5]W!A682</f>
        <v>of companies are regaining confidence. Manufacturing firms are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[5]W!A683</f>
        <v>spending on items such as renewable energy. There is confidence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[5]W!A684</f>
        <v>that there will be positive returns on projects.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[5]W!A685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[5]W!A686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[5]W!A521</f>
        <v>1</v>
      </c>
      <c r="G33" s="242">
        <f>[5]W!A541</f>
        <v>2</v>
      </c>
      <c r="H33" s="242">
        <f>[5]W!A561</f>
        <v>3</v>
      </c>
      <c r="I33" s="242">
        <f>[5]W!A581</f>
        <v>4</v>
      </c>
      <c r="J33" s="242">
        <f>[5]W!A601</f>
        <v>5</v>
      </c>
      <c r="K33" s="242">
        <f>[5]W!A621</f>
        <v>6</v>
      </c>
      <c r="L33" s="242">
        <f>[5]W!A641</f>
        <v>7</v>
      </c>
      <c r="M33" s="242">
        <f>[5]W!A661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[5]W!A522/100</f>
        <v>95.97</v>
      </c>
      <c r="G35" s="243">
        <f>[5]W!A542/100</f>
        <v>95.97</v>
      </c>
      <c r="H35" s="243">
        <f>[5]W!A562/100</f>
        <v>95.97</v>
      </c>
      <c r="I35" s="243">
        <f>[5]W!A582/100</f>
        <v>95.97</v>
      </c>
      <c r="J35" s="243">
        <f>[5]W!A602/100</f>
        <v>95.97</v>
      </c>
      <c r="K35" s="243">
        <f>[5]W!A622/100</f>
        <v>95.97</v>
      </c>
      <c r="L35" s="243">
        <f>[5]W!A642/100</f>
        <v>95.97</v>
      </c>
      <c r="M35" s="243">
        <f>[5]W!A662/100</f>
        <v>95.97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[5]W!A523</f>
        <v>3838800</v>
      </c>
      <c r="G36" s="243">
        <f>[5]W!A543</f>
        <v>3838800</v>
      </c>
      <c r="H36" s="243">
        <f>[5]W!A563</f>
        <v>3838800</v>
      </c>
      <c r="I36" s="243">
        <f>[5]W!A583</f>
        <v>3838800</v>
      </c>
      <c r="J36" s="243">
        <f>[5]W!A603</f>
        <v>3838800</v>
      </c>
      <c r="K36" s="243">
        <f>[5]W!A623</f>
        <v>3838800</v>
      </c>
      <c r="L36" s="243">
        <f>[5]W!A643</f>
        <v>3838800</v>
      </c>
      <c r="M36" s="243">
        <f>[5]W!A663</f>
        <v>3838800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[5]W!A524</f>
        <v>0</v>
      </c>
      <c r="G38" s="243">
        <f>[5]W!A544</f>
        <v>0</v>
      </c>
      <c r="H38" s="243">
        <f>[5]W!A564</f>
        <v>0</v>
      </c>
      <c r="I38" s="243">
        <f>[5]W!A584</f>
        <v>0</v>
      </c>
      <c r="J38" s="243">
        <f>[5]W!A604</f>
        <v>0</v>
      </c>
      <c r="K38" s="243">
        <f>[5]W!A624</f>
        <v>0</v>
      </c>
      <c r="L38" s="243">
        <f>[5]W!A644</f>
        <v>0</v>
      </c>
      <c r="M38" s="243">
        <f>[5]W!A664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[5]W!A525</f>
        <v>3838800</v>
      </c>
      <c r="G39" s="243">
        <f>[5]W!A545</f>
        <v>3838800</v>
      </c>
      <c r="H39" s="243">
        <f>[5]W!A565</f>
        <v>3838800</v>
      </c>
      <c r="I39" s="243">
        <f>[5]W!A585</f>
        <v>3838800</v>
      </c>
      <c r="J39" s="243">
        <f>[5]W!A605</f>
        <v>3838800</v>
      </c>
      <c r="K39" s="243">
        <f>[5]W!A625</f>
        <v>3838800</v>
      </c>
      <c r="L39" s="243">
        <f>[5]W!A645</f>
        <v>3838800</v>
      </c>
      <c r="M39" s="243">
        <f>[5]W!A665</f>
        <v>3838800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[5]W!A526</f>
        <v>285</v>
      </c>
      <c r="G43" s="243">
        <f>[5]W!A546</f>
        <v>285</v>
      </c>
      <c r="H43" s="243">
        <f>[5]W!A566</f>
        <v>285</v>
      </c>
      <c r="I43" s="243">
        <f>[5]W!A586</f>
        <v>285</v>
      </c>
      <c r="J43" s="243">
        <f>[5]W!A606</f>
        <v>285</v>
      </c>
      <c r="K43" s="243">
        <f>[5]W!A626</f>
        <v>285</v>
      </c>
      <c r="L43" s="243">
        <f>[5]W!A646</f>
        <v>285</v>
      </c>
      <c r="M43" s="243">
        <f>[5]W!A666</f>
        <v>285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[5]W!A527</f>
        <v>0</v>
      </c>
      <c r="G44" s="243">
        <f>[5]W!A547</f>
        <v>0</v>
      </c>
      <c r="H44" s="243">
        <f>[5]W!A567</f>
        <v>0</v>
      </c>
      <c r="I44" s="243">
        <f>[5]W!A587</f>
        <v>0</v>
      </c>
      <c r="J44" s="243">
        <f>[5]W!A607</f>
        <v>0</v>
      </c>
      <c r="K44" s="243">
        <f>[5]W!A627</f>
        <v>0</v>
      </c>
      <c r="L44" s="243">
        <f>[5]W!A647</f>
        <v>0</v>
      </c>
      <c r="M44" s="243">
        <f>[5]W!A667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[5]W!A528</f>
        <v>0</v>
      </c>
      <c r="G45" s="243">
        <f>[5]W!A548</f>
        <v>0</v>
      </c>
      <c r="H45" s="243">
        <f>[5]W!A568</f>
        <v>0</v>
      </c>
      <c r="I45" s="243">
        <f>[5]W!A588</f>
        <v>0</v>
      </c>
      <c r="J45" s="243">
        <f>[5]W!A608</f>
        <v>0</v>
      </c>
      <c r="K45" s="243">
        <f>[5]W!A628</f>
        <v>0</v>
      </c>
      <c r="L45" s="243">
        <f>[5]W!A648</f>
        <v>0</v>
      </c>
      <c r="M45" s="243">
        <f>[5]W!A668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[5]W!A529</f>
        <v>450</v>
      </c>
      <c r="G46" s="243">
        <f>[5]W!A549</f>
        <v>450</v>
      </c>
      <c r="H46" s="243">
        <f>[5]W!A569</f>
        <v>450</v>
      </c>
      <c r="I46" s="243">
        <f>[5]W!A589</f>
        <v>450</v>
      </c>
      <c r="J46" s="243">
        <f>[5]W!A609</f>
        <v>450</v>
      </c>
      <c r="K46" s="243">
        <f>[5]W!A629</f>
        <v>450</v>
      </c>
      <c r="L46" s="243">
        <f>[5]W!A649</f>
        <v>450</v>
      </c>
      <c r="M46" s="243">
        <f>[5]W!A669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[5]W!A530</f>
        <v>0</v>
      </c>
      <c r="G47" s="243">
        <f>[5]W!A550</f>
        <v>0</v>
      </c>
      <c r="H47" s="243">
        <f>[5]W!A570</f>
        <v>0</v>
      </c>
      <c r="I47" s="243">
        <f>[5]W!A590</f>
        <v>0</v>
      </c>
      <c r="J47" s="243">
        <f>[5]W!A610</f>
        <v>0</v>
      </c>
      <c r="K47" s="243">
        <f>[5]W!A630</f>
        <v>0</v>
      </c>
      <c r="L47" s="243">
        <f>[5]W!A650</f>
        <v>0</v>
      </c>
      <c r="M47" s="243">
        <f>[5]W!A670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[5]W!A531</f>
        <v>0</v>
      </c>
      <c r="G48" s="243">
        <f>[5]W!A551</f>
        <v>0</v>
      </c>
      <c r="H48" s="243">
        <f>[5]W!A571</f>
        <v>0</v>
      </c>
      <c r="I48" s="243">
        <f>[5]W!A591</f>
        <v>0</v>
      </c>
      <c r="J48" s="243">
        <f>[5]W!A611</f>
        <v>0</v>
      </c>
      <c r="K48" s="243">
        <f>[5]W!A631</f>
        <v>0</v>
      </c>
      <c r="L48" s="243">
        <f>[5]W!A651</f>
        <v>0</v>
      </c>
      <c r="M48" s="243">
        <f>[5]W!A671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[5]W!A532</f>
        <v>680</v>
      </c>
      <c r="G49" s="243">
        <f>[5]W!A552</f>
        <v>680</v>
      </c>
      <c r="H49" s="243">
        <f>[5]W!A572</f>
        <v>680</v>
      </c>
      <c r="I49" s="243">
        <f>[5]W!A592</f>
        <v>680</v>
      </c>
      <c r="J49" s="243">
        <f>[5]W!A612</f>
        <v>680</v>
      </c>
      <c r="K49" s="243">
        <f>[5]W!A632</f>
        <v>680</v>
      </c>
      <c r="L49" s="243">
        <f>[5]W!A652</f>
        <v>680</v>
      </c>
      <c r="M49" s="243">
        <f>[5]W!A672</f>
        <v>680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[5]W!A533</f>
        <v>0</v>
      </c>
      <c r="G50" s="243">
        <f>[5]W!A553</f>
        <v>0</v>
      </c>
      <c r="H50" s="243">
        <f>[5]W!A573</f>
        <v>0</v>
      </c>
      <c r="I50" s="243">
        <f>[5]W!A593</f>
        <v>0</v>
      </c>
      <c r="J50" s="243">
        <f>[5]W!A613</f>
        <v>0</v>
      </c>
      <c r="K50" s="243">
        <f>[5]W!A633</f>
        <v>0</v>
      </c>
      <c r="L50" s="243">
        <f>[5]W!A653</f>
        <v>0</v>
      </c>
      <c r="M50" s="243">
        <f>[5]W!A673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[5]W!A534</f>
        <v>0</v>
      </c>
      <c r="G51" s="243">
        <f>[5]W!A554</f>
        <v>0</v>
      </c>
      <c r="H51" s="243">
        <f>[5]W!A574</f>
        <v>0</v>
      </c>
      <c r="I51" s="243">
        <f>[5]W!A594</f>
        <v>0</v>
      </c>
      <c r="J51" s="243">
        <f>[5]W!A614</f>
        <v>0</v>
      </c>
      <c r="K51" s="243">
        <f>[5]W!A634</f>
        <v>0</v>
      </c>
      <c r="L51" s="243">
        <f>[5]W!A654</f>
        <v>0</v>
      </c>
      <c r="M51" s="243">
        <f>[5]W!A674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[5]W!A535</f>
        <v>27</v>
      </c>
      <c r="G53" s="243">
        <f>[5]W!A555</f>
        <v>27</v>
      </c>
      <c r="H53" s="243">
        <f>[5]W!A575</f>
        <v>27</v>
      </c>
      <c r="I53" s="243">
        <f>[5]W!A595</f>
        <v>27</v>
      </c>
      <c r="J53" s="243">
        <f>[5]W!A615</f>
        <v>27</v>
      </c>
      <c r="K53" s="243">
        <f>[5]W!A635</f>
        <v>27</v>
      </c>
      <c r="L53" s="243">
        <f>[5]W!A655</f>
        <v>27</v>
      </c>
      <c r="M53" s="243">
        <f>[5]W!A675</f>
        <v>27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[5]W!A536</f>
        <v>1000</v>
      </c>
      <c r="G54" s="243">
        <f>[5]W!A556</f>
        <v>1000</v>
      </c>
      <c r="H54" s="243">
        <f>[5]W!A576</f>
        <v>1000</v>
      </c>
      <c r="I54" s="243">
        <f>[5]W!A596</f>
        <v>1000</v>
      </c>
      <c r="J54" s="243">
        <f>[5]W!A616</f>
        <v>1000</v>
      </c>
      <c r="K54" s="243">
        <f>[5]W!A636</f>
        <v>1000</v>
      </c>
      <c r="L54" s="243">
        <f>[5]W!A656</f>
        <v>1000</v>
      </c>
      <c r="M54" s="243">
        <f>[5]W!A676</f>
        <v>1000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[5]W!A537</f>
        <v>2</v>
      </c>
      <c r="G55" s="243">
        <f>[5]W!A557</f>
        <v>2</v>
      </c>
      <c r="H55" s="243">
        <f>[5]W!A577</f>
        <v>2</v>
      </c>
      <c r="I55" s="243">
        <f>[5]W!A597</f>
        <v>2</v>
      </c>
      <c r="J55" s="243">
        <f>[5]W!A617</f>
        <v>2</v>
      </c>
      <c r="K55" s="243">
        <f>[5]W!A637</f>
        <v>2</v>
      </c>
      <c r="L55" s="243">
        <f>[5]W!A657</f>
        <v>2</v>
      </c>
      <c r="M55" s="243">
        <f>[5]W!A677</f>
        <v>2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[5]W!$A59</f>
        <v>0</v>
      </c>
      <c r="K61" s="39" t="s">
        <v>108</v>
      </c>
      <c r="L61" s="37">
        <f>[5]W!$A62</f>
        <v>9</v>
      </c>
      <c r="M61" s="39" t="s">
        <v>107</v>
      </c>
      <c r="N61" s="232">
        <f>[5]W!$A63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[5]W!A701</f>
        <v>1</v>
      </c>
      <c r="G65" s="252">
        <f>[5]W!A721</f>
        <v>2</v>
      </c>
      <c r="H65" s="252">
        <f>[5]W!A741</f>
        <v>3</v>
      </c>
      <c r="I65" s="252">
        <f>[5]W!A761</f>
        <v>4</v>
      </c>
      <c r="J65" s="252">
        <f>[5]W!A781</f>
        <v>5</v>
      </c>
      <c r="K65" s="252">
        <f>[5]W!A801</f>
        <v>6</v>
      </c>
      <c r="L65" s="252">
        <f>[5]W!A821</f>
        <v>7</v>
      </c>
      <c r="M65" s="252">
        <f>[5]W!A841</f>
        <v>8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[5]W!A702</f>
        <v>1455376</v>
      </c>
      <c r="G67" s="243">
        <f>[5]W!A722</f>
        <v>1455376</v>
      </c>
      <c r="H67" s="243">
        <f>[5]W!A742</f>
        <v>1455376</v>
      </c>
      <c r="I67" s="243">
        <f>[5]W!A762</f>
        <v>1455376</v>
      </c>
      <c r="J67" s="243">
        <f>[5]W!A782</f>
        <v>1455376</v>
      </c>
      <c r="K67" s="243">
        <f>[5]W!A802</f>
        <v>1455376</v>
      </c>
      <c r="L67" s="243">
        <f>[5]W!A822</f>
        <v>1455376</v>
      </c>
      <c r="M67" s="243">
        <f>[5]W!A842</f>
        <v>1455376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[5]W!A703</f>
        <v>186034</v>
      </c>
      <c r="G68" s="243">
        <f>[5]W!A723</f>
        <v>186034</v>
      </c>
      <c r="H68" s="243">
        <f>[5]W!A743</f>
        <v>186034</v>
      </c>
      <c r="I68" s="243">
        <f>[5]W!A763</f>
        <v>186034</v>
      </c>
      <c r="J68" s="243">
        <f>[5]W!A783</f>
        <v>186034</v>
      </c>
      <c r="K68" s="243">
        <f>[5]W!A803</f>
        <v>186034</v>
      </c>
      <c r="L68" s="243">
        <f>[5]W!A823</f>
        <v>186034</v>
      </c>
      <c r="M68" s="243">
        <f>[5]W!A843</f>
        <v>186034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[5]W!A704</f>
        <v>301565</v>
      </c>
      <c r="G69" s="243">
        <f>[5]W!A724</f>
        <v>301565</v>
      </c>
      <c r="H69" s="243">
        <f>[5]W!A744</f>
        <v>301565</v>
      </c>
      <c r="I69" s="243">
        <f>[5]W!A764</f>
        <v>301565</v>
      </c>
      <c r="J69" s="243">
        <f>[5]W!A784</f>
        <v>301565</v>
      </c>
      <c r="K69" s="243">
        <f>[5]W!A804</f>
        <v>301565</v>
      </c>
      <c r="L69" s="243">
        <f>[5]W!A824</f>
        <v>301565</v>
      </c>
      <c r="M69" s="243">
        <f>[5]W!A844</f>
        <v>301565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[5]W!A705</f>
        <v>1900000</v>
      </c>
      <c r="G70" s="243">
        <f>[5]W!A725</f>
        <v>1900000</v>
      </c>
      <c r="H70" s="243">
        <f>[5]W!A745</f>
        <v>1900000</v>
      </c>
      <c r="I70" s="243">
        <f>[5]W!A765</f>
        <v>1900000</v>
      </c>
      <c r="J70" s="243">
        <f>[5]W!A785</f>
        <v>1900000</v>
      </c>
      <c r="K70" s="243">
        <f>[5]W!A805</f>
        <v>1900000</v>
      </c>
      <c r="L70" s="243">
        <f>[5]W!A825</f>
        <v>1900000</v>
      </c>
      <c r="M70" s="243">
        <f>[5]W!A845</f>
        <v>1900000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[5]W!A708</f>
        <v>0</v>
      </c>
      <c r="G73" s="243">
        <f>[5]W!A728</f>
        <v>0</v>
      </c>
      <c r="H73" s="243">
        <f>[5]W!A748</f>
        <v>0</v>
      </c>
      <c r="I73" s="243">
        <f>[5]W!A768</f>
        <v>0</v>
      </c>
      <c r="J73" s="243">
        <f>[5]W!A788</f>
        <v>0</v>
      </c>
      <c r="K73" s="243">
        <f>[5]W!A808</f>
        <v>0</v>
      </c>
      <c r="L73" s="243">
        <f>[5]W!A828</f>
        <v>0</v>
      </c>
      <c r="M73" s="243">
        <f>[5]W!A848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[5]W!A709</f>
        <v>118538</v>
      </c>
      <c r="G74" s="243">
        <f>[5]W!A729</f>
        <v>118538</v>
      </c>
      <c r="H74" s="243">
        <f>[5]W!A749</f>
        <v>118538</v>
      </c>
      <c r="I74" s="243">
        <f>[5]W!A769</f>
        <v>118538</v>
      </c>
      <c r="J74" s="243">
        <f>[5]W!A789</f>
        <v>118538</v>
      </c>
      <c r="K74" s="243">
        <f>[5]W!A809</f>
        <v>118538</v>
      </c>
      <c r="L74" s="243">
        <f>[5]W!A829</f>
        <v>118538</v>
      </c>
      <c r="M74" s="243">
        <f>[5]W!A849</f>
        <v>118538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[5]W!A710</f>
        <v>92603</v>
      </c>
      <c r="G75" s="243">
        <f>[5]W!A730</f>
        <v>92603</v>
      </c>
      <c r="H75" s="243">
        <f>[5]W!A750</f>
        <v>92603</v>
      </c>
      <c r="I75" s="243">
        <f>[5]W!A770</f>
        <v>92603</v>
      </c>
      <c r="J75" s="243">
        <f>[5]W!A790</f>
        <v>92603</v>
      </c>
      <c r="K75" s="243">
        <f>[5]W!A810</f>
        <v>92603</v>
      </c>
      <c r="L75" s="243">
        <f>[5]W!A830</f>
        <v>92603</v>
      </c>
      <c r="M75" s="243">
        <f>[5]W!A850</f>
        <v>92603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[5]W!A712</f>
        <v>0</v>
      </c>
      <c r="G77" s="243">
        <f>[5]W!A732</f>
        <v>0</v>
      </c>
      <c r="H77" s="243">
        <f>[5]W!A752</f>
        <v>0</v>
      </c>
      <c r="I77" s="243">
        <f>[5]W!A772</f>
        <v>0</v>
      </c>
      <c r="J77" s="243">
        <f>[5]W!A792</f>
        <v>0</v>
      </c>
      <c r="K77" s="243">
        <f>[5]W!A812</f>
        <v>0</v>
      </c>
      <c r="L77" s="243">
        <f>[5]W!A832</f>
        <v>0</v>
      </c>
      <c r="M77" s="243">
        <f>[5]W!A852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[5]W!A714</f>
        <v>4000000</v>
      </c>
      <c r="G80" s="243">
        <f>[5]W!A734</f>
        <v>4000000</v>
      </c>
      <c r="H80" s="243">
        <f>[5]W!A754</f>
        <v>4000000</v>
      </c>
      <c r="I80" s="243">
        <f>[5]W!A774</f>
        <v>4000000</v>
      </c>
      <c r="J80" s="243">
        <f>[5]W!A794</f>
        <v>4000000</v>
      </c>
      <c r="K80" s="243">
        <f>[5]W!A814</f>
        <v>4000000</v>
      </c>
      <c r="L80" s="243">
        <f>[5]W!A834</f>
        <v>4000000</v>
      </c>
      <c r="M80" s="243">
        <f>[5]W!A854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[5]W!A715</f>
        <v>0</v>
      </c>
      <c r="G81" s="243">
        <f>[5]W!A735</f>
        <v>0</v>
      </c>
      <c r="H81" s="243">
        <f>[5]W!A755</f>
        <v>0</v>
      </c>
      <c r="I81" s="243">
        <f>[5]W!A775</f>
        <v>0</v>
      </c>
      <c r="J81" s="243">
        <f>[5]W!A795</f>
        <v>0</v>
      </c>
      <c r="K81" s="243">
        <f>[5]W!A815</f>
        <v>0</v>
      </c>
      <c r="L81" s="243">
        <f>[5]W!A835</f>
        <v>0</v>
      </c>
      <c r="M81" s="243">
        <f>[5]W!A855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[5]W!A716</f>
        <v>-368166</v>
      </c>
      <c r="G82" s="243">
        <f>[5]W!A736</f>
        <v>-368166</v>
      </c>
      <c r="H82" s="243">
        <f>[5]W!A756</f>
        <v>-368166</v>
      </c>
      <c r="I82" s="243">
        <f>[5]W!A776</f>
        <v>-368166</v>
      </c>
      <c r="J82" s="243">
        <f>[5]W!A796</f>
        <v>-368166</v>
      </c>
      <c r="K82" s="243">
        <f>[5]W!A816</f>
        <v>-368166</v>
      </c>
      <c r="L82" s="243">
        <f>[5]W!A836</f>
        <v>-368166</v>
      </c>
      <c r="M82" s="243">
        <f>[5]W!A856</f>
        <v>-368166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3631834</v>
      </c>
      <c r="G83" s="243">
        <f t="shared" si="0"/>
        <v>3631834</v>
      </c>
      <c r="H83" s="243">
        <f t="shared" si="0"/>
        <v>3631834</v>
      </c>
      <c r="I83" s="243">
        <f t="shared" si="0"/>
        <v>3631834</v>
      </c>
      <c r="J83" s="243">
        <f t="shared" si="0"/>
        <v>3631834</v>
      </c>
      <c r="K83" s="243">
        <f t="shared" si="0"/>
        <v>3631834</v>
      </c>
      <c r="L83" s="243">
        <f t="shared" si="0"/>
        <v>3631834</v>
      </c>
      <c r="M83" s="243">
        <f t="shared" si="0"/>
        <v>3631834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[5]W!A330</f>
        <v>Not requested</v>
      </c>
      <c r="N88" s="110"/>
    </row>
    <row r="89" spans="2:14" ht="12" x14ac:dyDescent="0.25">
      <c r="B89" s="108"/>
      <c r="C89" s="104"/>
      <c r="D89" s="6" t="s">
        <v>110</v>
      </c>
      <c r="F89" s="242" t="str">
        <f>[5]W!A331</f>
        <v xml:space="preserve"> </v>
      </c>
      <c r="G89" s="242" t="str">
        <f>[5]W!A341</f>
        <v xml:space="preserve"> </v>
      </c>
      <c r="H89" s="242" t="str">
        <f>[5]W!A351</f>
        <v xml:space="preserve"> </v>
      </c>
      <c r="I89" s="242" t="str">
        <f>[5]W!A361</f>
        <v xml:space="preserve"> </v>
      </c>
      <c r="J89" s="242" t="str">
        <f>[5]W!A371</f>
        <v xml:space="preserve"> </v>
      </c>
      <c r="K89" s="242" t="str">
        <f>[5]W!A381</f>
        <v xml:space="preserve"> </v>
      </c>
      <c r="L89" s="242" t="str">
        <f>[5]W!A391</f>
        <v xml:space="preserve"> </v>
      </c>
      <c r="M89" s="242" t="str">
        <f>[5]W!A401</f>
        <v xml:space="preserve"> 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[5]W!A332</f>
        <v xml:space="preserve"> </v>
      </c>
      <c r="G91" s="135" t="str">
        <f>[5]W!A342</f>
        <v xml:space="preserve"> </v>
      </c>
      <c r="H91" s="135" t="str">
        <f>[5]W!A352</f>
        <v xml:space="preserve"> </v>
      </c>
      <c r="I91" s="135" t="str">
        <f>[5]W!A362</f>
        <v xml:space="preserve"> </v>
      </c>
      <c r="J91" s="135" t="str">
        <f>[5]W!A372</f>
        <v xml:space="preserve"> </v>
      </c>
      <c r="K91" s="135" t="str">
        <f>[5]W!A382</f>
        <v xml:space="preserve"> </v>
      </c>
      <c r="L91" s="135" t="str">
        <f>[5]W!A392</f>
        <v xml:space="preserve"> </v>
      </c>
      <c r="M91" s="135" t="str">
        <f>[5]W!A402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[5]W!A333</f>
        <v xml:space="preserve"> </v>
      </c>
      <c r="G92" s="135" t="str">
        <f>[5]W!A343</f>
        <v xml:space="preserve"> </v>
      </c>
      <c r="H92" s="135" t="str">
        <f>[5]W!A353</f>
        <v xml:space="preserve"> </v>
      </c>
      <c r="I92" s="135" t="str">
        <f>[5]W!A363</f>
        <v xml:space="preserve"> </v>
      </c>
      <c r="J92" s="135" t="str">
        <f>[5]W!A373</f>
        <v xml:space="preserve"> </v>
      </c>
      <c r="K92" s="135" t="str">
        <f>[5]W!A383</f>
        <v xml:space="preserve"> </v>
      </c>
      <c r="L92" s="135" t="str">
        <f>[5]W!A393</f>
        <v xml:space="preserve"> </v>
      </c>
      <c r="M92" s="135" t="str">
        <f>[5]W!A403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[5]W!A334</f>
        <v xml:space="preserve"> </v>
      </c>
      <c r="G93" s="135" t="str">
        <f>[5]W!A344</f>
        <v xml:space="preserve"> </v>
      </c>
      <c r="H93" s="135" t="str">
        <f>[5]W!A354</f>
        <v xml:space="preserve"> </v>
      </c>
      <c r="I93" s="135" t="str">
        <f>[5]W!A364</f>
        <v xml:space="preserve"> </v>
      </c>
      <c r="J93" s="135" t="str">
        <f>[5]W!A374</f>
        <v xml:space="preserve"> </v>
      </c>
      <c r="K93" s="135" t="str">
        <f>[5]W!A384</f>
        <v xml:space="preserve"> </v>
      </c>
      <c r="L93" s="135" t="str">
        <f>[5]W!A394</f>
        <v xml:space="preserve"> </v>
      </c>
      <c r="M93" s="135" t="str">
        <f>[5]W!A404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[5]W!A335</f>
        <v xml:space="preserve"> </v>
      </c>
      <c r="G94" s="135" t="str">
        <f>[5]W!A345</f>
        <v xml:space="preserve"> </v>
      </c>
      <c r="H94" s="135" t="str">
        <f>[5]W!A355</f>
        <v xml:space="preserve"> </v>
      </c>
      <c r="I94" s="135" t="str">
        <f>[5]W!A365</f>
        <v xml:space="preserve"> </v>
      </c>
      <c r="J94" s="135" t="str">
        <f>[5]W!A375</f>
        <v xml:space="preserve"> </v>
      </c>
      <c r="K94" s="135" t="str">
        <f>[5]W!A385</f>
        <v xml:space="preserve"> </v>
      </c>
      <c r="L94" s="135" t="str">
        <f>[5]W!A395</f>
        <v xml:space="preserve"> </v>
      </c>
      <c r="M94" s="135" t="str">
        <f>[5]W!A405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[5]W!A336</f>
        <v xml:space="preserve"> </v>
      </c>
      <c r="G95" s="135" t="str">
        <f>[5]W!A346</f>
        <v xml:space="preserve"> </v>
      </c>
      <c r="H95" s="135" t="str">
        <f>[5]W!A356</f>
        <v xml:space="preserve"> </v>
      </c>
      <c r="I95" s="135" t="str">
        <f>[5]W!A366</f>
        <v xml:space="preserve"> </v>
      </c>
      <c r="J95" s="135" t="str">
        <f>[5]W!A376</f>
        <v xml:space="preserve"> </v>
      </c>
      <c r="K95" s="135" t="str">
        <f>[5]W!A386</f>
        <v xml:space="preserve"> </v>
      </c>
      <c r="L95" s="135" t="str">
        <f>[5]W!A396</f>
        <v xml:space="preserve"> </v>
      </c>
      <c r="M95" s="135" t="str">
        <f>[5]W!A406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[5]W!A337</f>
        <v xml:space="preserve"> </v>
      </c>
      <c r="G96" s="135" t="str">
        <f>[5]W!A347</f>
        <v xml:space="preserve"> </v>
      </c>
      <c r="H96" s="135" t="str">
        <f>[5]W!A357</f>
        <v xml:space="preserve"> </v>
      </c>
      <c r="I96" s="135" t="str">
        <f>[5]W!A367</f>
        <v xml:space="preserve"> </v>
      </c>
      <c r="J96" s="135" t="str">
        <f>[5]W!A377</f>
        <v xml:space="preserve"> </v>
      </c>
      <c r="K96" s="135" t="str">
        <f>[5]W!A387</f>
        <v xml:space="preserve"> </v>
      </c>
      <c r="L96" s="135" t="str">
        <f>[5]W!A397</f>
        <v xml:space="preserve"> </v>
      </c>
      <c r="M96" s="135" t="str">
        <f>[5]W!A407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[5]W!A338</f>
        <v xml:space="preserve"> </v>
      </c>
      <c r="G97" s="135" t="str">
        <f>[5]W!A348</f>
        <v xml:space="preserve"> </v>
      </c>
      <c r="H97" s="135" t="str">
        <f>[5]W!A358</f>
        <v xml:space="preserve"> </v>
      </c>
      <c r="I97" s="135" t="str">
        <f>[5]W!A368</f>
        <v xml:space="preserve"> </v>
      </c>
      <c r="J97" s="135" t="str">
        <f>[5]W!A378</f>
        <v xml:space="preserve"> </v>
      </c>
      <c r="K97" s="135" t="str">
        <f>[5]W!A388</f>
        <v xml:space="preserve"> </v>
      </c>
      <c r="L97" s="135" t="str">
        <f>[5]W!A398</f>
        <v xml:space="preserve"> </v>
      </c>
      <c r="M97" s="135" t="str">
        <f>[5]W!A408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[5]W!A339</f>
        <v xml:space="preserve"> </v>
      </c>
      <c r="G98" s="135" t="str">
        <f>[5]W!A349</f>
        <v xml:space="preserve"> </v>
      </c>
      <c r="H98" s="135" t="str">
        <f>[5]W!A359</f>
        <v xml:space="preserve"> </v>
      </c>
      <c r="I98" s="135" t="str">
        <f>[5]W!A369</f>
        <v xml:space="preserve"> </v>
      </c>
      <c r="J98" s="135" t="str">
        <f>[5]W!A379</f>
        <v xml:space="preserve"> </v>
      </c>
      <c r="K98" s="135" t="str">
        <f>[5]W!A389</f>
        <v xml:space="preserve"> </v>
      </c>
      <c r="L98" s="135" t="str">
        <f>[5]W!A399</f>
        <v xml:space="preserve"> </v>
      </c>
      <c r="M98" s="135" t="str">
        <f>[5]W!A409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[5]W!A340</f>
        <v xml:space="preserve"> </v>
      </c>
      <c r="G99" s="135" t="str">
        <f>[5]W!A350</f>
        <v xml:space="preserve"> </v>
      </c>
      <c r="H99" s="135" t="str">
        <f>[5]W!A360</f>
        <v xml:space="preserve"> </v>
      </c>
      <c r="I99" s="135" t="str">
        <f>[5]W!A370</f>
        <v xml:space="preserve"> </v>
      </c>
      <c r="J99" s="135" t="str">
        <f>[5]W!A380</f>
        <v xml:space="preserve"> </v>
      </c>
      <c r="K99" s="135" t="str">
        <f>[5]W!A390</f>
        <v xml:space="preserve"> </v>
      </c>
      <c r="L99" s="135" t="str">
        <f>[5]W!A400</f>
        <v xml:space="preserve"> </v>
      </c>
      <c r="M99" s="135" t="str">
        <f>[5]W!A410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[5]W!A420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[5]W!A421</f>
        <v>1</v>
      </c>
      <c r="G103" s="242">
        <f>[5]W!A428</f>
        <v>2</v>
      </c>
      <c r="H103" s="242">
        <f>[5]W!A435</f>
        <v>3</v>
      </c>
      <c r="I103" s="242">
        <f>[5]W!A442</f>
        <v>4</v>
      </c>
      <c r="J103" s="242">
        <f>[5]W!A449</f>
        <v>5</v>
      </c>
      <c r="K103" s="242">
        <f>[5]W!A456</f>
        <v>6</v>
      </c>
      <c r="L103" s="242">
        <f>[5]W!A463</f>
        <v>7</v>
      </c>
      <c r="M103" s="242">
        <f>[5]W!A470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[5]W!A422</f>
        <v>30000</v>
      </c>
      <c r="G104" s="243">
        <f>[5]W!A429</f>
        <v>30000</v>
      </c>
      <c r="H104" s="243">
        <f>[5]W!A436</f>
        <v>30000</v>
      </c>
      <c r="I104" s="243">
        <f>[5]W!A443</f>
        <v>30000</v>
      </c>
      <c r="J104" s="243">
        <f>[5]W!A450</f>
        <v>30000</v>
      </c>
      <c r="K104" s="243">
        <f>[5]W!A457</f>
        <v>30000</v>
      </c>
      <c r="L104" s="243">
        <f>[5]W!A464</f>
        <v>30000</v>
      </c>
      <c r="M104" s="243">
        <f>[5]W!A471</f>
        <v>30000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[5]W!A423</f>
        <v>60000</v>
      </c>
      <c r="G105" s="243">
        <f>[5]W!A430</f>
        <v>60000</v>
      </c>
      <c r="H105" s="243">
        <f>[5]W!A437</f>
        <v>60000</v>
      </c>
      <c r="I105" s="243">
        <f>[5]W!A444</f>
        <v>60000</v>
      </c>
      <c r="J105" s="243">
        <f>[5]W!A451</f>
        <v>60000</v>
      </c>
      <c r="K105" s="243">
        <f>[5]W!A458</f>
        <v>60000</v>
      </c>
      <c r="L105" s="243">
        <f>[5]W!A465</f>
        <v>60000</v>
      </c>
      <c r="M105" s="243">
        <f>[5]W!A472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[5]W!A424</f>
        <v xml:space="preserve">   **</v>
      </c>
      <c r="G107" s="256" t="str">
        <f>[5]W!A431</f>
        <v xml:space="preserve">   **</v>
      </c>
      <c r="H107" s="256" t="str">
        <f>[5]W!A438</f>
        <v xml:space="preserve">   **</v>
      </c>
      <c r="I107" s="256" t="str">
        <f>[5]W!A445</f>
        <v xml:space="preserve">   **</v>
      </c>
      <c r="J107" s="256" t="str">
        <f>[5]W!A452</f>
        <v xml:space="preserve">   **</v>
      </c>
      <c r="K107" s="256" t="str">
        <f>[5]W!A459</f>
        <v xml:space="preserve">   **</v>
      </c>
      <c r="L107" s="256" t="str">
        <f>[5]W!A466</f>
        <v xml:space="preserve">   **</v>
      </c>
      <c r="M107" s="256" t="str">
        <f>[5]W!A473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[5]W!A425</f>
        <v xml:space="preserve">   **</v>
      </c>
      <c r="G108" s="256" t="str">
        <f>[5]W!A432</f>
        <v xml:space="preserve">   **</v>
      </c>
      <c r="H108" s="256" t="str">
        <f>[5]W!A439</f>
        <v xml:space="preserve">   **</v>
      </c>
      <c r="I108" s="256" t="str">
        <f>[5]W!A446</f>
        <v xml:space="preserve">   **</v>
      </c>
      <c r="J108" s="256" t="str">
        <f>[5]W!A453</f>
        <v xml:space="preserve">   **</v>
      </c>
      <c r="K108" s="256" t="str">
        <f>[5]W!A460</f>
        <v xml:space="preserve">   **</v>
      </c>
      <c r="L108" s="256" t="str">
        <f>[5]W!A467</f>
        <v xml:space="preserve">   **</v>
      </c>
      <c r="M108" s="256" t="str">
        <f>[5]W!A474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[5]W!A426</f>
        <v xml:space="preserve">   **</v>
      </c>
      <c r="G109" s="256" t="str">
        <f>[5]W!A433</f>
        <v xml:space="preserve">   **</v>
      </c>
      <c r="H109" s="256" t="str">
        <f>[5]W!A440</f>
        <v xml:space="preserve">   **</v>
      </c>
      <c r="I109" s="256" t="str">
        <f>[5]W!A447</f>
        <v xml:space="preserve">   **</v>
      </c>
      <c r="J109" s="256" t="str">
        <f>[5]W!A454</f>
        <v xml:space="preserve">   **</v>
      </c>
      <c r="K109" s="256" t="str">
        <f>[5]W!A461</f>
        <v xml:space="preserve">   **</v>
      </c>
      <c r="L109" s="256" t="str">
        <f>[5]W!A468</f>
        <v xml:space="preserve">   **</v>
      </c>
      <c r="M109" s="256" t="str">
        <f>[5]W!A475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[5]W!A427</f>
        <v xml:space="preserve"> </v>
      </c>
      <c r="G110" s="256" t="str">
        <f>[5]W!A434</f>
        <v xml:space="preserve"> </v>
      </c>
      <c r="H110" s="256" t="str">
        <f>[5]W!A441</f>
        <v xml:space="preserve"> </v>
      </c>
      <c r="I110" s="256" t="str">
        <f>[5]W!A448</f>
        <v xml:space="preserve"> </v>
      </c>
      <c r="J110" s="256" t="str">
        <f>[5]W!A455</f>
        <v xml:space="preserve"> </v>
      </c>
      <c r="K110" s="256" t="str">
        <f>[5]W!A462</f>
        <v xml:space="preserve"> </v>
      </c>
      <c r="L110" s="256" t="str">
        <f>[5]W!A469</f>
        <v xml:space="preserve"> </v>
      </c>
      <c r="M110" s="256" t="str">
        <f>[5]W!A476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baseColWidth="10" defaultColWidth="9.3320312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3320312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3320312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3320312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3320312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3320312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3320312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3320312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3320312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3320312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3320312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3320312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3320312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3320312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3320312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3320312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3320312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3320312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3320312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3320312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3320312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3320312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3320312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3320312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3320312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3320312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3320312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3320312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3320312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3320312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3320312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3320312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3320312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3320312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3320312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3320312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3320312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3320312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3320312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3320312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3320312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3320312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3320312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3320312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3320312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3320312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3320312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3320312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3320312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3320312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3320312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3320312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3320312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3320312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3320312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3320312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3320312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3320312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3320312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3320312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3320312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3320312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3320312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3320312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3320312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[6]W!$A1</f>
        <v>1</v>
      </c>
      <c r="K1" s="39" t="s">
        <v>108</v>
      </c>
      <c r="L1" s="37">
        <f>[6]W!$A4</f>
        <v>2016</v>
      </c>
      <c r="M1" s="39" t="s">
        <v>107</v>
      </c>
      <c r="N1" s="232">
        <f>[6]W!$A5</f>
        <v>4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[6]W!A505</f>
        <v>4237</v>
      </c>
      <c r="H5" s="188">
        <f>[6]W!A506</f>
        <v>4352</v>
      </c>
      <c r="I5" s="188">
        <f>[6]W!A504</f>
        <v>6143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[6]W!A507/10</f>
        <v>8.3000000000000007</v>
      </c>
      <c r="H6" s="233">
        <f>[6]W!A508/10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[6]W!A509</f>
        <v>1755</v>
      </c>
      <c r="H7" s="188">
        <f>[6]W!A510</f>
        <v>1774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[6]W!A501/10</f>
        <v>0.6</v>
      </c>
      <c r="H10" s="233">
        <f>[6]W!A502/10</f>
        <v>1.1000000000000001</v>
      </c>
      <c r="I10" s="118" t="s">
        <v>282</v>
      </c>
      <c r="J10" s="118"/>
      <c r="K10" s="126"/>
      <c r="L10" s="234">
        <f>[6]W!A511/100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[6]W!A518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[6]W!A515</f>
        <v>79345</v>
      </c>
      <c r="H20" s="237">
        <f>[6]W!A516</f>
        <v>75378</v>
      </c>
      <c r="I20" s="237">
        <f>[6]W!A517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[6]W!A681</f>
        <v>The European Union thinks that it is too risky to increase interest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[6]W!A682</f>
        <v>rates. Inflation is increasing but past experience has shown that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[6]W!A683</f>
        <v>if interest rates are increased too soon this can slow down the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[6]W!A684</f>
        <v>the economy.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[6]W!A685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[6]W!A686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[6]W!A521</f>
        <v>1</v>
      </c>
      <c r="G33" s="242">
        <f>[6]W!A541</f>
        <v>2</v>
      </c>
      <c r="H33" s="242">
        <f>[6]W!A561</f>
        <v>3</v>
      </c>
      <c r="I33" s="242">
        <f>[6]W!A581</f>
        <v>4</v>
      </c>
      <c r="J33" s="242">
        <f>[6]W!A601</f>
        <v>5</v>
      </c>
      <c r="K33" s="242">
        <f>[6]W!A621</f>
        <v>6</v>
      </c>
      <c r="L33" s="242">
        <f>[6]W!A641</f>
        <v>7</v>
      </c>
      <c r="M33" s="242">
        <f>[6]W!A661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[6]W!A522/100</f>
        <v>101.6</v>
      </c>
      <c r="G35" s="243">
        <f>[6]W!A542/100</f>
        <v>101.6</v>
      </c>
      <c r="H35" s="243">
        <f>[6]W!A562/100</f>
        <v>101.6</v>
      </c>
      <c r="I35" s="243">
        <f>[6]W!A582/100</f>
        <v>101.6</v>
      </c>
      <c r="J35" s="243">
        <f>[6]W!A602/100</f>
        <v>101.6</v>
      </c>
      <c r="K35" s="243">
        <f>[6]W!A622/100</f>
        <v>101.6</v>
      </c>
      <c r="L35" s="243">
        <f>[6]W!A642/100</f>
        <v>101.6</v>
      </c>
      <c r="M35" s="243">
        <f>[6]W!A662/100</f>
        <v>101.6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[6]W!A523</f>
        <v>4064000</v>
      </c>
      <c r="G36" s="243">
        <f>[6]W!A543</f>
        <v>4064000</v>
      </c>
      <c r="H36" s="243">
        <f>[6]W!A563</f>
        <v>4064000</v>
      </c>
      <c r="I36" s="243">
        <f>[6]W!A583</f>
        <v>4064000</v>
      </c>
      <c r="J36" s="243">
        <f>[6]W!A603</f>
        <v>4064000</v>
      </c>
      <c r="K36" s="243">
        <f>[6]W!A623</f>
        <v>4064000</v>
      </c>
      <c r="L36" s="243">
        <f>[6]W!A643</f>
        <v>4064000</v>
      </c>
      <c r="M36" s="243">
        <f>[6]W!A663</f>
        <v>4064000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[6]W!A524</f>
        <v>0</v>
      </c>
      <c r="G38" s="243">
        <f>[6]W!A544</f>
        <v>0</v>
      </c>
      <c r="H38" s="243">
        <f>[6]W!A564</f>
        <v>0</v>
      </c>
      <c r="I38" s="243">
        <f>[6]W!A584</f>
        <v>0</v>
      </c>
      <c r="J38" s="243">
        <f>[6]W!A604</f>
        <v>0</v>
      </c>
      <c r="K38" s="243">
        <f>[6]W!A624</f>
        <v>0</v>
      </c>
      <c r="L38" s="243">
        <f>[6]W!A644</f>
        <v>0</v>
      </c>
      <c r="M38" s="243">
        <f>[6]W!A664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[6]W!A525</f>
        <v>4064000</v>
      </c>
      <c r="G39" s="243">
        <f>[6]W!A545</f>
        <v>4064000</v>
      </c>
      <c r="H39" s="243">
        <f>[6]W!A565</f>
        <v>4064000</v>
      </c>
      <c r="I39" s="243">
        <f>[6]W!A585</f>
        <v>4064000</v>
      </c>
      <c r="J39" s="243">
        <f>[6]W!A605</f>
        <v>4064000</v>
      </c>
      <c r="K39" s="243">
        <f>[6]W!A625</f>
        <v>4064000</v>
      </c>
      <c r="L39" s="243">
        <f>[6]W!A645</f>
        <v>4064000</v>
      </c>
      <c r="M39" s="243">
        <f>[6]W!A665</f>
        <v>4064000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[6]W!A526</f>
        <v>285</v>
      </c>
      <c r="G43" s="243">
        <f>[6]W!A546</f>
        <v>285</v>
      </c>
      <c r="H43" s="243">
        <f>[6]W!A566</f>
        <v>285</v>
      </c>
      <c r="I43" s="243">
        <f>[6]W!A586</f>
        <v>285</v>
      </c>
      <c r="J43" s="243">
        <f>[6]W!A606</f>
        <v>285</v>
      </c>
      <c r="K43" s="243">
        <f>[6]W!A626</f>
        <v>285</v>
      </c>
      <c r="L43" s="243">
        <f>[6]W!A646</f>
        <v>285</v>
      </c>
      <c r="M43" s="243">
        <f>[6]W!A666</f>
        <v>285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[6]W!A527</f>
        <v>0</v>
      </c>
      <c r="G44" s="243">
        <f>[6]W!A547</f>
        <v>0</v>
      </c>
      <c r="H44" s="243">
        <f>[6]W!A567</f>
        <v>0</v>
      </c>
      <c r="I44" s="243">
        <f>[6]W!A587</f>
        <v>0</v>
      </c>
      <c r="J44" s="243">
        <f>[6]W!A607</f>
        <v>0</v>
      </c>
      <c r="K44" s="243">
        <f>[6]W!A627</f>
        <v>0</v>
      </c>
      <c r="L44" s="243">
        <f>[6]W!A647</f>
        <v>0</v>
      </c>
      <c r="M44" s="243">
        <f>[6]W!A667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[6]W!A528</f>
        <v>0</v>
      </c>
      <c r="G45" s="243">
        <f>[6]W!A548</f>
        <v>0</v>
      </c>
      <c r="H45" s="243">
        <f>[6]W!A568</f>
        <v>0</v>
      </c>
      <c r="I45" s="243">
        <f>[6]W!A588</f>
        <v>0</v>
      </c>
      <c r="J45" s="243">
        <f>[6]W!A608</f>
        <v>0</v>
      </c>
      <c r="K45" s="243">
        <f>[6]W!A628</f>
        <v>0</v>
      </c>
      <c r="L45" s="243">
        <f>[6]W!A648</f>
        <v>0</v>
      </c>
      <c r="M45" s="243">
        <f>[6]W!A668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[6]W!A529</f>
        <v>450</v>
      </c>
      <c r="G46" s="243">
        <f>[6]W!A549</f>
        <v>450</v>
      </c>
      <c r="H46" s="243">
        <f>[6]W!A569</f>
        <v>450</v>
      </c>
      <c r="I46" s="243">
        <f>[6]W!A589</f>
        <v>450</v>
      </c>
      <c r="J46" s="243">
        <f>[6]W!A609</f>
        <v>450</v>
      </c>
      <c r="K46" s="243">
        <f>[6]W!A629</f>
        <v>450</v>
      </c>
      <c r="L46" s="243">
        <f>[6]W!A649</f>
        <v>450</v>
      </c>
      <c r="M46" s="243">
        <f>[6]W!A669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[6]W!A530</f>
        <v>0</v>
      </c>
      <c r="G47" s="243">
        <f>[6]W!A550</f>
        <v>0</v>
      </c>
      <c r="H47" s="243">
        <f>[6]W!A570</f>
        <v>0</v>
      </c>
      <c r="I47" s="243">
        <f>[6]W!A590</f>
        <v>0</v>
      </c>
      <c r="J47" s="243">
        <f>[6]W!A610</f>
        <v>0</v>
      </c>
      <c r="K47" s="243">
        <f>[6]W!A630</f>
        <v>0</v>
      </c>
      <c r="L47" s="243">
        <f>[6]W!A650</f>
        <v>0</v>
      </c>
      <c r="M47" s="243">
        <f>[6]W!A670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[6]W!A531</f>
        <v>0</v>
      </c>
      <c r="G48" s="243">
        <f>[6]W!A551</f>
        <v>0</v>
      </c>
      <c r="H48" s="243">
        <f>[6]W!A571</f>
        <v>0</v>
      </c>
      <c r="I48" s="243">
        <f>[6]W!A591</f>
        <v>0</v>
      </c>
      <c r="J48" s="243">
        <f>[6]W!A611</f>
        <v>0</v>
      </c>
      <c r="K48" s="243">
        <f>[6]W!A631</f>
        <v>0</v>
      </c>
      <c r="L48" s="243">
        <f>[6]W!A651</f>
        <v>0</v>
      </c>
      <c r="M48" s="243">
        <f>[6]W!A671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[6]W!A532</f>
        <v>680</v>
      </c>
      <c r="G49" s="243">
        <f>[6]W!A552</f>
        <v>680</v>
      </c>
      <c r="H49" s="243">
        <f>[6]W!A572</f>
        <v>680</v>
      </c>
      <c r="I49" s="243">
        <f>[6]W!A592</f>
        <v>680</v>
      </c>
      <c r="J49" s="243">
        <f>[6]W!A612</f>
        <v>680</v>
      </c>
      <c r="K49" s="243">
        <f>[6]W!A632</f>
        <v>680</v>
      </c>
      <c r="L49" s="243">
        <f>[6]W!A652</f>
        <v>680</v>
      </c>
      <c r="M49" s="243">
        <f>[6]W!A672</f>
        <v>680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[6]W!A533</f>
        <v>0</v>
      </c>
      <c r="G50" s="243">
        <f>[6]W!A553</f>
        <v>0</v>
      </c>
      <c r="H50" s="243">
        <f>[6]W!A573</f>
        <v>0</v>
      </c>
      <c r="I50" s="243">
        <f>[6]W!A593</f>
        <v>0</v>
      </c>
      <c r="J50" s="243">
        <f>[6]W!A613</f>
        <v>0</v>
      </c>
      <c r="K50" s="243">
        <f>[6]W!A633</f>
        <v>0</v>
      </c>
      <c r="L50" s="243">
        <f>[6]W!A653</f>
        <v>0</v>
      </c>
      <c r="M50" s="243">
        <f>[6]W!A673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[6]W!A534</f>
        <v>0</v>
      </c>
      <c r="G51" s="243">
        <f>[6]W!A554</f>
        <v>0</v>
      </c>
      <c r="H51" s="243">
        <f>[6]W!A574</f>
        <v>0</v>
      </c>
      <c r="I51" s="243">
        <f>[6]W!A594</f>
        <v>0</v>
      </c>
      <c r="J51" s="243">
        <f>[6]W!A614</f>
        <v>0</v>
      </c>
      <c r="K51" s="243">
        <f>[6]W!A634</f>
        <v>0</v>
      </c>
      <c r="L51" s="243">
        <f>[6]W!A654</f>
        <v>0</v>
      </c>
      <c r="M51" s="243">
        <f>[6]W!A674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[6]W!A535</f>
        <v>46</v>
      </c>
      <c r="G53" s="243">
        <f>[6]W!A555</f>
        <v>46</v>
      </c>
      <c r="H53" s="243">
        <f>[6]W!A575</f>
        <v>46</v>
      </c>
      <c r="I53" s="243">
        <f>[6]W!A595</f>
        <v>46</v>
      </c>
      <c r="J53" s="243">
        <f>[6]W!A615</f>
        <v>46</v>
      </c>
      <c r="K53" s="243">
        <f>[6]W!A635</f>
        <v>46</v>
      </c>
      <c r="L53" s="243">
        <f>[6]W!A655</f>
        <v>46</v>
      </c>
      <c r="M53" s="243">
        <f>[6]W!A675</f>
        <v>46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[6]W!A536</f>
        <v>1100</v>
      </c>
      <c r="G54" s="243">
        <f>[6]W!A556</f>
        <v>1100</v>
      </c>
      <c r="H54" s="243">
        <f>[6]W!A576</f>
        <v>1100</v>
      </c>
      <c r="I54" s="243">
        <f>[6]W!A596</f>
        <v>1100</v>
      </c>
      <c r="J54" s="243">
        <f>[6]W!A616</f>
        <v>1100</v>
      </c>
      <c r="K54" s="243">
        <f>[6]W!A636</f>
        <v>1100</v>
      </c>
      <c r="L54" s="243">
        <f>[6]W!A656</f>
        <v>1100</v>
      </c>
      <c r="M54" s="243">
        <f>[6]W!A676</f>
        <v>1100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[6]W!A537</f>
        <v>3</v>
      </c>
      <c r="G55" s="243">
        <f>[6]W!A557</f>
        <v>3</v>
      </c>
      <c r="H55" s="243">
        <f>[6]W!A577</f>
        <v>3</v>
      </c>
      <c r="I55" s="243">
        <f>[6]W!A597</f>
        <v>3</v>
      </c>
      <c r="J55" s="243">
        <f>[6]W!A617</f>
        <v>3</v>
      </c>
      <c r="K55" s="243">
        <f>[6]W!A637</f>
        <v>3</v>
      </c>
      <c r="L55" s="243">
        <f>[6]W!A657</f>
        <v>3</v>
      </c>
      <c r="M55" s="243">
        <f>[6]W!A677</f>
        <v>3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[6]W!$A59</f>
        <v>0</v>
      </c>
      <c r="K61" s="39" t="s">
        <v>108</v>
      </c>
      <c r="L61" s="37">
        <f>[6]W!$A62</f>
        <v>10</v>
      </c>
      <c r="M61" s="39" t="s">
        <v>107</v>
      </c>
      <c r="N61" s="232">
        <f>[6]W!$A63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[6]W!A701</f>
        <v>1</v>
      </c>
      <c r="G65" s="252">
        <f>[6]W!A721</f>
        <v>2</v>
      </c>
      <c r="H65" s="252">
        <f>[6]W!A741</f>
        <v>3</v>
      </c>
      <c r="I65" s="252">
        <f>[6]W!A761</f>
        <v>4</v>
      </c>
      <c r="J65" s="252">
        <f>[6]W!A781</f>
        <v>5</v>
      </c>
      <c r="K65" s="252">
        <f>[6]W!A801</f>
        <v>6</v>
      </c>
      <c r="L65" s="252">
        <f>[6]W!A821</f>
        <v>7</v>
      </c>
      <c r="M65" s="252">
        <f>[6]W!A841</f>
        <v>8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[6]W!A702</f>
        <v>1426492</v>
      </c>
      <c r="G67" s="243">
        <f>[6]W!A722</f>
        <v>1426492</v>
      </c>
      <c r="H67" s="243">
        <f>[6]W!A742</f>
        <v>1426492</v>
      </c>
      <c r="I67" s="243">
        <f>[6]W!A762</f>
        <v>1426492</v>
      </c>
      <c r="J67" s="243">
        <f>[6]W!A782</f>
        <v>1426492</v>
      </c>
      <c r="K67" s="243">
        <f>[6]W!A802</f>
        <v>1426492</v>
      </c>
      <c r="L67" s="243">
        <f>[6]W!A822</f>
        <v>1426492</v>
      </c>
      <c r="M67" s="243">
        <f>[6]W!A842</f>
        <v>1426492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[6]W!A703</f>
        <v>150328</v>
      </c>
      <c r="G68" s="243">
        <f>[6]W!A723</f>
        <v>150328</v>
      </c>
      <c r="H68" s="243">
        <f>[6]W!A743</f>
        <v>150328</v>
      </c>
      <c r="I68" s="243">
        <f>[6]W!A763</f>
        <v>150328</v>
      </c>
      <c r="J68" s="243">
        <f>[6]W!A783</f>
        <v>150328</v>
      </c>
      <c r="K68" s="243">
        <f>[6]W!A803</f>
        <v>150328</v>
      </c>
      <c r="L68" s="243">
        <f>[6]W!A823</f>
        <v>150328</v>
      </c>
      <c r="M68" s="243">
        <f>[6]W!A843</f>
        <v>150328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[6]W!A704</f>
        <v>677585</v>
      </c>
      <c r="G69" s="243">
        <f>[6]W!A724</f>
        <v>677585</v>
      </c>
      <c r="H69" s="243">
        <f>[6]W!A744</f>
        <v>677585</v>
      </c>
      <c r="I69" s="243">
        <f>[6]W!A764</f>
        <v>677585</v>
      </c>
      <c r="J69" s="243">
        <f>[6]W!A784</f>
        <v>677585</v>
      </c>
      <c r="K69" s="243">
        <f>[6]W!A804</f>
        <v>677585</v>
      </c>
      <c r="L69" s="243">
        <f>[6]W!A824</f>
        <v>677585</v>
      </c>
      <c r="M69" s="243">
        <f>[6]W!A844</f>
        <v>677585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[6]W!A705</f>
        <v>1651545</v>
      </c>
      <c r="G70" s="243">
        <f>[6]W!A725</f>
        <v>1651545</v>
      </c>
      <c r="H70" s="243">
        <f>[6]W!A745</f>
        <v>1651545</v>
      </c>
      <c r="I70" s="243">
        <f>[6]W!A765</f>
        <v>1651545</v>
      </c>
      <c r="J70" s="243">
        <f>[6]W!A785</f>
        <v>1651545</v>
      </c>
      <c r="K70" s="243">
        <f>[6]W!A805</f>
        <v>1651545</v>
      </c>
      <c r="L70" s="243">
        <f>[6]W!A825</f>
        <v>1651545</v>
      </c>
      <c r="M70" s="243">
        <f>[6]W!A845</f>
        <v>1651545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[6]W!A708</f>
        <v>0</v>
      </c>
      <c r="G73" s="243">
        <f>[6]W!A728</f>
        <v>0</v>
      </c>
      <c r="H73" s="243">
        <f>[6]W!A748</f>
        <v>0</v>
      </c>
      <c r="I73" s="243">
        <f>[6]W!A768</f>
        <v>0</v>
      </c>
      <c r="J73" s="243">
        <f>[6]W!A788</f>
        <v>0</v>
      </c>
      <c r="K73" s="243">
        <f>[6]W!A808</f>
        <v>0</v>
      </c>
      <c r="L73" s="243">
        <f>[6]W!A828</f>
        <v>0</v>
      </c>
      <c r="M73" s="243">
        <f>[6]W!A848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[6]W!A709</f>
        <v>201690</v>
      </c>
      <c r="G74" s="243">
        <f>[6]W!A729</f>
        <v>201690</v>
      </c>
      <c r="H74" s="243">
        <f>[6]W!A749</f>
        <v>201690</v>
      </c>
      <c r="I74" s="243">
        <f>[6]W!A769</f>
        <v>201690</v>
      </c>
      <c r="J74" s="243">
        <f>[6]W!A789</f>
        <v>201690</v>
      </c>
      <c r="K74" s="243">
        <f>[6]W!A809</f>
        <v>201690</v>
      </c>
      <c r="L74" s="243">
        <f>[6]W!A829</f>
        <v>201690</v>
      </c>
      <c r="M74" s="243">
        <f>[6]W!A849</f>
        <v>201690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[6]W!A710</f>
        <v>0</v>
      </c>
      <c r="G75" s="243">
        <f>[6]W!A730</f>
        <v>0</v>
      </c>
      <c r="H75" s="243">
        <f>[6]W!A750</f>
        <v>0</v>
      </c>
      <c r="I75" s="243">
        <f>[6]W!A770</f>
        <v>0</v>
      </c>
      <c r="J75" s="243">
        <f>[6]W!A790</f>
        <v>0</v>
      </c>
      <c r="K75" s="243">
        <f>[6]W!A810</f>
        <v>0</v>
      </c>
      <c r="L75" s="243">
        <f>[6]W!A830</f>
        <v>0</v>
      </c>
      <c r="M75" s="243">
        <f>[6]W!A850</f>
        <v>0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[6]W!A712</f>
        <v>0</v>
      </c>
      <c r="G77" s="243">
        <f>[6]W!A732</f>
        <v>0</v>
      </c>
      <c r="H77" s="243">
        <f>[6]W!A752</f>
        <v>0</v>
      </c>
      <c r="I77" s="243">
        <f>[6]W!A772</f>
        <v>0</v>
      </c>
      <c r="J77" s="243">
        <f>[6]W!A792</f>
        <v>0</v>
      </c>
      <c r="K77" s="243">
        <f>[6]W!A812</f>
        <v>0</v>
      </c>
      <c r="L77" s="243">
        <f>[6]W!A832</f>
        <v>0</v>
      </c>
      <c r="M77" s="243">
        <f>[6]W!A852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[6]W!A714</f>
        <v>4000000</v>
      </c>
      <c r="G80" s="243">
        <f>[6]W!A734</f>
        <v>4000000</v>
      </c>
      <c r="H80" s="243">
        <f>[6]W!A754</f>
        <v>4000000</v>
      </c>
      <c r="I80" s="243">
        <f>[6]W!A774</f>
        <v>4000000</v>
      </c>
      <c r="J80" s="243">
        <f>[6]W!A794</f>
        <v>4000000</v>
      </c>
      <c r="K80" s="243">
        <f>[6]W!A814</f>
        <v>4000000</v>
      </c>
      <c r="L80" s="243">
        <f>[6]W!A834</f>
        <v>4000000</v>
      </c>
      <c r="M80" s="243">
        <f>[6]W!A854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[6]W!A715</f>
        <v>0</v>
      </c>
      <c r="G81" s="243">
        <f>[6]W!A735</f>
        <v>0</v>
      </c>
      <c r="H81" s="243">
        <f>[6]W!A755</f>
        <v>0</v>
      </c>
      <c r="I81" s="243">
        <f>[6]W!A775</f>
        <v>0</v>
      </c>
      <c r="J81" s="243">
        <f>[6]W!A795</f>
        <v>0</v>
      </c>
      <c r="K81" s="243">
        <f>[6]W!A815</f>
        <v>0</v>
      </c>
      <c r="L81" s="243">
        <f>[6]W!A835</f>
        <v>0</v>
      </c>
      <c r="M81" s="243">
        <f>[6]W!A855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[6]W!A716</f>
        <v>-295740</v>
      </c>
      <c r="G82" s="243">
        <f>[6]W!A736</f>
        <v>-295740</v>
      </c>
      <c r="H82" s="243">
        <f>[6]W!A756</f>
        <v>-295740</v>
      </c>
      <c r="I82" s="243">
        <f>[6]W!A776</f>
        <v>-295740</v>
      </c>
      <c r="J82" s="243">
        <f>[6]W!A796</f>
        <v>-295740</v>
      </c>
      <c r="K82" s="243">
        <f>[6]W!A816</f>
        <v>-295740</v>
      </c>
      <c r="L82" s="243">
        <f>[6]W!A836</f>
        <v>-295740</v>
      </c>
      <c r="M82" s="243">
        <f>[6]W!A856</f>
        <v>-295740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3704260</v>
      </c>
      <c r="G83" s="243">
        <f t="shared" si="0"/>
        <v>3704260</v>
      </c>
      <c r="H83" s="243">
        <f t="shared" si="0"/>
        <v>3704260</v>
      </c>
      <c r="I83" s="243">
        <f t="shared" si="0"/>
        <v>3704260</v>
      </c>
      <c r="J83" s="243">
        <f t="shared" si="0"/>
        <v>3704260</v>
      </c>
      <c r="K83" s="243">
        <f t="shared" si="0"/>
        <v>3704260</v>
      </c>
      <c r="L83" s="243">
        <f t="shared" si="0"/>
        <v>3704260</v>
      </c>
      <c r="M83" s="243">
        <f t="shared" si="0"/>
        <v>3704260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[6]W!A330</f>
        <v>Not requested</v>
      </c>
      <c r="N88" s="110"/>
    </row>
    <row r="89" spans="2:14" ht="12" x14ac:dyDescent="0.25">
      <c r="B89" s="108"/>
      <c r="C89" s="104"/>
      <c r="D89" s="6" t="s">
        <v>110</v>
      </c>
      <c r="F89" s="242" t="str">
        <f>[6]W!A331</f>
        <v xml:space="preserve"> </v>
      </c>
      <c r="G89" s="242" t="str">
        <f>[6]W!A341</f>
        <v xml:space="preserve"> </v>
      </c>
      <c r="H89" s="242" t="str">
        <f>[6]W!A351</f>
        <v xml:space="preserve"> </v>
      </c>
      <c r="I89" s="242" t="str">
        <f>[6]W!A361</f>
        <v xml:space="preserve"> </v>
      </c>
      <c r="J89" s="242" t="str">
        <f>[6]W!A371</f>
        <v xml:space="preserve"> </v>
      </c>
      <c r="K89" s="242" t="str">
        <f>[6]W!A381</f>
        <v xml:space="preserve"> </v>
      </c>
      <c r="L89" s="242" t="str">
        <f>[6]W!A391</f>
        <v xml:space="preserve"> </v>
      </c>
      <c r="M89" s="242" t="str">
        <f>[6]W!A401</f>
        <v xml:space="preserve"> 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[6]W!A332</f>
        <v xml:space="preserve"> </v>
      </c>
      <c r="G91" s="135" t="str">
        <f>[6]W!A342</f>
        <v xml:space="preserve"> </v>
      </c>
      <c r="H91" s="135" t="str">
        <f>[6]W!A352</f>
        <v xml:space="preserve"> </v>
      </c>
      <c r="I91" s="135" t="str">
        <f>[6]W!A362</f>
        <v xml:space="preserve"> </v>
      </c>
      <c r="J91" s="135" t="str">
        <f>[6]W!A372</f>
        <v xml:space="preserve"> </v>
      </c>
      <c r="K91" s="135" t="str">
        <f>[6]W!A382</f>
        <v xml:space="preserve"> </v>
      </c>
      <c r="L91" s="135" t="str">
        <f>[6]W!A392</f>
        <v xml:space="preserve"> </v>
      </c>
      <c r="M91" s="135" t="str">
        <f>[6]W!A402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[6]W!A333</f>
        <v xml:space="preserve"> </v>
      </c>
      <c r="G92" s="135" t="str">
        <f>[6]W!A343</f>
        <v xml:space="preserve"> </v>
      </c>
      <c r="H92" s="135" t="str">
        <f>[6]W!A353</f>
        <v xml:space="preserve"> </v>
      </c>
      <c r="I92" s="135" t="str">
        <f>[6]W!A363</f>
        <v xml:space="preserve"> </v>
      </c>
      <c r="J92" s="135" t="str">
        <f>[6]W!A373</f>
        <v xml:space="preserve"> </v>
      </c>
      <c r="K92" s="135" t="str">
        <f>[6]W!A383</f>
        <v xml:space="preserve"> </v>
      </c>
      <c r="L92" s="135" t="str">
        <f>[6]W!A393</f>
        <v xml:space="preserve"> </v>
      </c>
      <c r="M92" s="135" t="str">
        <f>[6]W!A403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[6]W!A334</f>
        <v xml:space="preserve"> </v>
      </c>
      <c r="G93" s="135" t="str">
        <f>[6]W!A344</f>
        <v xml:space="preserve"> </v>
      </c>
      <c r="H93" s="135" t="str">
        <f>[6]W!A354</f>
        <v xml:space="preserve"> </v>
      </c>
      <c r="I93" s="135" t="str">
        <f>[6]W!A364</f>
        <v xml:space="preserve"> </v>
      </c>
      <c r="J93" s="135" t="str">
        <f>[6]W!A374</f>
        <v xml:space="preserve"> </v>
      </c>
      <c r="K93" s="135" t="str">
        <f>[6]W!A384</f>
        <v xml:space="preserve"> </v>
      </c>
      <c r="L93" s="135" t="str">
        <f>[6]W!A394</f>
        <v xml:space="preserve"> </v>
      </c>
      <c r="M93" s="135" t="str">
        <f>[6]W!A404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[6]W!A335</f>
        <v xml:space="preserve"> </v>
      </c>
      <c r="G94" s="135" t="str">
        <f>[6]W!A345</f>
        <v xml:space="preserve"> </v>
      </c>
      <c r="H94" s="135" t="str">
        <f>[6]W!A355</f>
        <v xml:space="preserve"> </v>
      </c>
      <c r="I94" s="135" t="str">
        <f>[6]W!A365</f>
        <v xml:space="preserve"> </v>
      </c>
      <c r="J94" s="135" t="str">
        <f>[6]W!A375</f>
        <v xml:space="preserve"> </v>
      </c>
      <c r="K94" s="135" t="str">
        <f>[6]W!A385</f>
        <v xml:space="preserve"> </v>
      </c>
      <c r="L94" s="135" t="str">
        <f>[6]W!A395</f>
        <v xml:space="preserve"> </v>
      </c>
      <c r="M94" s="135" t="str">
        <f>[6]W!A405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[6]W!A336</f>
        <v xml:space="preserve"> </v>
      </c>
      <c r="G95" s="135" t="str">
        <f>[6]W!A346</f>
        <v xml:space="preserve"> </v>
      </c>
      <c r="H95" s="135" t="str">
        <f>[6]W!A356</f>
        <v xml:space="preserve"> </v>
      </c>
      <c r="I95" s="135" t="str">
        <f>[6]W!A366</f>
        <v xml:space="preserve"> </v>
      </c>
      <c r="J95" s="135" t="str">
        <f>[6]W!A376</f>
        <v xml:space="preserve"> </v>
      </c>
      <c r="K95" s="135" t="str">
        <f>[6]W!A386</f>
        <v xml:space="preserve"> </v>
      </c>
      <c r="L95" s="135" t="str">
        <f>[6]W!A396</f>
        <v xml:space="preserve"> </v>
      </c>
      <c r="M95" s="135" t="str">
        <f>[6]W!A406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[6]W!A337</f>
        <v xml:space="preserve"> </v>
      </c>
      <c r="G96" s="135" t="str">
        <f>[6]W!A347</f>
        <v xml:space="preserve"> </v>
      </c>
      <c r="H96" s="135" t="str">
        <f>[6]W!A357</f>
        <v xml:space="preserve"> </v>
      </c>
      <c r="I96" s="135" t="str">
        <f>[6]W!A367</f>
        <v xml:space="preserve"> </v>
      </c>
      <c r="J96" s="135" t="str">
        <f>[6]W!A377</f>
        <v xml:space="preserve"> </v>
      </c>
      <c r="K96" s="135" t="str">
        <f>[6]W!A387</f>
        <v xml:space="preserve"> </v>
      </c>
      <c r="L96" s="135" t="str">
        <f>[6]W!A397</f>
        <v xml:space="preserve"> </v>
      </c>
      <c r="M96" s="135" t="str">
        <f>[6]W!A407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[6]W!A338</f>
        <v xml:space="preserve"> </v>
      </c>
      <c r="G97" s="135" t="str">
        <f>[6]W!A348</f>
        <v xml:space="preserve"> </v>
      </c>
      <c r="H97" s="135" t="str">
        <f>[6]W!A358</f>
        <v xml:space="preserve"> </v>
      </c>
      <c r="I97" s="135" t="str">
        <f>[6]W!A368</f>
        <v xml:space="preserve"> </v>
      </c>
      <c r="J97" s="135" t="str">
        <f>[6]W!A378</f>
        <v xml:space="preserve"> </v>
      </c>
      <c r="K97" s="135" t="str">
        <f>[6]W!A388</f>
        <v xml:space="preserve"> </v>
      </c>
      <c r="L97" s="135" t="str">
        <f>[6]W!A398</f>
        <v xml:space="preserve"> </v>
      </c>
      <c r="M97" s="135" t="str">
        <f>[6]W!A408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[6]W!A339</f>
        <v xml:space="preserve"> </v>
      </c>
      <c r="G98" s="135" t="str">
        <f>[6]W!A349</f>
        <v xml:space="preserve"> </v>
      </c>
      <c r="H98" s="135" t="str">
        <f>[6]W!A359</f>
        <v xml:space="preserve"> </v>
      </c>
      <c r="I98" s="135" t="str">
        <f>[6]W!A369</f>
        <v xml:space="preserve"> </v>
      </c>
      <c r="J98" s="135" t="str">
        <f>[6]W!A379</f>
        <v xml:space="preserve"> </v>
      </c>
      <c r="K98" s="135" t="str">
        <f>[6]W!A389</f>
        <v xml:space="preserve"> </v>
      </c>
      <c r="L98" s="135" t="str">
        <f>[6]W!A399</f>
        <v xml:space="preserve"> </v>
      </c>
      <c r="M98" s="135" t="str">
        <f>[6]W!A409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[6]W!A340</f>
        <v xml:space="preserve"> </v>
      </c>
      <c r="G99" s="135" t="str">
        <f>[6]W!A350</f>
        <v xml:space="preserve"> </v>
      </c>
      <c r="H99" s="135" t="str">
        <f>[6]W!A360</f>
        <v xml:space="preserve"> </v>
      </c>
      <c r="I99" s="135" t="str">
        <f>[6]W!A370</f>
        <v xml:space="preserve"> </v>
      </c>
      <c r="J99" s="135" t="str">
        <f>[6]W!A380</f>
        <v xml:space="preserve"> </v>
      </c>
      <c r="K99" s="135" t="str">
        <f>[6]W!A390</f>
        <v xml:space="preserve"> </v>
      </c>
      <c r="L99" s="135" t="str">
        <f>[6]W!A400</f>
        <v xml:space="preserve"> </v>
      </c>
      <c r="M99" s="135" t="str">
        <f>[6]W!A410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[6]W!A420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[6]W!A421</f>
        <v>1</v>
      </c>
      <c r="G103" s="242">
        <f>[6]W!A428</f>
        <v>2</v>
      </c>
      <c r="H103" s="242">
        <f>[6]W!A435</f>
        <v>3</v>
      </c>
      <c r="I103" s="242">
        <f>[6]W!A442</f>
        <v>4</v>
      </c>
      <c r="J103" s="242">
        <f>[6]W!A449</f>
        <v>5</v>
      </c>
      <c r="K103" s="242">
        <f>[6]W!A456</f>
        <v>6</v>
      </c>
      <c r="L103" s="242">
        <f>[6]W!A463</f>
        <v>7</v>
      </c>
      <c r="M103" s="242">
        <f>[6]W!A470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[6]W!A422</f>
        <v>35000</v>
      </c>
      <c r="G104" s="243">
        <f>[6]W!A429</f>
        <v>35000</v>
      </c>
      <c r="H104" s="243">
        <f>[6]W!A436</f>
        <v>35000</v>
      </c>
      <c r="I104" s="243">
        <f>[6]W!A443</f>
        <v>35000</v>
      </c>
      <c r="J104" s="243">
        <f>[6]W!A450</f>
        <v>35000</v>
      </c>
      <c r="K104" s="243">
        <f>[6]W!A457</f>
        <v>35000</v>
      </c>
      <c r="L104" s="243">
        <f>[6]W!A464</f>
        <v>35000</v>
      </c>
      <c r="M104" s="243">
        <f>[6]W!A471</f>
        <v>35000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[6]W!A423</f>
        <v>60000</v>
      </c>
      <c r="G105" s="243">
        <f>[6]W!A430</f>
        <v>60000</v>
      </c>
      <c r="H105" s="243">
        <f>[6]W!A437</f>
        <v>60000</v>
      </c>
      <c r="I105" s="243">
        <f>[6]W!A444</f>
        <v>60000</v>
      </c>
      <c r="J105" s="243">
        <f>[6]W!A451</f>
        <v>60000</v>
      </c>
      <c r="K105" s="243">
        <f>[6]W!A458</f>
        <v>60000</v>
      </c>
      <c r="L105" s="243">
        <f>[6]W!A465</f>
        <v>60000</v>
      </c>
      <c r="M105" s="243">
        <f>[6]W!A472</f>
        <v>60000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[6]W!A424</f>
        <v xml:space="preserve">   **</v>
      </c>
      <c r="G107" s="256" t="str">
        <f>[6]W!A431</f>
        <v xml:space="preserve">   **</v>
      </c>
      <c r="H107" s="256" t="str">
        <f>[6]W!A438</f>
        <v xml:space="preserve">   **</v>
      </c>
      <c r="I107" s="256" t="str">
        <f>[6]W!A445</f>
        <v xml:space="preserve">   **</v>
      </c>
      <c r="J107" s="256" t="str">
        <f>[6]W!A452</f>
        <v xml:space="preserve">   **</v>
      </c>
      <c r="K107" s="256" t="str">
        <f>[6]W!A459</f>
        <v xml:space="preserve">   **</v>
      </c>
      <c r="L107" s="256" t="str">
        <f>[6]W!A466</f>
        <v xml:space="preserve">   **</v>
      </c>
      <c r="M107" s="256" t="str">
        <f>[6]W!A473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[6]W!A425</f>
        <v xml:space="preserve">   **</v>
      </c>
      <c r="G108" s="256" t="str">
        <f>[6]W!A432</f>
        <v xml:space="preserve">   **</v>
      </c>
      <c r="H108" s="256" t="str">
        <f>[6]W!A439</f>
        <v xml:space="preserve">   **</v>
      </c>
      <c r="I108" s="256" t="str">
        <f>[6]W!A446</f>
        <v xml:space="preserve">   **</v>
      </c>
      <c r="J108" s="256" t="str">
        <f>[6]W!A453</f>
        <v xml:space="preserve">   **</v>
      </c>
      <c r="K108" s="256" t="str">
        <f>[6]W!A460</f>
        <v xml:space="preserve">   **</v>
      </c>
      <c r="L108" s="256" t="str">
        <f>[6]W!A467</f>
        <v xml:space="preserve">   **</v>
      </c>
      <c r="M108" s="256" t="str">
        <f>[6]W!A474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[6]W!A426</f>
        <v xml:space="preserve">   **</v>
      </c>
      <c r="G109" s="256" t="str">
        <f>[6]W!A433</f>
        <v xml:space="preserve">   **</v>
      </c>
      <c r="H109" s="256" t="str">
        <f>[6]W!A440</f>
        <v xml:space="preserve">   **</v>
      </c>
      <c r="I109" s="256" t="str">
        <f>[6]W!A447</f>
        <v xml:space="preserve">   **</v>
      </c>
      <c r="J109" s="256" t="str">
        <f>[6]W!A454</f>
        <v xml:space="preserve">   **</v>
      </c>
      <c r="K109" s="256" t="str">
        <f>[6]W!A461</f>
        <v xml:space="preserve">   **</v>
      </c>
      <c r="L109" s="256" t="str">
        <f>[6]W!A468</f>
        <v xml:space="preserve">   **</v>
      </c>
      <c r="M109" s="256" t="str">
        <f>[6]W!A475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[6]W!A427</f>
        <v xml:space="preserve"> </v>
      </c>
      <c r="G110" s="256" t="str">
        <f>[6]W!A434</f>
        <v xml:space="preserve"> </v>
      </c>
      <c r="H110" s="256" t="str">
        <f>[6]W!A441</f>
        <v xml:space="preserve"> </v>
      </c>
      <c r="I110" s="256" t="str">
        <f>[6]W!A448</f>
        <v xml:space="preserve"> </v>
      </c>
      <c r="J110" s="256" t="str">
        <f>[6]W!A455</f>
        <v xml:space="preserve"> </v>
      </c>
      <c r="K110" s="256" t="str">
        <f>[6]W!A462</f>
        <v xml:space="preserve"> </v>
      </c>
      <c r="L110" s="256" t="str">
        <f>[6]W!A469</f>
        <v xml:space="preserve"> </v>
      </c>
      <c r="M110" s="256" t="str">
        <f>[6]W!A476</f>
        <v xml:space="preserve"> 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X6" sqref="X6:X35"/>
    </sheetView>
  </sheetViews>
  <sheetFormatPr baseColWidth="10" defaultColWidth="9.109375" defaultRowHeight="10.199999999999999" x14ac:dyDescent="0.2"/>
  <cols>
    <col min="1" max="2" width="1.44140625" style="1" customWidth="1"/>
    <col min="3" max="6" width="7.6640625" style="1" customWidth="1"/>
    <col min="7" max="8" width="1.6640625" style="1" customWidth="1"/>
    <col min="9" max="12" width="7.6640625" style="1" customWidth="1"/>
    <col min="13" max="14" width="1.44140625" style="1" customWidth="1"/>
    <col min="15" max="18" width="7.6640625" style="1" customWidth="1"/>
    <col min="19" max="20" width="1.44140625" style="1" customWidth="1"/>
    <col min="21" max="24" width="7.6640625" style="1" customWidth="1"/>
    <col min="25" max="25" width="1.44140625" style="1" customWidth="1"/>
    <col min="26" max="256" width="9.109375" style="1"/>
    <col min="257" max="258" width="1.44140625" style="1" customWidth="1"/>
    <col min="259" max="262" width="7.6640625" style="1" customWidth="1"/>
    <col min="263" max="264" width="1.6640625" style="1" customWidth="1"/>
    <col min="265" max="268" width="7.6640625" style="1" customWidth="1"/>
    <col min="269" max="270" width="1.44140625" style="1" customWidth="1"/>
    <col min="271" max="274" width="7.6640625" style="1" customWidth="1"/>
    <col min="275" max="276" width="1.44140625" style="1" customWidth="1"/>
    <col min="277" max="280" width="7.6640625" style="1" customWidth="1"/>
    <col min="281" max="281" width="1.44140625" style="1" customWidth="1"/>
    <col min="282" max="512" width="9.109375" style="1"/>
    <col min="513" max="514" width="1.44140625" style="1" customWidth="1"/>
    <col min="515" max="518" width="7.6640625" style="1" customWidth="1"/>
    <col min="519" max="520" width="1.6640625" style="1" customWidth="1"/>
    <col min="521" max="524" width="7.6640625" style="1" customWidth="1"/>
    <col min="525" max="526" width="1.44140625" style="1" customWidth="1"/>
    <col min="527" max="530" width="7.6640625" style="1" customWidth="1"/>
    <col min="531" max="532" width="1.44140625" style="1" customWidth="1"/>
    <col min="533" max="536" width="7.6640625" style="1" customWidth="1"/>
    <col min="537" max="537" width="1.44140625" style="1" customWidth="1"/>
    <col min="538" max="768" width="9.109375" style="1"/>
    <col min="769" max="770" width="1.44140625" style="1" customWidth="1"/>
    <col min="771" max="774" width="7.6640625" style="1" customWidth="1"/>
    <col min="775" max="776" width="1.6640625" style="1" customWidth="1"/>
    <col min="777" max="780" width="7.6640625" style="1" customWidth="1"/>
    <col min="781" max="782" width="1.44140625" style="1" customWidth="1"/>
    <col min="783" max="786" width="7.6640625" style="1" customWidth="1"/>
    <col min="787" max="788" width="1.44140625" style="1" customWidth="1"/>
    <col min="789" max="792" width="7.6640625" style="1" customWidth="1"/>
    <col min="793" max="793" width="1.44140625" style="1" customWidth="1"/>
    <col min="794" max="1024" width="9.109375" style="1"/>
    <col min="1025" max="1026" width="1.44140625" style="1" customWidth="1"/>
    <col min="1027" max="1030" width="7.6640625" style="1" customWidth="1"/>
    <col min="1031" max="1032" width="1.6640625" style="1" customWidth="1"/>
    <col min="1033" max="1036" width="7.6640625" style="1" customWidth="1"/>
    <col min="1037" max="1038" width="1.44140625" style="1" customWidth="1"/>
    <col min="1039" max="1042" width="7.6640625" style="1" customWidth="1"/>
    <col min="1043" max="1044" width="1.44140625" style="1" customWidth="1"/>
    <col min="1045" max="1048" width="7.6640625" style="1" customWidth="1"/>
    <col min="1049" max="1049" width="1.44140625" style="1" customWidth="1"/>
    <col min="1050" max="1280" width="9.109375" style="1"/>
    <col min="1281" max="1282" width="1.44140625" style="1" customWidth="1"/>
    <col min="1283" max="1286" width="7.6640625" style="1" customWidth="1"/>
    <col min="1287" max="1288" width="1.6640625" style="1" customWidth="1"/>
    <col min="1289" max="1292" width="7.6640625" style="1" customWidth="1"/>
    <col min="1293" max="1294" width="1.44140625" style="1" customWidth="1"/>
    <col min="1295" max="1298" width="7.6640625" style="1" customWidth="1"/>
    <col min="1299" max="1300" width="1.44140625" style="1" customWidth="1"/>
    <col min="1301" max="1304" width="7.6640625" style="1" customWidth="1"/>
    <col min="1305" max="1305" width="1.44140625" style="1" customWidth="1"/>
    <col min="1306" max="1536" width="9.109375" style="1"/>
    <col min="1537" max="1538" width="1.44140625" style="1" customWidth="1"/>
    <col min="1539" max="1542" width="7.6640625" style="1" customWidth="1"/>
    <col min="1543" max="1544" width="1.6640625" style="1" customWidth="1"/>
    <col min="1545" max="1548" width="7.6640625" style="1" customWidth="1"/>
    <col min="1549" max="1550" width="1.44140625" style="1" customWidth="1"/>
    <col min="1551" max="1554" width="7.6640625" style="1" customWidth="1"/>
    <col min="1555" max="1556" width="1.44140625" style="1" customWidth="1"/>
    <col min="1557" max="1560" width="7.6640625" style="1" customWidth="1"/>
    <col min="1561" max="1561" width="1.44140625" style="1" customWidth="1"/>
    <col min="1562" max="1792" width="9.109375" style="1"/>
    <col min="1793" max="1794" width="1.44140625" style="1" customWidth="1"/>
    <col min="1795" max="1798" width="7.6640625" style="1" customWidth="1"/>
    <col min="1799" max="1800" width="1.6640625" style="1" customWidth="1"/>
    <col min="1801" max="1804" width="7.6640625" style="1" customWidth="1"/>
    <col min="1805" max="1806" width="1.44140625" style="1" customWidth="1"/>
    <col min="1807" max="1810" width="7.6640625" style="1" customWidth="1"/>
    <col min="1811" max="1812" width="1.44140625" style="1" customWidth="1"/>
    <col min="1813" max="1816" width="7.6640625" style="1" customWidth="1"/>
    <col min="1817" max="1817" width="1.44140625" style="1" customWidth="1"/>
    <col min="1818" max="2048" width="9.109375" style="1"/>
    <col min="2049" max="2050" width="1.44140625" style="1" customWidth="1"/>
    <col min="2051" max="2054" width="7.6640625" style="1" customWidth="1"/>
    <col min="2055" max="2056" width="1.6640625" style="1" customWidth="1"/>
    <col min="2057" max="2060" width="7.6640625" style="1" customWidth="1"/>
    <col min="2061" max="2062" width="1.44140625" style="1" customWidth="1"/>
    <col min="2063" max="2066" width="7.6640625" style="1" customWidth="1"/>
    <col min="2067" max="2068" width="1.44140625" style="1" customWidth="1"/>
    <col min="2069" max="2072" width="7.6640625" style="1" customWidth="1"/>
    <col min="2073" max="2073" width="1.44140625" style="1" customWidth="1"/>
    <col min="2074" max="2304" width="9.109375" style="1"/>
    <col min="2305" max="2306" width="1.44140625" style="1" customWidth="1"/>
    <col min="2307" max="2310" width="7.6640625" style="1" customWidth="1"/>
    <col min="2311" max="2312" width="1.6640625" style="1" customWidth="1"/>
    <col min="2313" max="2316" width="7.6640625" style="1" customWidth="1"/>
    <col min="2317" max="2318" width="1.44140625" style="1" customWidth="1"/>
    <col min="2319" max="2322" width="7.6640625" style="1" customWidth="1"/>
    <col min="2323" max="2324" width="1.44140625" style="1" customWidth="1"/>
    <col min="2325" max="2328" width="7.6640625" style="1" customWidth="1"/>
    <col min="2329" max="2329" width="1.44140625" style="1" customWidth="1"/>
    <col min="2330" max="2560" width="9.109375" style="1"/>
    <col min="2561" max="2562" width="1.44140625" style="1" customWidth="1"/>
    <col min="2563" max="2566" width="7.6640625" style="1" customWidth="1"/>
    <col min="2567" max="2568" width="1.6640625" style="1" customWidth="1"/>
    <col min="2569" max="2572" width="7.6640625" style="1" customWidth="1"/>
    <col min="2573" max="2574" width="1.44140625" style="1" customWidth="1"/>
    <col min="2575" max="2578" width="7.6640625" style="1" customWidth="1"/>
    <col min="2579" max="2580" width="1.44140625" style="1" customWidth="1"/>
    <col min="2581" max="2584" width="7.6640625" style="1" customWidth="1"/>
    <col min="2585" max="2585" width="1.44140625" style="1" customWidth="1"/>
    <col min="2586" max="2816" width="9.109375" style="1"/>
    <col min="2817" max="2818" width="1.44140625" style="1" customWidth="1"/>
    <col min="2819" max="2822" width="7.6640625" style="1" customWidth="1"/>
    <col min="2823" max="2824" width="1.6640625" style="1" customWidth="1"/>
    <col min="2825" max="2828" width="7.6640625" style="1" customWidth="1"/>
    <col min="2829" max="2830" width="1.44140625" style="1" customWidth="1"/>
    <col min="2831" max="2834" width="7.6640625" style="1" customWidth="1"/>
    <col min="2835" max="2836" width="1.44140625" style="1" customWidth="1"/>
    <col min="2837" max="2840" width="7.6640625" style="1" customWidth="1"/>
    <col min="2841" max="2841" width="1.44140625" style="1" customWidth="1"/>
    <col min="2842" max="3072" width="9.109375" style="1"/>
    <col min="3073" max="3074" width="1.44140625" style="1" customWidth="1"/>
    <col min="3075" max="3078" width="7.6640625" style="1" customWidth="1"/>
    <col min="3079" max="3080" width="1.6640625" style="1" customWidth="1"/>
    <col min="3081" max="3084" width="7.6640625" style="1" customWidth="1"/>
    <col min="3085" max="3086" width="1.44140625" style="1" customWidth="1"/>
    <col min="3087" max="3090" width="7.6640625" style="1" customWidth="1"/>
    <col min="3091" max="3092" width="1.44140625" style="1" customWidth="1"/>
    <col min="3093" max="3096" width="7.6640625" style="1" customWidth="1"/>
    <col min="3097" max="3097" width="1.44140625" style="1" customWidth="1"/>
    <col min="3098" max="3328" width="9.109375" style="1"/>
    <col min="3329" max="3330" width="1.44140625" style="1" customWidth="1"/>
    <col min="3331" max="3334" width="7.6640625" style="1" customWidth="1"/>
    <col min="3335" max="3336" width="1.6640625" style="1" customWidth="1"/>
    <col min="3337" max="3340" width="7.6640625" style="1" customWidth="1"/>
    <col min="3341" max="3342" width="1.44140625" style="1" customWidth="1"/>
    <col min="3343" max="3346" width="7.6640625" style="1" customWidth="1"/>
    <col min="3347" max="3348" width="1.44140625" style="1" customWidth="1"/>
    <col min="3349" max="3352" width="7.6640625" style="1" customWidth="1"/>
    <col min="3353" max="3353" width="1.44140625" style="1" customWidth="1"/>
    <col min="3354" max="3584" width="9.109375" style="1"/>
    <col min="3585" max="3586" width="1.44140625" style="1" customWidth="1"/>
    <col min="3587" max="3590" width="7.6640625" style="1" customWidth="1"/>
    <col min="3591" max="3592" width="1.6640625" style="1" customWidth="1"/>
    <col min="3593" max="3596" width="7.6640625" style="1" customWidth="1"/>
    <col min="3597" max="3598" width="1.44140625" style="1" customWidth="1"/>
    <col min="3599" max="3602" width="7.6640625" style="1" customWidth="1"/>
    <col min="3603" max="3604" width="1.44140625" style="1" customWidth="1"/>
    <col min="3605" max="3608" width="7.6640625" style="1" customWidth="1"/>
    <col min="3609" max="3609" width="1.44140625" style="1" customWidth="1"/>
    <col min="3610" max="3840" width="9.109375" style="1"/>
    <col min="3841" max="3842" width="1.44140625" style="1" customWidth="1"/>
    <col min="3843" max="3846" width="7.6640625" style="1" customWidth="1"/>
    <col min="3847" max="3848" width="1.6640625" style="1" customWidth="1"/>
    <col min="3849" max="3852" width="7.6640625" style="1" customWidth="1"/>
    <col min="3853" max="3854" width="1.44140625" style="1" customWidth="1"/>
    <col min="3855" max="3858" width="7.6640625" style="1" customWidth="1"/>
    <col min="3859" max="3860" width="1.44140625" style="1" customWidth="1"/>
    <col min="3861" max="3864" width="7.6640625" style="1" customWidth="1"/>
    <col min="3865" max="3865" width="1.44140625" style="1" customWidth="1"/>
    <col min="3866" max="4096" width="9.109375" style="1"/>
    <col min="4097" max="4098" width="1.44140625" style="1" customWidth="1"/>
    <col min="4099" max="4102" width="7.6640625" style="1" customWidth="1"/>
    <col min="4103" max="4104" width="1.6640625" style="1" customWidth="1"/>
    <col min="4105" max="4108" width="7.6640625" style="1" customWidth="1"/>
    <col min="4109" max="4110" width="1.44140625" style="1" customWidth="1"/>
    <col min="4111" max="4114" width="7.6640625" style="1" customWidth="1"/>
    <col min="4115" max="4116" width="1.44140625" style="1" customWidth="1"/>
    <col min="4117" max="4120" width="7.6640625" style="1" customWidth="1"/>
    <col min="4121" max="4121" width="1.44140625" style="1" customWidth="1"/>
    <col min="4122" max="4352" width="9.109375" style="1"/>
    <col min="4353" max="4354" width="1.44140625" style="1" customWidth="1"/>
    <col min="4355" max="4358" width="7.6640625" style="1" customWidth="1"/>
    <col min="4359" max="4360" width="1.6640625" style="1" customWidth="1"/>
    <col min="4361" max="4364" width="7.6640625" style="1" customWidth="1"/>
    <col min="4365" max="4366" width="1.44140625" style="1" customWidth="1"/>
    <col min="4367" max="4370" width="7.6640625" style="1" customWidth="1"/>
    <col min="4371" max="4372" width="1.44140625" style="1" customWidth="1"/>
    <col min="4373" max="4376" width="7.6640625" style="1" customWidth="1"/>
    <col min="4377" max="4377" width="1.44140625" style="1" customWidth="1"/>
    <col min="4378" max="4608" width="9.109375" style="1"/>
    <col min="4609" max="4610" width="1.44140625" style="1" customWidth="1"/>
    <col min="4611" max="4614" width="7.6640625" style="1" customWidth="1"/>
    <col min="4615" max="4616" width="1.6640625" style="1" customWidth="1"/>
    <col min="4617" max="4620" width="7.6640625" style="1" customWidth="1"/>
    <col min="4621" max="4622" width="1.44140625" style="1" customWidth="1"/>
    <col min="4623" max="4626" width="7.6640625" style="1" customWidth="1"/>
    <col min="4627" max="4628" width="1.44140625" style="1" customWidth="1"/>
    <col min="4629" max="4632" width="7.6640625" style="1" customWidth="1"/>
    <col min="4633" max="4633" width="1.44140625" style="1" customWidth="1"/>
    <col min="4634" max="4864" width="9.109375" style="1"/>
    <col min="4865" max="4866" width="1.44140625" style="1" customWidth="1"/>
    <col min="4867" max="4870" width="7.6640625" style="1" customWidth="1"/>
    <col min="4871" max="4872" width="1.6640625" style="1" customWidth="1"/>
    <col min="4873" max="4876" width="7.6640625" style="1" customWidth="1"/>
    <col min="4877" max="4878" width="1.44140625" style="1" customWidth="1"/>
    <col min="4879" max="4882" width="7.6640625" style="1" customWidth="1"/>
    <col min="4883" max="4884" width="1.44140625" style="1" customWidth="1"/>
    <col min="4885" max="4888" width="7.6640625" style="1" customWidth="1"/>
    <col min="4889" max="4889" width="1.44140625" style="1" customWidth="1"/>
    <col min="4890" max="5120" width="9.109375" style="1"/>
    <col min="5121" max="5122" width="1.44140625" style="1" customWidth="1"/>
    <col min="5123" max="5126" width="7.6640625" style="1" customWidth="1"/>
    <col min="5127" max="5128" width="1.6640625" style="1" customWidth="1"/>
    <col min="5129" max="5132" width="7.6640625" style="1" customWidth="1"/>
    <col min="5133" max="5134" width="1.44140625" style="1" customWidth="1"/>
    <col min="5135" max="5138" width="7.6640625" style="1" customWidth="1"/>
    <col min="5139" max="5140" width="1.44140625" style="1" customWidth="1"/>
    <col min="5141" max="5144" width="7.6640625" style="1" customWidth="1"/>
    <col min="5145" max="5145" width="1.44140625" style="1" customWidth="1"/>
    <col min="5146" max="5376" width="9.109375" style="1"/>
    <col min="5377" max="5378" width="1.44140625" style="1" customWidth="1"/>
    <col min="5379" max="5382" width="7.6640625" style="1" customWidth="1"/>
    <col min="5383" max="5384" width="1.6640625" style="1" customWidth="1"/>
    <col min="5385" max="5388" width="7.6640625" style="1" customWidth="1"/>
    <col min="5389" max="5390" width="1.44140625" style="1" customWidth="1"/>
    <col min="5391" max="5394" width="7.6640625" style="1" customWidth="1"/>
    <col min="5395" max="5396" width="1.44140625" style="1" customWidth="1"/>
    <col min="5397" max="5400" width="7.6640625" style="1" customWidth="1"/>
    <col min="5401" max="5401" width="1.44140625" style="1" customWidth="1"/>
    <col min="5402" max="5632" width="9.109375" style="1"/>
    <col min="5633" max="5634" width="1.44140625" style="1" customWidth="1"/>
    <col min="5635" max="5638" width="7.6640625" style="1" customWidth="1"/>
    <col min="5639" max="5640" width="1.6640625" style="1" customWidth="1"/>
    <col min="5641" max="5644" width="7.6640625" style="1" customWidth="1"/>
    <col min="5645" max="5646" width="1.44140625" style="1" customWidth="1"/>
    <col min="5647" max="5650" width="7.6640625" style="1" customWidth="1"/>
    <col min="5651" max="5652" width="1.44140625" style="1" customWidth="1"/>
    <col min="5653" max="5656" width="7.6640625" style="1" customWidth="1"/>
    <col min="5657" max="5657" width="1.44140625" style="1" customWidth="1"/>
    <col min="5658" max="5888" width="9.109375" style="1"/>
    <col min="5889" max="5890" width="1.44140625" style="1" customWidth="1"/>
    <col min="5891" max="5894" width="7.6640625" style="1" customWidth="1"/>
    <col min="5895" max="5896" width="1.6640625" style="1" customWidth="1"/>
    <col min="5897" max="5900" width="7.6640625" style="1" customWidth="1"/>
    <col min="5901" max="5902" width="1.44140625" style="1" customWidth="1"/>
    <col min="5903" max="5906" width="7.6640625" style="1" customWidth="1"/>
    <col min="5907" max="5908" width="1.44140625" style="1" customWidth="1"/>
    <col min="5909" max="5912" width="7.6640625" style="1" customWidth="1"/>
    <col min="5913" max="5913" width="1.44140625" style="1" customWidth="1"/>
    <col min="5914" max="6144" width="9.109375" style="1"/>
    <col min="6145" max="6146" width="1.44140625" style="1" customWidth="1"/>
    <col min="6147" max="6150" width="7.6640625" style="1" customWidth="1"/>
    <col min="6151" max="6152" width="1.6640625" style="1" customWidth="1"/>
    <col min="6153" max="6156" width="7.6640625" style="1" customWidth="1"/>
    <col min="6157" max="6158" width="1.44140625" style="1" customWidth="1"/>
    <col min="6159" max="6162" width="7.6640625" style="1" customWidth="1"/>
    <col min="6163" max="6164" width="1.44140625" style="1" customWidth="1"/>
    <col min="6165" max="6168" width="7.6640625" style="1" customWidth="1"/>
    <col min="6169" max="6169" width="1.44140625" style="1" customWidth="1"/>
    <col min="6170" max="6400" width="9.109375" style="1"/>
    <col min="6401" max="6402" width="1.44140625" style="1" customWidth="1"/>
    <col min="6403" max="6406" width="7.6640625" style="1" customWidth="1"/>
    <col min="6407" max="6408" width="1.6640625" style="1" customWidth="1"/>
    <col min="6409" max="6412" width="7.6640625" style="1" customWidth="1"/>
    <col min="6413" max="6414" width="1.44140625" style="1" customWidth="1"/>
    <col min="6415" max="6418" width="7.6640625" style="1" customWidth="1"/>
    <col min="6419" max="6420" width="1.44140625" style="1" customWidth="1"/>
    <col min="6421" max="6424" width="7.6640625" style="1" customWidth="1"/>
    <col min="6425" max="6425" width="1.44140625" style="1" customWidth="1"/>
    <col min="6426" max="6656" width="9.109375" style="1"/>
    <col min="6657" max="6658" width="1.44140625" style="1" customWidth="1"/>
    <col min="6659" max="6662" width="7.6640625" style="1" customWidth="1"/>
    <col min="6663" max="6664" width="1.6640625" style="1" customWidth="1"/>
    <col min="6665" max="6668" width="7.6640625" style="1" customWidth="1"/>
    <col min="6669" max="6670" width="1.44140625" style="1" customWidth="1"/>
    <col min="6671" max="6674" width="7.6640625" style="1" customWidth="1"/>
    <col min="6675" max="6676" width="1.44140625" style="1" customWidth="1"/>
    <col min="6677" max="6680" width="7.6640625" style="1" customWidth="1"/>
    <col min="6681" max="6681" width="1.44140625" style="1" customWidth="1"/>
    <col min="6682" max="6912" width="9.109375" style="1"/>
    <col min="6913" max="6914" width="1.44140625" style="1" customWidth="1"/>
    <col min="6915" max="6918" width="7.6640625" style="1" customWidth="1"/>
    <col min="6919" max="6920" width="1.6640625" style="1" customWidth="1"/>
    <col min="6921" max="6924" width="7.6640625" style="1" customWidth="1"/>
    <col min="6925" max="6926" width="1.44140625" style="1" customWidth="1"/>
    <col min="6927" max="6930" width="7.6640625" style="1" customWidth="1"/>
    <col min="6931" max="6932" width="1.44140625" style="1" customWidth="1"/>
    <col min="6933" max="6936" width="7.6640625" style="1" customWidth="1"/>
    <col min="6937" max="6937" width="1.44140625" style="1" customWidth="1"/>
    <col min="6938" max="7168" width="9.109375" style="1"/>
    <col min="7169" max="7170" width="1.44140625" style="1" customWidth="1"/>
    <col min="7171" max="7174" width="7.6640625" style="1" customWidth="1"/>
    <col min="7175" max="7176" width="1.6640625" style="1" customWidth="1"/>
    <col min="7177" max="7180" width="7.6640625" style="1" customWidth="1"/>
    <col min="7181" max="7182" width="1.44140625" style="1" customWidth="1"/>
    <col min="7183" max="7186" width="7.6640625" style="1" customWidth="1"/>
    <col min="7187" max="7188" width="1.44140625" style="1" customWidth="1"/>
    <col min="7189" max="7192" width="7.6640625" style="1" customWidth="1"/>
    <col min="7193" max="7193" width="1.44140625" style="1" customWidth="1"/>
    <col min="7194" max="7424" width="9.109375" style="1"/>
    <col min="7425" max="7426" width="1.44140625" style="1" customWidth="1"/>
    <col min="7427" max="7430" width="7.6640625" style="1" customWidth="1"/>
    <col min="7431" max="7432" width="1.6640625" style="1" customWidth="1"/>
    <col min="7433" max="7436" width="7.6640625" style="1" customWidth="1"/>
    <col min="7437" max="7438" width="1.44140625" style="1" customWidth="1"/>
    <col min="7439" max="7442" width="7.6640625" style="1" customWidth="1"/>
    <col min="7443" max="7444" width="1.44140625" style="1" customWidth="1"/>
    <col min="7445" max="7448" width="7.6640625" style="1" customWidth="1"/>
    <col min="7449" max="7449" width="1.44140625" style="1" customWidth="1"/>
    <col min="7450" max="7680" width="9.109375" style="1"/>
    <col min="7681" max="7682" width="1.44140625" style="1" customWidth="1"/>
    <col min="7683" max="7686" width="7.6640625" style="1" customWidth="1"/>
    <col min="7687" max="7688" width="1.6640625" style="1" customWidth="1"/>
    <col min="7689" max="7692" width="7.6640625" style="1" customWidth="1"/>
    <col min="7693" max="7694" width="1.44140625" style="1" customWidth="1"/>
    <col min="7695" max="7698" width="7.6640625" style="1" customWidth="1"/>
    <col min="7699" max="7700" width="1.44140625" style="1" customWidth="1"/>
    <col min="7701" max="7704" width="7.6640625" style="1" customWidth="1"/>
    <col min="7705" max="7705" width="1.44140625" style="1" customWidth="1"/>
    <col min="7706" max="7936" width="9.109375" style="1"/>
    <col min="7937" max="7938" width="1.44140625" style="1" customWidth="1"/>
    <col min="7939" max="7942" width="7.6640625" style="1" customWidth="1"/>
    <col min="7943" max="7944" width="1.6640625" style="1" customWidth="1"/>
    <col min="7945" max="7948" width="7.6640625" style="1" customWidth="1"/>
    <col min="7949" max="7950" width="1.44140625" style="1" customWidth="1"/>
    <col min="7951" max="7954" width="7.6640625" style="1" customWidth="1"/>
    <col min="7955" max="7956" width="1.44140625" style="1" customWidth="1"/>
    <col min="7957" max="7960" width="7.6640625" style="1" customWidth="1"/>
    <col min="7961" max="7961" width="1.44140625" style="1" customWidth="1"/>
    <col min="7962" max="8192" width="9.109375" style="1"/>
    <col min="8193" max="8194" width="1.44140625" style="1" customWidth="1"/>
    <col min="8195" max="8198" width="7.6640625" style="1" customWidth="1"/>
    <col min="8199" max="8200" width="1.6640625" style="1" customWidth="1"/>
    <col min="8201" max="8204" width="7.6640625" style="1" customWidth="1"/>
    <col min="8205" max="8206" width="1.44140625" style="1" customWidth="1"/>
    <col min="8207" max="8210" width="7.6640625" style="1" customWidth="1"/>
    <col min="8211" max="8212" width="1.44140625" style="1" customWidth="1"/>
    <col min="8213" max="8216" width="7.6640625" style="1" customWidth="1"/>
    <col min="8217" max="8217" width="1.44140625" style="1" customWidth="1"/>
    <col min="8218" max="8448" width="9.109375" style="1"/>
    <col min="8449" max="8450" width="1.44140625" style="1" customWidth="1"/>
    <col min="8451" max="8454" width="7.6640625" style="1" customWidth="1"/>
    <col min="8455" max="8456" width="1.6640625" style="1" customWidth="1"/>
    <col min="8457" max="8460" width="7.6640625" style="1" customWidth="1"/>
    <col min="8461" max="8462" width="1.44140625" style="1" customWidth="1"/>
    <col min="8463" max="8466" width="7.6640625" style="1" customWidth="1"/>
    <col min="8467" max="8468" width="1.44140625" style="1" customWidth="1"/>
    <col min="8469" max="8472" width="7.6640625" style="1" customWidth="1"/>
    <col min="8473" max="8473" width="1.44140625" style="1" customWidth="1"/>
    <col min="8474" max="8704" width="9.109375" style="1"/>
    <col min="8705" max="8706" width="1.44140625" style="1" customWidth="1"/>
    <col min="8707" max="8710" width="7.6640625" style="1" customWidth="1"/>
    <col min="8711" max="8712" width="1.6640625" style="1" customWidth="1"/>
    <col min="8713" max="8716" width="7.6640625" style="1" customWidth="1"/>
    <col min="8717" max="8718" width="1.44140625" style="1" customWidth="1"/>
    <col min="8719" max="8722" width="7.6640625" style="1" customWidth="1"/>
    <col min="8723" max="8724" width="1.44140625" style="1" customWidth="1"/>
    <col min="8725" max="8728" width="7.6640625" style="1" customWidth="1"/>
    <col min="8729" max="8729" width="1.44140625" style="1" customWidth="1"/>
    <col min="8730" max="8960" width="9.109375" style="1"/>
    <col min="8961" max="8962" width="1.44140625" style="1" customWidth="1"/>
    <col min="8963" max="8966" width="7.6640625" style="1" customWidth="1"/>
    <col min="8967" max="8968" width="1.6640625" style="1" customWidth="1"/>
    <col min="8969" max="8972" width="7.6640625" style="1" customWidth="1"/>
    <col min="8973" max="8974" width="1.44140625" style="1" customWidth="1"/>
    <col min="8975" max="8978" width="7.6640625" style="1" customWidth="1"/>
    <col min="8979" max="8980" width="1.44140625" style="1" customWidth="1"/>
    <col min="8981" max="8984" width="7.6640625" style="1" customWidth="1"/>
    <col min="8985" max="8985" width="1.44140625" style="1" customWidth="1"/>
    <col min="8986" max="9216" width="9.109375" style="1"/>
    <col min="9217" max="9218" width="1.44140625" style="1" customWidth="1"/>
    <col min="9219" max="9222" width="7.6640625" style="1" customWidth="1"/>
    <col min="9223" max="9224" width="1.6640625" style="1" customWidth="1"/>
    <col min="9225" max="9228" width="7.6640625" style="1" customWidth="1"/>
    <col min="9229" max="9230" width="1.44140625" style="1" customWidth="1"/>
    <col min="9231" max="9234" width="7.6640625" style="1" customWidth="1"/>
    <col min="9235" max="9236" width="1.44140625" style="1" customWidth="1"/>
    <col min="9237" max="9240" width="7.6640625" style="1" customWidth="1"/>
    <col min="9241" max="9241" width="1.44140625" style="1" customWidth="1"/>
    <col min="9242" max="9472" width="9.109375" style="1"/>
    <col min="9473" max="9474" width="1.44140625" style="1" customWidth="1"/>
    <col min="9475" max="9478" width="7.6640625" style="1" customWidth="1"/>
    <col min="9479" max="9480" width="1.6640625" style="1" customWidth="1"/>
    <col min="9481" max="9484" width="7.6640625" style="1" customWidth="1"/>
    <col min="9485" max="9486" width="1.44140625" style="1" customWidth="1"/>
    <col min="9487" max="9490" width="7.6640625" style="1" customWidth="1"/>
    <col min="9491" max="9492" width="1.44140625" style="1" customWidth="1"/>
    <col min="9493" max="9496" width="7.6640625" style="1" customWidth="1"/>
    <col min="9497" max="9497" width="1.44140625" style="1" customWidth="1"/>
    <col min="9498" max="9728" width="9.109375" style="1"/>
    <col min="9729" max="9730" width="1.44140625" style="1" customWidth="1"/>
    <col min="9731" max="9734" width="7.6640625" style="1" customWidth="1"/>
    <col min="9735" max="9736" width="1.6640625" style="1" customWidth="1"/>
    <col min="9737" max="9740" width="7.6640625" style="1" customWidth="1"/>
    <col min="9741" max="9742" width="1.44140625" style="1" customWidth="1"/>
    <col min="9743" max="9746" width="7.6640625" style="1" customWidth="1"/>
    <col min="9747" max="9748" width="1.44140625" style="1" customWidth="1"/>
    <col min="9749" max="9752" width="7.6640625" style="1" customWidth="1"/>
    <col min="9753" max="9753" width="1.44140625" style="1" customWidth="1"/>
    <col min="9754" max="9984" width="9.109375" style="1"/>
    <col min="9985" max="9986" width="1.44140625" style="1" customWidth="1"/>
    <col min="9987" max="9990" width="7.6640625" style="1" customWidth="1"/>
    <col min="9991" max="9992" width="1.6640625" style="1" customWidth="1"/>
    <col min="9993" max="9996" width="7.6640625" style="1" customWidth="1"/>
    <col min="9997" max="9998" width="1.44140625" style="1" customWidth="1"/>
    <col min="9999" max="10002" width="7.6640625" style="1" customWidth="1"/>
    <col min="10003" max="10004" width="1.44140625" style="1" customWidth="1"/>
    <col min="10005" max="10008" width="7.6640625" style="1" customWidth="1"/>
    <col min="10009" max="10009" width="1.44140625" style="1" customWidth="1"/>
    <col min="10010" max="10240" width="9.109375" style="1"/>
    <col min="10241" max="10242" width="1.44140625" style="1" customWidth="1"/>
    <col min="10243" max="10246" width="7.6640625" style="1" customWidth="1"/>
    <col min="10247" max="10248" width="1.6640625" style="1" customWidth="1"/>
    <col min="10249" max="10252" width="7.6640625" style="1" customWidth="1"/>
    <col min="10253" max="10254" width="1.44140625" style="1" customWidth="1"/>
    <col min="10255" max="10258" width="7.6640625" style="1" customWidth="1"/>
    <col min="10259" max="10260" width="1.44140625" style="1" customWidth="1"/>
    <col min="10261" max="10264" width="7.6640625" style="1" customWidth="1"/>
    <col min="10265" max="10265" width="1.44140625" style="1" customWidth="1"/>
    <col min="10266" max="10496" width="9.109375" style="1"/>
    <col min="10497" max="10498" width="1.44140625" style="1" customWidth="1"/>
    <col min="10499" max="10502" width="7.6640625" style="1" customWidth="1"/>
    <col min="10503" max="10504" width="1.6640625" style="1" customWidth="1"/>
    <col min="10505" max="10508" width="7.6640625" style="1" customWidth="1"/>
    <col min="10509" max="10510" width="1.44140625" style="1" customWidth="1"/>
    <col min="10511" max="10514" width="7.6640625" style="1" customWidth="1"/>
    <col min="10515" max="10516" width="1.44140625" style="1" customWidth="1"/>
    <col min="10517" max="10520" width="7.6640625" style="1" customWidth="1"/>
    <col min="10521" max="10521" width="1.44140625" style="1" customWidth="1"/>
    <col min="10522" max="10752" width="9.109375" style="1"/>
    <col min="10753" max="10754" width="1.44140625" style="1" customWidth="1"/>
    <col min="10755" max="10758" width="7.6640625" style="1" customWidth="1"/>
    <col min="10759" max="10760" width="1.6640625" style="1" customWidth="1"/>
    <col min="10761" max="10764" width="7.6640625" style="1" customWidth="1"/>
    <col min="10765" max="10766" width="1.44140625" style="1" customWidth="1"/>
    <col min="10767" max="10770" width="7.6640625" style="1" customWidth="1"/>
    <col min="10771" max="10772" width="1.44140625" style="1" customWidth="1"/>
    <col min="10773" max="10776" width="7.6640625" style="1" customWidth="1"/>
    <col min="10777" max="10777" width="1.44140625" style="1" customWidth="1"/>
    <col min="10778" max="11008" width="9.109375" style="1"/>
    <col min="11009" max="11010" width="1.44140625" style="1" customWidth="1"/>
    <col min="11011" max="11014" width="7.6640625" style="1" customWidth="1"/>
    <col min="11015" max="11016" width="1.6640625" style="1" customWidth="1"/>
    <col min="11017" max="11020" width="7.6640625" style="1" customWidth="1"/>
    <col min="11021" max="11022" width="1.44140625" style="1" customWidth="1"/>
    <col min="11023" max="11026" width="7.6640625" style="1" customWidth="1"/>
    <col min="11027" max="11028" width="1.44140625" style="1" customWidth="1"/>
    <col min="11029" max="11032" width="7.6640625" style="1" customWidth="1"/>
    <col min="11033" max="11033" width="1.44140625" style="1" customWidth="1"/>
    <col min="11034" max="11264" width="9.109375" style="1"/>
    <col min="11265" max="11266" width="1.44140625" style="1" customWidth="1"/>
    <col min="11267" max="11270" width="7.6640625" style="1" customWidth="1"/>
    <col min="11271" max="11272" width="1.6640625" style="1" customWidth="1"/>
    <col min="11273" max="11276" width="7.6640625" style="1" customWidth="1"/>
    <col min="11277" max="11278" width="1.44140625" style="1" customWidth="1"/>
    <col min="11279" max="11282" width="7.6640625" style="1" customWidth="1"/>
    <col min="11283" max="11284" width="1.44140625" style="1" customWidth="1"/>
    <col min="11285" max="11288" width="7.6640625" style="1" customWidth="1"/>
    <col min="11289" max="11289" width="1.44140625" style="1" customWidth="1"/>
    <col min="11290" max="11520" width="9.109375" style="1"/>
    <col min="11521" max="11522" width="1.44140625" style="1" customWidth="1"/>
    <col min="11523" max="11526" width="7.6640625" style="1" customWidth="1"/>
    <col min="11527" max="11528" width="1.6640625" style="1" customWidth="1"/>
    <col min="11529" max="11532" width="7.6640625" style="1" customWidth="1"/>
    <col min="11533" max="11534" width="1.44140625" style="1" customWidth="1"/>
    <col min="11535" max="11538" width="7.6640625" style="1" customWidth="1"/>
    <col min="11539" max="11540" width="1.44140625" style="1" customWidth="1"/>
    <col min="11541" max="11544" width="7.6640625" style="1" customWidth="1"/>
    <col min="11545" max="11545" width="1.44140625" style="1" customWidth="1"/>
    <col min="11546" max="11776" width="9.109375" style="1"/>
    <col min="11777" max="11778" width="1.44140625" style="1" customWidth="1"/>
    <col min="11779" max="11782" width="7.6640625" style="1" customWidth="1"/>
    <col min="11783" max="11784" width="1.6640625" style="1" customWidth="1"/>
    <col min="11785" max="11788" width="7.6640625" style="1" customWidth="1"/>
    <col min="11789" max="11790" width="1.44140625" style="1" customWidth="1"/>
    <col min="11791" max="11794" width="7.6640625" style="1" customWidth="1"/>
    <col min="11795" max="11796" width="1.44140625" style="1" customWidth="1"/>
    <col min="11797" max="11800" width="7.6640625" style="1" customWidth="1"/>
    <col min="11801" max="11801" width="1.44140625" style="1" customWidth="1"/>
    <col min="11802" max="12032" width="9.109375" style="1"/>
    <col min="12033" max="12034" width="1.44140625" style="1" customWidth="1"/>
    <col min="12035" max="12038" width="7.6640625" style="1" customWidth="1"/>
    <col min="12039" max="12040" width="1.6640625" style="1" customWidth="1"/>
    <col min="12041" max="12044" width="7.6640625" style="1" customWidth="1"/>
    <col min="12045" max="12046" width="1.44140625" style="1" customWidth="1"/>
    <col min="12047" max="12050" width="7.6640625" style="1" customWidth="1"/>
    <col min="12051" max="12052" width="1.44140625" style="1" customWidth="1"/>
    <col min="12053" max="12056" width="7.6640625" style="1" customWidth="1"/>
    <col min="12057" max="12057" width="1.44140625" style="1" customWidth="1"/>
    <col min="12058" max="12288" width="9.109375" style="1"/>
    <col min="12289" max="12290" width="1.44140625" style="1" customWidth="1"/>
    <col min="12291" max="12294" width="7.6640625" style="1" customWidth="1"/>
    <col min="12295" max="12296" width="1.6640625" style="1" customWidth="1"/>
    <col min="12297" max="12300" width="7.6640625" style="1" customWidth="1"/>
    <col min="12301" max="12302" width="1.44140625" style="1" customWidth="1"/>
    <col min="12303" max="12306" width="7.6640625" style="1" customWidth="1"/>
    <col min="12307" max="12308" width="1.44140625" style="1" customWidth="1"/>
    <col min="12309" max="12312" width="7.6640625" style="1" customWidth="1"/>
    <col min="12313" max="12313" width="1.44140625" style="1" customWidth="1"/>
    <col min="12314" max="12544" width="9.109375" style="1"/>
    <col min="12545" max="12546" width="1.44140625" style="1" customWidth="1"/>
    <col min="12547" max="12550" width="7.6640625" style="1" customWidth="1"/>
    <col min="12551" max="12552" width="1.6640625" style="1" customWidth="1"/>
    <col min="12553" max="12556" width="7.6640625" style="1" customWidth="1"/>
    <col min="12557" max="12558" width="1.44140625" style="1" customWidth="1"/>
    <col min="12559" max="12562" width="7.6640625" style="1" customWidth="1"/>
    <col min="12563" max="12564" width="1.44140625" style="1" customWidth="1"/>
    <col min="12565" max="12568" width="7.6640625" style="1" customWidth="1"/>
    <col min="12569" max="12569" width="1.44140625" style="1" customWidth="1"/>
    <col min="12570" max="12800" width="9.109375" style="1"/>
    <col min="12801" max="12802" width="1.44140625" style="1" customWidth="1"/>
    <col min="12803" max="12806" width="7.6640625" style="1" customWidth="1"/>
    <col min="12807" max="12808" width="1.6640625" style="1" customWidth="1"/>
    <col min="12809" max="12812" width="7.6640625" style="1" customWidth="1"/>
    <col min="12813" max="12814" width="1.44140625" style="1" customWidth="1"/>
    <col min="12815" max="12818" width="7.6640625" style="1" customWidth="1"/>
    <col min="12819" max="12820" width="1.44140625" style="1" customWidth="1"/>
    <col min="12821" max="12824" width="7.6640625" style="1" customWidth="1"/>
    <col min="12825" max="12825" width="1.44140625" style="1" customWidth="1"/>
    <col min="12826" max="13056" width="9.109375" style="1"/>
    <col min="13057" max="13058" width="1.44140625" style="1" customWidth="1"/>
    <col min="13059" max="13062" width="7.6640625" style="1" customWidth="1"/>
    <col min="13063" max="13064" width="1.6640625" style="1" customWidth="1"/>
    <col min="13065" max="13068" width="7.6640625" style="1" customWidth="1"/>
    <col min="13069" max="13070" width="1.44140625" style="1" customWidth="1"/>
    <col min="13071" max="13074" width="7.6640625" style="1" customWidth="1"/>
    <col min="13075" max="13076" width="1.44140625" style="1" customWidth="1"/>
    <col min="13077" max="13080" width="7.6640625" style="1" customWidth="1"/>
    <col min="13081" max="13081" width="1.44140625" style="1" customWidth="1"/>
    <col min="13082" max="13312" width="9.109375" style="1"/>
    <col min="13313" max="13314" width="1.44140625" style="1" customWidth="1"/>
    <col min="13315" max="13318" width="7.6640625" style="1" customWidth="1"/>
    <col min="13319" max="13320" width="1.6640625" style="1" customWidth="1"/>
    <col min="13321" max="13324" width="7.6640625" style="1" customWidth="1"/>
    <col min="13325" max="13326" width="1.44140625" style="1" customWidth="1"/>
    <col min="13327" max="13330" width="7.6640625" style="1" customWidth="1"/>
    <col min="13331" max="13332" width="1.44140625" style="1" customWidth="1"/>
    <col min="13333" max="13336" width="7.6640625" style="1" customWidth="1"/>
    <col min="13337" max="13337" width="1.44140625" style="1" customWidth="1"/>
    <col min="13338" max="13568" width="9.109375" style="1"/>
    <col min="13569" max="13570" width="1.44140625" style="1" customWidth="1"/>
    <col min="13571" max="13574" width="7.6640625" style="1" customWidth="1"/>
    <col min="13575" max="13576" width="1.6640625" style="1" customWidth="1"/>
    <col min="13577" max="13580" width="7.6640625" style="1" customWidth="1"/>
    <col min="13581" max="13582" width="1.44140625" style="1" customWidth="1"/>
    <col min="13583" max="13586" width="7.6640625" style="1" customWidth="1"/>
    <col min="13587" max="13588" width="1.44140625" style="1" customWidth="1"/>
    <col min="13589" max="13592" width="7.6640625" style="1" customWidth="1"/>
    <col min="13593" max="13593" width="1.44140625" style="1" customWidth="1"/>
    <col min="13594" max="13824" width="9.109375" style="1"/>
    <col min="13825" max="13826" width="1.44140625" style="1" customWidth="1"/>
    <col min="13827" max="13830" width="7.6640625" style="1" customWidth="1"/>
    <col min="13831" max="13832" width="1.6640625" style="1" customWidth="1"/>
    <col min="13833" max="13836" width="7.6640625" style="1" customWidth="1"/>
    <col min="13837" max="13838" width="1.44140625" style="1" customWidth="1"/>
    <col min="13839" max="13842" width="7.6640625" style="1" customWidth="1"/>
    <col min="13843" max="13844" width="1.44140625" style="1" customWidth="1"/>
    <col min="13845" max="13848" width="7.6640625" style="1" customWidth="1"/>
    <col min="13849" max="13849" width="1.44140625" style="1" customWidth="1"/>
    <col min="13850" max="14080" width="9.109375" style="1"/>
    <col min="14081" max="14082" width="1.44140625" style="1" customWidth="1"/>
    <col min="14083" max="14086" width="7.6640625" style="1" customWidth="1"/>
    <col min="14087" max="14088" width="1.6640625" style="1" customWidth="1"/>
    <col min="14089" max="14092" width="7.6640625" style="1" customWidth="1"/>
    <col min="14093" max="14094" width="1.44140625" style="1" customWidth="1"/>
    <col min="14095" max="14098" width="7.6640625" style="1" customWidth="1"/>
    <col min="14099" max="14100" width="1.44140625" style="1" customWidth="1"/>
    <col min="14101" max="14104" width="7.6640625" style="1" customWidth="1"/>
    <col min="14105" max="14105" width="1.44140625" style="1" customWidth="1"/>
    <col min="14106" max="14336" width="9.109375" style="1"/>
    <col min="14337" max="14338" width="1.44140625" style="1" customWidth="1"/>
    <col min="14339" max="14342" width="7.6640625" style="1" customWidth="1"/>
    <col min="14343" max="14344" width="1.6640625" style="1" customWidth="1"/>
    <col min="14345" max="14348" width="7.6640625" style="1" customWidth="1"/>
    <col min="14349" max="14350" width="1.44140625" style="1" customWidth="1"/>
    <col min="14351" max="14354" width="7.6640625" style="1" customWidth="1"/>
    <col min="14355" max="14356" width="1.44140625" style="1" customWidth="1"/>
    <col min="14357" max="14360" width="7.6640625" style="1" customWidth="1"/>
    <col min="14361" max="14361" width="1.44140625" style="1" customWidth="1"/>
    <col min="14362" max="14592" width="9.109375" style="1"/>
    <col min="14593" max="14594" width="1.44140625" style="1" customWidth="1"/>
    <col min="14595" max="14598" width="7.6640625" style="1" customWidth="1"/>
    <col min="14599" max="14600" width="1.6640625" style="1" customWidth="1"/>
    <col min="14601" max="14604" width="7.6640625" style="1" customWidth="1"/>
    <col min="14605" max="14606" width="1.44140625" style="1" customWidth="1"/>
    <col min="14607" max="14610" width="7.6640625" style="1" customWidth="1"/>
    <col min="14611" max="14612" width="1.44140625" style="1" customWidth="1"/>
    <col min="14613" max="14616" width="7.6640625" style="1" customWidth="1"/>
    <col min="14617" max="14617" width="1.44140625" style="1" customWidth="1"/>
    <col min="14618" max="14848" width="9.109375" style="1"/>
    <col min="14849" max="14850" width="1.44140625" style="1" customWidth="1"/>
    <col min="14851" max="14854" width="7.6640625" style="1" customWidth="1"/>
    <col min="14855" max="14856" width="1.6640625" style="1" customWidth="1"/>
    <col min="14857" max="14860" width="7.6640625" style="1" customWidth="1"/>
    <col min="14861" max="14862" width="1.44140625" style="1" customWidth="1"/>
    <col min="14863" max="14866" width="7.6640625" style="1" customWidth="1"/>
    <col min="14867" max="14868" width="1.44140625" style="1" customWidth="1"/>
    <col min="14869" max="14872" width="7.6640625" style="1" customWidth="1"/>
    <col min="14873" max="14873" width="1.44140625" style="1" customWidth="1"/>
    <col min="14874" max="15104" width="9.109375" style="1"/>
    <col min="15105" max="15106" width="1.44140625" style="1" customWidth="1"/>
    <col min="15107" max="15110" width="7.6640625" style="1" customWidth="1"/>
    <col min="15111" max="15112" width="1.6640625" style="1" customWidth="1"/>
    <col min="15113" max="15116" width="7.6640625" style="1" customWidth="1"/>
    <col min="15117" max="15118" width="1.44140625" style="1" customWidth="1"/>
    <col min="15119" max="15122" width="7.6640625" style="1" customWidth="1"/>
    <col min="15123" max="15124" width="1.44140625" style="1" customWidth="1"/>
    <col min="15125" max="15128" width="7.6640625" style="1" customWidth="1"/>
    <col min="15129" max="15129" width="1.44140625" style="1" customWidth="1"/>
    <col min="15130" max="15360" width="9.109375" style="1"/>
    <col min="15361" max="15362" width="1.44140625" style="1" customWidth="1"/>
    <col min="15363" max="15366" width="7.6640625" style="1" customWidth="1"/>
    <col min="15367" max="15368" width="1.6640625" style="1" customWidth="1"/>
    <col min="15369" max="15372" width="7.6640625" style="1" customWidth="1"/>
    <col min="15373" max="15374" width="1.44140625" style="1" customWidth="1"/>
    <col min="15375" max="15378" width="7.6640625" style="1" customWidth="1"/>
    <col min="15379" max="15380" width="1.44140625" style="1" customWidth="1"/>
    <col min="15381" max="15384" width="7.6640625" style="1" customWidth="1"/>
    <col min="15385" max="15385" width="1.44140625" style="1" customWidth="1"/>
    <col min="15386" max="15616" width="9.109375" style="1"/>
    <col min="15617" max="15618" width="1.44140625" style="1" customWidth="1"/>
    <col min="15619" max="15622" width="7.6640625" style="1" customWidth="1"/>
    <col min="15623" max="15624" width="1.6640625" style="1" customWidth="1"/>
    <col min="15625" max="15628" width="7.6640625" style="1" customWidth="1"/>
    <col min="15629" max="15630" width="1.44140625" style="1" customWidth="1"/>
    <col min="15631" max="15634" width="7.6640625" style="1" customWidth="1"/>
    <col min="15635" max="15636" width="1.44140625" style="1" customWidth="1"/>
    <col min="15637" max="15640" width="7.6640625" style="1" customWidth="1"/>
    <col min="15641" max="15641" width="1.44140625" style="1" customWidth="1"/>
    <col min="15642" max="15872" width="9.109375" style="1"/>
    <col min="15873" max="15874" width="1.44140625" style="1" customWidth="1"/>
    <col min="15875" max="15878" width="7.6640625" style="1" customWidth="1"/>
    <col min="15879" max="15880" width="1.6640625" style="1" customWidth="1"/>
    <col min="15881" max="15884" width="7.6640625" style="1" customWidth="1"/>
    <col min="15885" max="15886" width="1.44140625" style="1" customWidth="1"/>
    <col min="15887" max="15890" width="7.6640625" style="1" customWidth="1"/>
    <col min="15891" max="15892" width="1.44140625" style="1" customWidth="1"/>
    <col min="15893" max="15896" width="7.6640625" style="1" customWidth="1"/>
    <col min="15897" max="15897" width="1.44140625" style="1" customWidth="1"/>
    <col min="15898" max="16128" width="9.109375" style="1"/>
    <col min="16129" max="16130" width="1.44140625" style="1" customWidth="1"/>
    <col min="16131" max="16134" width="7.6640625" style="1" customWidth="1"/>
    <col min="16135" max="16136" width="1.6640625" style="1" customWidth="1"/>
    <col min="16137" max="16140" width="7.6640625" style="1" customWidth="1"/>
    <col min="16141" max="16142" width="1.44140625" style="1" customWidth="1"/>
    <col min="16143" max="16146" width="7.6640625" style="1" customWidth="1"/>
    <col min="16147" max="16148" width="1.44140625" style="1" customWidth="1"/>
    <col min="16149" max="16152" width="7.6640625" style="1" customWidth="1"/>
    <col min="16153" max="16153" width="1.44140625" style="1" customWidth="1"/>
    <col min="16154" max="16384" width="9.109375" style="1"/>
  </cols>
  <sheetData>
    <row r="1" spans="2:26" ht="15.6" x14ac:dyDescent="0.3">
      <c r="D1" s="39" t="s">
        <v>111</v>
      </c>
      <c r="E1" s="37">
        <f>[4]W!A1</f>
        <v>8</v>
      </c>
      <c r="F1" s="41" t="s">
        <v>110</v>
      </c>
      <c r="G1" s="6"/>
      <c r="I1" s="37">
        <f>[4]W!A2</f>
        <v>2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[4]W!A4</f>
        <v>2018</v>
      </c>
      <c r="W1" s="38" t="s">
        <v>107</v>
      </c>
      <c r="X1" s="37">
        <f>[4]W!A5</f>
        <v>1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[4]W!A201</f>
        <v>113000</v>
      </c>
      <c r="G8" s="12"/>
      <c r="H8" s="2"/>
      <c r="I8" s="2" t="s">
        <v>99</v>
      </c>
      <c r="J8" s="2"/>
      <c r="K8" s="2"/>
      <c r="L8" s="4">
        <f>[4]W!A241</f>
        <v>2172773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[4]W!A202</f>
        <v>78695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[4]W!A261</f>
        <v>50000</v>
      </c>
      <c r="S9" s="12"/>
      <c r="T9" s="2"/>
      <c r="U9" s="2" t="s">
        <v>94</v>
      </c>
      <c r="V9" s="2"/>
      <c r="W9" s="2"/>
      <c r="X9" s="4">
        <f>[4]W!A221</f>
        <v>1891745</v>
      </c>
      <c r="Y9" s="12"/>
    </row>
    <row r="10" spans="2:26" x14ac:dyDescent="0.2">
      <c r="B10" s="13"/>
      <c r="C10" s="2" t="s">
        <v>93</v>
      </c>
      <c r="D10" s="2"/>
      <c r="E10" s="2"/>
      <c r="F10" s="4">
        <f>[4]W!A203</f>
        <v>31010</v>
      </c>
      <c r="G10" s="12"/>
      <c r="H10" s="2"/>
      <c r="I10" s="2" t="s">
        <v>92</v>
      </c>
      <c r="J10" s="2"/>
      <c r="K10" s="2"/>
      <c r="L10" s="4">
        <f>[4]W!A242</f>
        <v>796747</v>
      </c>
      <c r="M10" s="12"/>
      <c r="N10" s="2"/>
      <c r="O10" s="2" t="s">
        <v>91</v>
      </c>
      <c r="P10" s="2"/>
      <c r="Q10" s="5"/>
      <c r="R10" s="5">
        <f>[4]W!A262</f>
        <v>400000</v>
      </c>
      <c r="S10" s="12"/>
      <c r="T10" s="2"/>
      <c r="U10" s="2" t="s">
        <v>48</v>
      </c>
      <c r="V10" s="2"/>
      <c r="W10" s="2"/>
      <c r="X10" s="4">
        <f>[4]W!A222</f>
        <v>52123</v>
      </c>
      <c r="Y10" s="12"/>
    </row>
    <row r="11" spans="2:26" x14ac:dyDescent="0.2">
      <c r="B11" s="13"/>
      <c r="C11" s="2" t="s">
        <v>90</v>
      </c>
      <c r="D11" s="2"/>
      <c r="E11" s="2"/>
      <c r="F11" s="4">
        <f>[4]W!A204</f>
        <v>191415</v>
      </c>
      <c r="G11" s="12"/>
      <c r="H11" s="2"/>
      <c r="I11" s="7" t="s">
        <v>89</v>
      </c>
      <c r="L11" s="4">
        <f>[4]W!A243</f>
        <v>498000</v>
      </c>
      <c r="M11" s="12"/>
      <c r="N11" s="2"/>
      <c r="O11" s="2" t="s">
        <v>88</v>
      </c>
      <c r="P11" s="2"/>
      <c r="Q11" s="2"/>
      <c r="R11" s="18">
        <f>[4]W!A263</f>
        <v>1270606</v>
      </c>
      <c r="S11" s="12"/>
      <c r="T11" s="2"/>
      <c r="U11" s="2" t="s">
        <v>87</v>
      </c>
      <c r="V11" s="2"/>
      <c r="W11" s="2"/>
      <c r="X11" s="4">
        <f>[4]W!A223</f>
        <v>2495141</v>
      </c>
      <c r="Y11" s="12"/>
    </row>
    <row r="12" spans="2:26" x14ac:dyDescent="0.2">
      <c r="B12" s="13"/>
      <c r="C12" s="2" t="s">
        <v>86</v>
      </c>
      <c r="D12" s="2"/>
      <c r="E12" s="2"/>
      <c r="F12" s="4">
        <f>[4]W!A205</f>
        <v>23224</v>
      </c>
      <c r="G12" s="12"/>
      <c r="H12" s="2"/>
      <c r="I12" s="2" t="s">
        <v>85</v>
      </c>
      <c r="J12" s="2"/>
      <c r="K12" s="2"/>
      <c r="L12" s="4">
        <f>[4]W!A244</f>
        <v>603386</v>
      </c>
      <c r="M12" s="12"/>
      <c r="N12" s="2"/>
      <c r="O12" s="2" t="s">
        <v>84</v>
      </c>
      <c r="P12" s="2"/>
      <c r="Q12" s="2"/>
      <c r="R12" s="4">
        <f>SUM(R9:R11)</f>
        <v>1720606</v>
      </c>
      <c r="S12" s="12"/>
      <c r="T12" s="2"/>
      <c r="U12" s="2" t="s">
        <v>83</v>
      </c>
      <c r="V12" s="2"/>
      <c r="W12" s="2"/>
      <c r="X12" s="14">
        <f>[4]W!A224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[4]W!A206</f>
        <v>11870</v>
      </c>
      <c r="G13" s="12"/>
      <c r="H13" s="2"/>
      <c r="I13" s="2" t="s">
        <v>81</v>
      </c>
      <c r="J13" s="2"/>
      <c r="K13" s="2"/>
      <c r="L13" s="4">
        <f>[4]W!A245</f>
        <v>90311</v>
      </c>
      <c r="M13" s="12"/>
      <c r="N13" s="2"/>
      <c r="S13" s="12"/>
      <c r="T13" s="2"/>
      <c r="U13" s="7" t="s">
        <v>80</v>
      </c>
      <c r="X13" s="5">
        <f>X9+X10-X11-X12</f>
        <v>-551273</v>
      </c>
      <c r="Y13" s="12"/>
    </row>
    <row r="14" spans="2:26" x14ac:dyDescent="0.2">
      <c r="B14" s="13"/>
      <c r="C14" s="2" t="s">
        <v>79</v>
      </c>
      <c r="D14" s="2"/>
      <c r="E14" s="2"/>
      <c r="F14" s="4">
        <f>[4]W!A207</f>
        <v>116000</v>
      </c>
      <c r="G14" s="12"/>
      <c r="H14" s="2"/>
      <c r="I14" s="2" t="s">
        <v>78</v>
      </c>
      <c r="J14" s="2"/>
      <c r="K14" s="2"/>
      <c r="L14" s="4">
        <f>[4]W!A246</f>
        <v>279413</v>
      </c>
      <c r="M14" s="12"/>
      <c r="N14" s="2"/>
      <c r="O14" s="17" t="s">
        <v>77</v>
      </c>
      <c r="S14" s="12"/>
      <c r="T14" s="2"/>
      <c r="Y14" s="12"/>
    </row>
    <row r="15" spans="2:26" ht="12" x14ac:dyDescent="0.3">
      <c r="B15" s="13"/>
      <c r="C15" s="22" t="s">
        <v>76</v>
      </c>
      <c r="D15" s="2"/>
      <c r="E15" s="2"/>
      <c r="F15" s="4">
        <f>[4]W!A208</f>
        <v>18000</v>
      </c>
      <c r="G15" s="12"/>
      <c r="H15" s="2"/>
      <c r="I15" s="2" t="s">
        <v>75</v>
      </c>
      <c r="J15" s="2"/>
      <c r="K15" s="2"/>
      <c r="L15" s="4">
        <f>[4]W!A247</f>
        <v>230515</v>
      </c>
      <c r="M15" s="12"/>
      <c r="N15" s="2"/>
      <c r="O15" s="2" t="s">
        <v>74</v>
      </c>
      <c r="P15" s="2"/>
      <c r="Q15" s="2"/>
      <c r="R15" s="4">
        <f>[4]W!A265</f>
        <v>143796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[4]W!A209</f>
        <v>61500</v>
      </c>
      <c r="G16" s="12"/>
      <c r="H16" s="2"/>
      <c r="I16" s="2" t="s">
        <v>71</v>
      </c>
      <c r="J16" s="2"/>
      <c r="K16" s="2"/>
      <c r="L16" s="4">
        <f>[4]W!A248</f>
        <v>5350</v>
      </c>
      <c r="M16" s="12"/>
      <c r="N16" s="2"/>
      <c r="O16" s="7" t="s">
        <v>70</v>
      </c>
      <c r="R16" s="4">
        <f>[4]W!A266</f>
        <v>498000</v>
      </c>
      <c r="S16" s="12"/>
      <c r="T16" s="2"/>
      <c r="U16" s="2" t="s">
        <v>69</v>
      </c>
      <c r="V16" s="2"/>
      <c r="W16" s="2"/>
      <c r="X16" s="4">
        <f>[4]W!A225</f>
        <v>812</v>
      </c>
      <c r="Y16" s="12"/>
    </row>
    <row r="17" spans="2:25" x14ac:dyDescent="0.2">
      <c r="B17" s="13"/>
      <c r="C17" s="2" t="s">
        <v>68</v>
      </c>
      <c r="D17" s="2"/>
      <c r="E17" s="2"/>
      <c r="F17" s="4">
        <f>[4]W!A210</f>
        <v>10625</v>
      </c>
      <c r="G17" s="12"/>
      <c r="H17" s="2"/>
      <c r="I17" s="2" t="s">
        <v>67</v>
      </c>
      <c r="L17" s="4">
        <f>[4]W!A249</f>
        <v>57150</v>
      </c>
      <c r="M17" s="12"/>
      <c r="N17" s="2"/>
      <c r="O17" s="2" t="s">
        <v>66</v>
      </c>
      <c r="P17" s="2"/>
      <c r="Q17" s="2"/>
      <c r="R17" s="4">
        <f>[4]W!A267</f>
        <v>660122</v>
      </c>
      <c r="S17" s="12"/>
      <c r="T17" s="2"/>
      <c r="U17" s="2" t="s">
        <v>65</v>
      </c>
      <c r="X17" s="4">
        <f>[4]W!A226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[4]W!A211</f>
        <v>10962</v>
      </c>
      <c r="G18" s="12"/>
      <c r="H18" s="2"/>
      <c r="I18" s="15" t="s">
        <v>63</v>
      </c>
      <c r="J18" s="2"/>
      <c r="K18" s="2"/>
      <c r="L18" s="14">
        <f>[4]W!A250</f>
        <v>1301918</v>
      </c>
      <c r="M18" s="12"/>
      <c r="N18" s="2"/>
      <c r="O18" s="2" t="s">
        <v>62</v>
      </c>
      <c r="P18" s="2"/>
      <c r="Q18" s="2"/>
      <c r="R18" s="4">
        <f>[4]W!A268</f>
        <v>1032530</v>
      </c>
      <c r="S18" s="12"/>
      <c r="T18" s="2"/>
      <c r="U18" s="2" t="s">
        <v>61</v>
      </c>
      <c r="V18" s="2"/>
      <c r="W18" s="2"/>
      <c r="X18" s="14">
        <f>[4]W!A227</f>
        <v>25000</v>
      </c>
      <c r="Y18" s="12"/>
    </row>
    <row r="19" spans="2:25" x14ac:dyDescent="0.2">
      <c r="B19" s="13"/>
      <c r="C19" s="2" t="s">
        <v>60</v>
      </c>
      <c r="D19" s="2"/>
      <c r="E19" s="2"/>
      <c r="F19" s="4">
        <f>[4]W!A212</f>
        <v>12500</v>
      </c>
      <c r="G19" s="12"/>
      <c r="H19" s="2"/>
      <c r="I19" s="2" t="s">
        <v>59</v>
      </c>
      <c r="J19" s="2"/>
      <c r="K19" s="2"/>
      <c r="L19" s="26">
        <f>[4]W!A251</f>
        <v>1258954</v>
      </c>
      <c r="M19" s="12"/>
      <c r="N19" s="2"/>
      <c r="O19" s="2" t="s">
        <v>58</v>
      </c>
      <c r="P19" s="2"/>
      <c r="Q19" s="2"/>
      <c r="R19" s="14">
        <f>[4]W!A269</f>
        <v>650000</v>
      </c>
      <c r="S19" s="12"/>
      <c r="T19" s="2"/>
      <c r="U19" s="7" t="s">
        <v>57</v>
      </c>
      <c r="X19" s="5">
        <f>X16+X17-X18</f>
        <v>-24188</v>
      </c>
      <c r="Y19" s="12"/>
    </row>
    <row r="20" spans="2:25" x14ac:dyDescent="0.2">
      <c r="B20" s="13"/>
      <c r="C20" s="2" t="s">
        <v>56</v>
      </c>
      <c r="D20" s="2"/>
      <c r="E20" s="2"/>
      <c r="F20" s="4">
        <f>[4]W!A213</f>
        <v>4474</v>
      </c>
      <c r="G20" s="12"/>
      <c r="H20" s="2"/>
      <c r="I20" s="2" t="s">
        <v>55</v>
      </c>
      <c r="J20" s="2"/>
      <c r="K20" s="2"/>
      <c r="L20" s="4">
        <f>[4]W!A252</f>
        <v>913819</v>
      </c>
      <c r="M20" s="12"/>
      <c r="N20" s="2"/>
      <c r="O20" s="7" t="s">
        <v>54</v>
      </c>
      <c r="R20" s="25">
        <f>SUM(R15:R19)</f>
        <v>2984448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[4]W!A214</f>
        <v>15149</v>
      </c>
      <c r="G21" s="12"/>
      <c r="H21" s="2"/>
      <c r="I21" s="2" t="s">
        <v>52</v>
      </c>
      <c r="J21" s="2"/>
      <c r="K21" s="2"/>
      <c r="L21" s="4">
        <f>[4]W!A217</f>
        <v>804708</v>
      </c>
      <c r="M21" s="12"/>
      <c r="N21" s="2"/>
      <c r="O21" s="2" t="s">
        <v>51</v>
      </c>
      <c r="P21" s="2"/>
      <c r="Q21" s="2"/>
      <c r="R21" s="4">
        <f>R12+R20</f>
        <v>4705054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[4]W!A215</f>
        <v>90000</v>
      </c>
      <c r="G22" s="12"/>
      <c r="H22" s="2"/>
      <c r="I22" s="2" t="s">
        <v>48</v>
      </c>
      <c r="J22" s="2"/>
      <c r="K22" s="2"/>
      <c r="L22" s="4">
        <f>[4]W!A222</f>
        <v>52123</v>
      </c>
      <c r="M22" s="12"/>
      <c r="N22" s="2"/>
      <c r="S22" s="12"/>
      <c r="T22" s="2"/>
      <c r="U22" s="1" t="s">
        <v>47</v>
      </c>
      <c r="X22" s="4">
        <f>[4]W!A228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[4]W!A216</f>
        <v>16284</v>
      </c>
      <c r="G23" s="12"/>
      <c r="H23" s="2"/>
      <c r="I23" s="2" t="s">
        <v>45</v>
      </c>
      <c r="J23" s="2"/>
      <c r="K23" s="2"/>
      <c r="L23" s="18">
        <f>[4]W!A254</f>
        <v>32580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[4]W!A229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[4]W!A217</f>
        <v>804708</v>
      </c>
      <c r="G24" s="12"/>
      <c r="H24" s="2"/>
      <c r="I24" s="7" t="s">
        <v>41</v>
      </c>
      <c r="L24" s="4">
        <f>L20-L21+L22-L23</f>
        <v>128654</v>
      </c>
      <c r="M24" s="12"/>
      <c r="N24" s="2"/>
      <c r="O24" s="2" t="s">
        <v>40</v>
      </c>
      <c r="P24" s="2"/>
      <c r="Q24" s="2"/>
      <c r="R24" s="4">
        <f>[4]W!A271</f>
        <v>0</v>
      </c>
      <c r="S24" s="12"/>
      <c r="T24" s="2"/>
      <c r="U24" s="2" t="s">
        <v>39</v>
      </c>
      <c r="V24" s="2"/>
      <c r="W24" s="2"/>
      <c r="X24" s="4">
        <f>[4]W!A230</f>
        <v>0</v>
      </c>
      <c r="Y24" s="12"/>
    </row>
    <row r="25" spans="2:25" ht="12" x14ac:dyDescent="0.3">
      <c r="B25" s="13"/>
      <c r="C25" s="2"/>
      <c r="F25" s="23"/>
      <c r="G25" s="12"/>
      <c r="H25" s="2"/>
      <c r="I25" s="2" t="s">
        <v>38</v>
      </c>
      <c r="J25" s="2"/>
      <c r="K25" s="2"/>
      <c r="L25" s="4">
        <f>[4]W!A225</f>
        <v>812</v>
      </c>
      <c r="M25" s="12"/>
      <c r="N25" s="2"/>
      <c r="O25" s="22" t="s">
        <v>37</v>
      </c>
      <c r="P25" s="2"/>
      <c r="Q25" s="2"/>
      <c r="R25" s="4">
        <f>[4]W!A272</f>
        <v>777300</v>
      </c>
      <c r="S25" s="12"/>
      <c r="T25" s="2"/>
      <c r="U25" s="2" t="s">
        <v>36</v>
      </c>
      <c r="V25" s="2"/>
      <c r="W25" s="2"/>
      <c r="X25" s="4">
        <f>[4]W!A231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[4]W!A232</f>
        <v>197</v>
      </c>
      <c r="M26" s="12"/>
      <c r="N26" s="2"/>
      <c r="O26" s="2" t="s">
        <v>33</v>
      </c>
      <c r="P26" s="2"/>
      <c r="Q26" s="2"/>
      <c r="R26" s="14">
        <f>[4]W!A273</f>
        <v>34563</v>
      </c>
      <c r="S26" s="12"/>
      <c r="T26" s="2"/>
      <c r="U26" s="2" t="s">
        <v>32</v>
      </c>
      <c r="V26" s="2"/>
      <c r="W26" s="2"/>
      <c r="X26" s="14">
        <f>[4]W!A232</f>
        <v>197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129269</v>
      </c>
      <c r="G27" s="12"/>
      <c r="H27" s="2"/>
      <c r="I27" s="7" t="s">
        <v>30</v>
      </c>
      <c r="J27" s="2"/>
      <c r="K27" s="2"/>
      <c r="L27" s="5">
        <f>L24+L25-L26</f>
        <v>129269</v>
      </c>
      <c r="M27" s="12"/>
      <c r="N27" s="2"/>
      <c r="O27" s="15" t="s">
        <v>29</v>
      </c>
      <c r="P27" s="2"/>
      <c r="Q27" s="2"/>
      <c r="R27" s="4">
        <f>SUM(R24:R26)</f>
        <v>811863</v>
      </c>
      <c r="S27" s="12"/>
      <c r="T27" s="2"/>
      <c r="U27" s="7" t="s">
        <v>28</v>
      </c>
      <c r="X27" s="5">
        <f>X22-X23-X24+X25-X26</f>
        <v>-197</v>
      </c>
      <c r="Y27" s="12"/>
    </row>
    <row r="28" spans="2:25" x14ac:dyDescent="0.2">
      <c r="B28" s="13"/>
      <c r="C28" s="7" t="s">
        <v>27</v>
      </c>
      <c r="D28" s="2"/>
      <c r="E28" s="2"/>
      <c r="F28" s="14">
        <f>[4]W!A240</f>
        <v>-236078</v>
      </c>
      <c r="G28" s="12"/>
      <c r="H28" s="2"/>
      <c r="I28" s="2" t="s">
        <v>26</v>
      </c>
      <c r="J28" s="2"/>
      <c r="K28" s="2"/>
      <c r="L28" s="14">
        <f>[4]W!A255</f>
        <v>0</v>
      </c>
      <c r="M28" s="12"/>
      <c r="N28" s="2"/>
      <c r="O28" s="2" t="s">
        <v>25</v>
      </c>
      <c r="P28" s="2"/>
      <c r="Q28" s="2"/>
      <c r="R28" s="4">
        <f>[4]W!A274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[4]W!A257</f>
        <v>-106809</v>
      </c>
      <c r="G29" s="12"/>
      <c r="H29" s="2"/>
      <c r="I29" s="2" t="s">
        <v>23</v>
      </c>
      <c r="J29" s="2"/>
      <c r="K29" s="2"/>
      <c r="L29" s="4">
        <f>[4]W!A256</f>
        <v>129269</v>
      </c>
      <c r="M29" s="12"/>
      <c r="N29" s="2"/>
      <c r="S29" s="12"/>
      <c r="U29" s="2" t="s">
        <v>22</v>
      </c>
      <c r="V29" s="2"/>
      <c r="W29" s="2"/>
      <c r="X29" s="5">
        <f>[4]W!A233</f>
        <v>-575658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3.231725</v>
      </c>
      <c r="M30" s="12"/>
      <c r="N30" s="2"/>
      <c r="O30" s="2" t="s">
        <v>20</v>
      </c>
      <c r="P30" s="2"/>
      <c r="Q30" s="2"/>
      <c r="R30" s="4">
        <f>R21-R27-R28</f>
        <v>3893191</v>
      </c>
      <c r="S30" s="12"/>
      <c r="U30" s="7" t="s">
        <v>19</v>
      </c>
      <c r="V30" s="2"/>
      <c r="W30" s="2"/>
      <c r="X30" s="18">
        <f>[4]W!A234</f>
        <v>1191095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615437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[4]W!A230</f>
        <v>0</v>
      </c>
      <c r="M32" s="12"/>
      <c r="N32" s="2"/>
      <c r="O32" s="17" t="s">
        <v>16</v>
      </c>
      <c r="S32" s="12"/>
      <c r="U32" s="1" t="s">
        <v>15</v>
      </c>
      <c r="X32" s="5">
        <f>[4]W!A270</f>
        <v>650000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[4]W!A219</f>
        <v>54647</v>
      </c>
      <c r="G33" s="12"/>
      <c r="H33" s="2"/>
      <c r="I33" s="2" t="s">
        <v>12</v>
      </c>
      <c r="J33" s="2"/>
      <c r="K33" s="2"/>
      <c r="L33" s="4">
        <f>L29-L32</f>
        <v>129269</v>
      </c>
      <c r="M33" s="12"/>
      <c r="O33" s="15" t="s">
        <v>11</v>
      </c>
      <c r="P33" s="2"/>
      <c r="Q33" s="2"/>
      <c r="R33" s="4">
        <f>[4]W!A275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[4]W!A220</f>
        <v>2524</v>
      </c>
      <c r="G34" s="12"/>
      <c r="H34" s="2"/>
      <c r="I34" s="1" t="s">
        <v>9</v>
      </c>
      <c r="J34" s="2"/>
      <c r="K34" s="2"/>
      <c r="L34" s="14">
        <f>[4]W!A260</f>
        <v>-236078</v>
      </c>
      <c r="M34" s="12"/>
      <c r="O34" s="1" t="s">
        <v>8</v>
      </c>
      <c r="R34" s="4">
        <f>[4]W!A276</f>
        <v>0</v>
      </c>
      <c r="S34" s="12"/>
      <c r="U34" s="2" t="s">
        <v>7</v>
      </c>
      <c r="V34" s="2"/>
      <c r="W34" s="2"/>
      <c r="X34" s="5">
        <f>[4]W!A238</f>
        <v>1028000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-106809</v>
      </c>
      <c r="M35" s="12"/>
      <c r="O35" s="2" t="s">
        <v>5</v>
      </c>
      <c r="P35" s="2"/>
      <c r="Q35" s="2"/>
      <c r="R35" s="14">
        <f>R36-R33-R34</f>
        <v>-106809</v>
      </c>
      <c r="S35" s="12"/>
      <c r="U35" s="2" t="s">
        <v>4</v>
      </c>
      <c r="V35" s="2"/>
      <c r="W35" s="2"/>
      <c r="X35" s="5">
        <f>[4]W!A239</f>
        <v>1080000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[4]W!A277</f>
        <v>3893191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3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1.4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1" workbookViewId="0">
      <selection activeCell="C2" sqref="C2"/>
    </sheetView>
  </sheetViews>
  <sheetFormatPr baseColWidth="10" defaultColWidth="9.3320312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3320312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3320312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3320312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3320312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3320312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3320312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3320312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3320312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3320312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3320312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3320312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3320312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3320312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3320312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3320312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3320312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3320312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3320312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3320312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3320312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3320312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3320312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3320312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3320312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3320312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3320312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3320312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3320312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3320312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3320312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3320312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3320312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3320312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3320312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3320312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3320312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3320312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3320312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3320312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3320312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3320312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3320312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3320312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3320312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3320312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3320312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3320312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3320312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3320312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3320312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3320312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3320312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3320312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3320312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3320312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3320312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3320312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3320312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3320312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3320312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3320312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3320312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3320312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3320312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[7]W!$A1</f>
        <v>1</v>
      </c>
      <c r="K1" s="39" t="s">
        <v>108</v>
      </c>
      <c r="L1" s="37">
        <f>[7]W!$A4</f>
        <v>2017</v>
      </c>
      <c r="M1" s="39" t="s">
        <v>107</v>
      </c>
      <c r="N1" s="232">
        <f>[7]W!$A5</f>
        <v>1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[7]W!A505</f>
        <v>4274</v>
      </c>
      <c r="H5" s="188">
        <f>[7]W!A506</f>
        <v>4391</v>
      </c>
      <c r="I5" s="188">
        <f>[7]W!A504</f>
        <v>6277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[7]W!A507/10</f>
        <v>8.4</v>
      </c>
      <c r="H6" s="233">
        <f>[7]W!A508/10</f>
        <v>4.5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[7]W!A509</f>
        <v>1863</v>
      </c>
      <c r="H7" s="188">
        <f>[7]W!A510</f>
        <v>1883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[7]W!A501/10</f>
        <v>0.5</v>
      </c>
      <c r="H10" s="233">
        <f>[7]W!A502/10</f>
        <v>1.1000000000000001</v>
      </c>
      <c r="I10" s="118" t="s">
        <v>282</v>
      </c>
      <c r="J10" s="118"/>
      <c r="K10" s="126"/>
      <c r="L10" s="234">
        <f>[7]W!A511/100</f>
        <v>0.84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[7]W!A518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[7]W!A515</f>
        <v>78498</v>
      </c>
      <c r="H20" s="237">
        <f>[7]W!A516</f>
        <v>75378</v>
      </c>
      <c r="I20" s="237">
        <f>[7]W!A517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[7]W!A681</f>
        <v>The use of fossil fuels is under threat from social acceptability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[7]W!A682</f>
        <v>trends. Companies in this sector are facing a growing resistance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[7]W!A683</f>
        <v>from users. Regulators and investors are showing concern that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[7]W!A684</f>
        <v>the companies may end up with unusable assets in future.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[7]W!A685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[7]W!A686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[7]W!A521</f>
        <v>1</v>
      </c>
      <c r="G33" s="242">
        <f>[7]W!A541</f>
        <v>2</v>
      </c>
      <c r="H33" s="242">
        <f>[7]W!A561</f>
        <v>3</v>
      </c>
      <c r="I33" s="242">
        <f>[7]W!A581</f>
        <v>4</v>
      </c>
      <c r="J33" s="242">
        <f>[7]W!A601</f>
        <v>5</v>
      </c>
      <c r="K33" s="242">
        <f>[7]W!A621</f>
        <v>6</v>
      </c>
      <c r="L33" s="242">
        <f>[7]W!A641</f>
        <v>7</v>
      </c>
      <c r="M33" s="242">
        <f>[7]W!A661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[7]W!A522/100</f>
        <v>99.46</v>
      </c>
      <c r="G35" s="243">
        <f>[7]W!A542/100</f>
        <v>99.46</v>
      </c>
      <c r="H35" s="243">
        <f>[7]W!A562/100</f>
        <v>99.46</v>
      </c>
      <c r="I35" s="243">
        <f>[7]W!A582/100</f>
        <v>99.46</v>
      </c>
      <c r="J35" s="243">
        <f>[7]W!A602/100</f>
        <v>99.46</v>
      </c>
      <c r="K35" s="243">
        <f>[7]W!A622/100</f>
        <v>99.46</v>
      </c>
      <c r="L35" s="243">
        <f>[7]W!A642/100</f>
        <v>99.46</v>
      </c>
      <c r="M35" s="243">
        <f>[7]W!A662/100</f>
        <v>99.46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[7]W!A523</f>
        <v>3978400</v>
      </c>
      <c r="G36" s="243">
        <f>[7]W!A543</f>
        <v>3978400</v>
      </c>
      <c r="H36" s="243">
        <f>[7]W!A563</f>
        <v>3978400</v>
      </c>
      <c r="I36" s="243">
        <f>[7]W!A583</f>
        <v>3978400</v>
      </c>
      <c r="J36" s="243">
        <f>[7]W!A603</f>
        <v>3978400</v>
      </c>
      <c r="K36" s="243">
        <f>[7]W!A623</f>
        <v>3978400</v>
      </c>
      <c r="L36" s="243">
        <f>[7]W!A643</f>
        <v>3978400</v>
      </c>
      <c r="M36" s="243">
        <f>[7]W!A663</f>
        <v>3978400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[7]W!A524</f>
        <v>0</v>
      </c>
      <c r="G38" s="243">
        <f>[7]W!A544</f>
        <v>0</v>
      </c>
      <c r="H38" s="243">
        <f>[7]W!A564</f>
        <v>0</v>
      </c>
      <c r="I38" s="243">
        <f>[7]W!A584</f>
        <v>0</v>
      </c>
      <c r="J38" s="243">
        <f>[7]W!A604</f>
        <v>0</v>
      </c>
      <c r="K38" s="243">
        <f>[7]W!A624</f>
        <v>0</v>
      </c>
      <c r="L38" s="243">
        <f>[7]W!A644</f>
        <v>0</v>
      </c>
      <c r="M38" s="243">
        <f>[7]W!A664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[7]W!A525</f>
        <v>3978400</v>
      </c>
      <c r="G39" s="243">
        <f>[7]W!A545</f>
        <v>3978400</v>
      </c>
      <c r="H39" s="243">
        <f>[7]W!A565</f>
        <v>3978400</v>
      </c>
      <c r="I39" s="243">
        <f>[7]W!A585</f>
        <v>3978400</v>
      </c>
      <c r="J39" s="243">
        <f>[7]W!A605</f>
        <v>3978400</v>
      </c>
      <c r="K39" s="243">
        <f>[7]W!A625</f>
        <v>3978400</v>
      </c>
      <c r="L39" s="243">
        <f>[7]W!A645</f>
        <v>3978400</v>
      </c>
      <c r="M39" s="243">
        <f>[7]W!A665</f>
        <v>3978400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[7]W!A526</f>
        <v>300</v>
      </c>
      <c r="G43" s="243">
        <f>[7]W!A546</f>
        <v>300</v>
      </c>
      <c r="H43" s="243">
        <f>[7]W!A566</f>
        <v>300</v>
      </c>
      <c r="I43" s="243">
        <f>[7]W!A586</f>
        <v>300</v>
      </c>
      <c r="J43" s="243">
        <f>[7]W!A606</f>
        <v>300</v>
      </c>
      <c r="K43" s="243">
        <f>[7]W!A626</f>
        <v>300</v>
      </c>
      <c r="L43" s="243">
        <f>[7]W!A646</f>
        <v>300</v>
      </c>
      <c r="M43" s="243">
        <f>[7]W!A666</f>
        <v>300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[7]W!A527</f>
        <v>290</v>
      </c>
      <c r="G44" s="243">
        <f>[7]W!A547</f>
        <v>290</v>
      </c>
      <c r="H44" s="243">
        <f>[7]W!A567</f>
        <v>290</v>
      </c>
      <c r="I44" s="243">
        <f>[7]W!A587</f>
        <v>290</v>
      </c>
      <c r="J44" s="243">
        <f>[7]W!A607</f>
        <v>290</v>
      </c>
      <c r="K44" s="243">
        <f>[7]W!A627</f>
        <v>290</v>
      </c>
      <c r="L44" s="243">
        <f>[7]W!A647</f>
        <v>290</v>
      </c>
      <c r="M44" s="243">
        <f>[7]W!A667</f>
        <v>290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[7]W!A528</f>
        <v>0</v>
      </c>
      <c r="G45" s="243">
        <f>[7]W!A548</f>
        <v>0</v>
      </c>
      <c r="H45" s="243">
        <f>[7]W!A568</f>
        <v>0</v>
      </c>
      <c r="I45" s="243">
        <f>[7]W!A588</f>
        <v>0</v>
      </c>
      <c r="J45" s="243">
        <f>[7]W!A608</f>
        <v>0</v>
      </c>
      <c r="K45" s="243">
        <f>[7]W!A628</f>
        <v>0</v>
      </c>
      <c r="L45" s="243">
        <f>[7]W!A648</f>
        <v>0</v>
      </c>
      <c r="M45" s="243">
        <f>[7]W!A668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[7]W!A529</f>
        <v>450</v>
      </c>
      <c r="G46" s="243">
        <f>[7]W!A549</f>
        <v>450</v>
      </c>
      <c r="H46" s="243">
        <f>[7]W!A569</f>
        <v>450</v>
      </c>
      <c r="I46" s="243">
        <f>[7]W!A589</f>
        <v>450</v>
      </c>
      <c r="J46" s="243">
        <f>[7]W!A609</f>
        <v>450</v>
      </c>
      <c r="K46" s="243">
        <f>[7]W!A629</f>
        <v>450</v>
      </c>
      <c r="L46" s="243">
        <f>[7]W!A649</f>
        <v>450</v>
      </c>
      <c r="M46" s="243">
        <f>[7]W!A669</f>
        <v>450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[7]W!A530</f>
        <v>440</v>
      </c>
      <c r="G47" s="243">
        <f>[7]W!A550</f>
        <v>440</v>
      </c>
      <c r="H47" s="243">
        <f>[7]W!A570</f>
        <v>440</v>
      </c>
      <c r="I47" s="243">
        <f>[7]W!A590</f>
        <v>440</v>
      </c>
      <c r="J47" s="243">
        <f>[7]W!A610</f>
        <v>440</v>
      </c>
      <c r="K47" s="243">
        <f>[7]W!A630</f>
        <v>440</v>
      </c>
      <c r="L47" s="243">
        <f>[7]W!A650</f>
        <v>440</v>
      </c>
      <c r="M47" s="243">
        <f>[7]W!A670</f>
        <v>440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[7]W!A531</f>
        <v>0</v>
      </c>
      <c r="G48" s="243">
        <f>[7]W!A551</f>
        <v>0</v>
      </c>
      <c r="H48" s="243">
        <f>[7]W!A571</f>
        <v>0</v>
      </c>
      <c r="I48" s="243">
        <f>[7]W!A591</f>
        <v>0</v>
      </c>
      <c r="J48" s="243">
        <f>[7]W!A611</f>
        <v>0</v>
      </c>
      <c r="K48" s="243">
        <f>[7]W!A631</f>
        <v>0</v>
      </c>
      <c r="L48" s="243">
        <f>[7]W!A651</f>
        <v>0</v>
      </c>
      <c r="M48" s="243">
        <f>[7]W!A671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[7]W!A532</f>
        <v>690</v>
      </c>
      <c r="G49" s="243">
        <f>[7]W!A552</f>
        <v>690</v>
      </c>
      <c r="H49" s="243">
        <f>[7]W!A572</f>
        <v>690</v>
      </c>
      <c r="I49" s="243">
        <f>[7]W!A592</f>
        <v>690</v>
      </c>
      <c r="J49" s="243">
        <f>[7]W!A612</f>
        <v>690</v>
      </c>
      <c r="K49" s="243">
        <f>[7]W!A632</f>
        <v>690</v>
      </c>
      <c r="L49" s="243">
        <f>[7]W!A652</f>
        <v>690</v>
      </c>
      <c r="M49" s="243">
        <f>[7]W!A672</f>
        <v>690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[7]W!A533</f>
        <v>680</v>
      </c>
      <c r="G50" s="243">
        <f>[7]W!A553</f>
        <v>680</v>
      </c>
      <c r="H50" s="243">
        <f>[7]W!A573</f>
        <v>680</v>
      </c>
      <c r="I50" s="243">
        <f>[7]W!A593</f>
        <v>680</v>
      </c>
      <c r="J50" s="243">
        <f>[7]W!A613</f>
        <v>680</v>
      </c>
      <c r="K50" s="243">
        <f>[7]W!A633</f>
        <v>680</v>
      </c>
      <c r="L50" s="243">
        <f>[7]W!A653</f>
        <v>680</v>
      </c>
      <c r="M50" s="243">
        <f>[7]W!A673</f>
        <v>680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[7]W!A534</f>
        <v>0</v>
      </c>
      <c r="G51" s="243">
        <f>[7]W!A554</f>
        <v>0</v>
      </c>
      <c r="H51" s="243">
        <f>[7]W!A574</f>
        <v>0</v>
      </c>
      <c r="I51" s="243">
        <f>[7]W!A594</f>
        <v>0</v>
      </c>
      <c r="J51" s="243">
        <f>[7]W!A614</f>
        <v>0</v>
      </c>
      <c r="K51" s="243">
        <f>[7]W!A634</f>
        <v>0</v>
      </c>
      <c r="L51" s="243">
        <f>[7]W!A654</f>
        <v>0</v>
      </c>
      <c r="M51" s="243">
        <f>[7]W!A674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[7]W!A535</f>
        <v>48</v>
      </c>
      <c r="G53" s="243">
        <f>[7]W!A555</f>
        <v>48</v>
      </c>
      <c r="H53" s="243">
        <f>[7]W!A575</f>
        <v>48</v>
      </c>
      <c r="I53" s="243">
        <f>[7]W!A595</f>
        <v>48</v>
      </c>
      <c r="J53" s="243">
        <f>[7]W!A615</f>
        <v>48</v>
      </c>
      <c r="K53" s="243">
        <f>[7]W!A635</f>
        <v>48</v>
      </c>
      <c r="L53" s="243">
        <f>[7]W!A655</f>
        <v>48</v>
      </c>
      <c r="M53" s="243">
        <f>[7]W!A675</f>
        <v>48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[7]W!A536</f>
        <v>1200</v>
      </c>
      <c r="G54" s="243">
        <f>[7]W!A556</f>
        <v>1200</v>
      </c>
      <c r="H54" s="243">
        <f>[7]W!A576</f>
        <v>1200</v>
      </c>
      <c r="I54" s="243">
        <f>[7]W!A596</f>
        <v>1200</v>
      </c>
      <c r="J54" s="243">
        <f>[7]W!A616</f>
        <v>1200</v>
      </c>
      <c r="K54" s="243">
        <f>[7]W!A636</f>
        <v>1200</v>
      </c>
      <c r="L54" s="243">
        <f>[7]W!A656</f>
        <v>1200</v>
      </c>
      <c r="M54" s="243">
        <f>[7]W!A676</f>
        <v>1200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[7]W!A537</f>
        <v>4</v>
      </c>
      <c r="G55" s="243">
        <f>[7]W!A557</f>
        <v>4</v>
      </c>
      <c r="H55" s="243">
        <f>[7]W!A577</f>
        <v>4</v>
      </c>
      <c r="I55" s="243">
        <f>[7]W!A597</f>
        <v>4</v>
      </c>
      <c r="J55" s="243">
        <f>[7]W!A617</f>
        <v>4</v>
      </c>
      <c r="K55" s="243">
        <f>[7]W!A637</f>
        <v>4</v>
      </c>
      <c r="L55" s="243">
        <f>[7]W!A657</f>
        <v>4</v>
      </c>
      <c r="M55" s="243">
        <f>[7]W!A677</f>
        <v>4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[7]W!$A59</f>
        <v>0</v>
      </c>
      <c r="K61" s="39" t="s">
        <v>108</v>
      </c>
      <c r="L61" s="37">
        <f>[7]W!$A62</f>
        <v>10</v>
      </c>
      <c r="M61" s="39" t="s">
        <v>107</v>
      </c>
      <c r="N61" s="232">
        <f>[7]W!$A63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[7]W!A701</f>
        <v>1</v>
      </c>
      <c r="G65" s="252">
        <f>[7]W!A721</f>
        <v>2</v>
      </c>
      <c r="H65" s="252">
        <f>[7]W!A741</f>
        <v>3</v>
      </c>
      <c r="I65" s="252">
        <f>[7]W!A761</f>
        <v>4</v>
      </c>
      <c r="J65" s="252">
        <f>[7]W!A781</f>
        <v>5</v>
      </c>
      <c r="K65" s="252">
        <f>[7]W!A801</f>
        <v>6</v>
      </c>
      <c r="L65" s="252">
        <f>[7]W!A821</f>
        <v>7</v>
      </c>
      <c r="M65" s="252">
        <f>[7]W!A841</f>
        <v>8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[7]W!A702</f>
        <v>1398328</v>
      </c>
      <c r="G67" s="243">
        <f>[7]W!A722</f>
        <v>1398328</v>
      </c>
      <c r="H67" s="243">
        <f>[7]W!A742</f>
        <v>1398328</v>
      </c>
      <c r="I67" s="243">
        <f>[7]W!A762</f>
        <v>1398328</v>
      </c>
      <c r="J67" s="243">
        <f>[7]W!A782</f>
        <v>1398328</v>
      </c>
      <c r="K67" s="243">
        <f>[7]W!A802</f>
        <v>1398328</v>
      </c>
      <c r="L67" s="243">
        <f>[7]W!A822</f>
        <v>1398328</v>
      </c>
      <c r="M67" s="243">
        <f>[7]W!A842</f>
        <v>1398328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[7]W!A703</f>
        <v>143405</v>
      </c>
      <c r="G68" s="243">
        <f>[7]W!A723</f>
        <v>143405</v>
      </c>
      <c r="H68" s="243">
        <f>[7]W!A743</f>
        <v>143405</v>
      </c>
      <c r="I68" s="243">
        <f>[7]W!A763</f>
        <v>143405</v>
      </c>
      <c r="J68" s="243">
        <f>[7]W!A783</f>
        <v>143405</v>
      </c>
      <c r="K68" s="243">
        <f>[7]W!A803</f>
        <v>143405</v>
      </c>
      <c r="L68" s="243">
        <f>[7]W!A823</f>
        <v>143405</v>
      </c>
      <c r="M68" s="243">
        <f>[7]W!A843</f>
        <v>143405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[7]W!A704</f>
        <v>784178</v>
      </c>
      <c r="G69" s="243">
        <f>[7]W!A724</f>
        <v>784178</v>
      </c>
      <c r="H69" s="243">
        <f>[7]W!A744</f>
        <v>784178</v>
      </c>
      <c r="I69" s="243">
        <f>[7]W!A764</f>
        <v>784178</v>
      </c>
      <c r="J69" s="243">
        <f>[7]W!A784</f>
        <v>784178</v>
      </c>
      <c r="K69" s="243">
        <f>[7]W!A804</f>
        <v>784178</v>
      </c>
      <c r="L69" s="243">
        <f>[7]W!A824</f>
        <v>784178</v>
      </c>
      <c r="M69" s="243">
        <f>[7]W!A844</f>
        <v>784178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[7]W!A705</f>
        <v>1634465</v>
      </c>
      <c r="G70" s="243">
        <f>[7]W!A725</f>
        <v>1634465</v>
      </c>
      <c r="H70" s="243">
        <f>[7]W!A745</f>
        <v>1634465</v>
      </c>
      <c r="I70" s="243">
        <f>[7]W!A765</f>
        <v>1634465</v>
      </c>
      <c r="J70" s="243">
        <f>[7]W!A785</f>
        <v>1634465</v>
      </c>
      <c r="K70" s="243">
        <f>[7]W!A805</f>
        <v>1634465</v>
      </c>
      <c r="L70" s="243">
        <f>[7]W!A825</f>
        <v>1634465</v>
      </c>
      <c r="M70" s="243">
        <f>[7]W!A845</f>
        <v>1634465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[7]W!A708</f>
        <v>0</v>
      </c>
      <c r="G73" s="243">
        <f>[7]W!A728</f>
        <v>0</v>
      </c>
      <c r="H73" s="243">
        <f>[7]W!A748</f>
        <v>0</v>
      </c>
      <c r="I73" s="243">
        <f>[7]W!A768</f>
        <v>0</v>
      </c>
      <c r="J73" s="243">
        <f>[7]W!A788</f>
        <v>0</v>
      </c>
      <c r="K73" s="243">
        <f>[7]W!A808</f>
        <v>0</v>
      </c>
      <c r="L73" s="243">
        <f>[7]W!A828</f>
        <v>0</v>
      </c>
      <c r="M73" s="243">
        <f>[7]W!A848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[7]W!A709</f>
        <v>267880</v>
      </c>
      <c r="G74" s="243">
        <f>[7]W!A729</f>
        <v>267880</v>
      </c>
      <c r="H74" s="243">
        <f>[7]W!A749</f>
        <v>267880</v>
      </c>
      <c r="I74" s="243">
        <f>[7]W!A769</f>
        <v>267880</v>
      </c>
      <c r="J74" s="243">
        <f>[7]W!A789</f>
        <v>267880</v>
      </c>
      <c r="K74" s="243">
        <f>[7]W!A809</f>
        <v>267880</v>
      </c>
      <c r="L74" s="243">
        <f>[7]W!A829</f>
        <v>267880</v>
      </c>
      <c r="M74" s="243">
        <f>[7]W!A849</f>
        <v>267880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[7]W!A710</f>
        <v>0</v>
      </c>
      <c r="G75" s="243">
        <f>[7]W!A730</f>
        <v>0</v>
      </c>
      <c r="H75" s="243">
        <f>[7]W!A750</f>
        <v>0</v>
      </c>
      <c r="I75" s="243">
        <f>[7]W!A770</f>
        <v>0</v>
      </c>
      <c r="J75" s="243">
        <f>[7]W!A790</f>
        <v>0</v>
      </c>
      <c r="K75" s="243">
        <f>[7]W!A810</f>
        <v>0</v>
      </c>
      <c r="L75" s="243">
        <f>[7]W!A830</f>
        <v>0</v>
      </c>
      <c r="M75" s="243">
        <f>[7]W!A850</f>
        <v>0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[7]W!A712</f>
        <v>0</v>
      </c>
      <c r="G77" s="243">
        <f>[7]W!A732</f>
        <v>0</v>
      </c>
      <c r="H77" s="243">
        <f>[7]W!A752</f>
        <v>0</v>
      </c>
      <c r="I77" s="243">
        <f>[7]W!A772</f>
        <v>0</v>
      </c>
      <c r="J77" s="243">
        <f>[7]W!A792</f>
        <v>0</v>
      </c>
      <c r="K77" s="243">
        <f>[7]W!A812</f>
        <v>0</v>
      </c>
      <c r="L77" s="243">
        <f>[7]W!A832</f>
        <v>0</v>
      </c>
      <c r="M77" s="243">
        <f>[7]W!A852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[7]W!A714</f>
        <v>4000000</v>
      </c>
      <c r="G80" s="243">
        <f>[7]W!A734</f>
        <v>4000000</v>
      </c>
      <c r="H80" s="243">
        <f>[7]W!A754</f>
        <v>4000000</v>
      </c>
      <c r="I80" s="243">
        <f>[7]W!A774</f>
        <v>4000000</v>
      </c>
      <c r="J80" s="243">
        <f>[7]W!A794</f>
        <v>4000000</v>
      </c>
      <c r="K80" s="243">
        <f>[7]W!A814</f>
        <v>4000000</v>
      </c>
      <c r="L80" s="243">
        <f>[7]W!A834</f>
        <v>4000000</v>
      </c>
      <c r="M80" s="243">
        <f>[7]W!A854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[7]W!A715</f>
        <v>0</v>
      </c>
      <c r="G81" s="243">
        <f>[7]W!A735</f>
        <v>0</v>
      </c>
      <c r="H81" s="243">
        <f>[7]W!A755</f>
        <v>0</v>
      </c>
      <c r="I81" s="243">
        <f>[7]W!A775</f>
        <v>0</v>
      </c>
      <c r="J81" s="243">
        <f>[7]W!A795</f>
        <v>0</v>
      </c>
      <c r="K81" s="243">
        <f>[7]W!A815</f>
        <v>0</v>
      </c>
      <c r="L81" s="243">
        <f>[7]W!A835</f>
        <v>0</v>
      </c>
      <c r="M81" s="243">
        <f>[7]W!A855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[7]W!A716</f>
        <v>-307504</v>
      </c>
      <c r="G82" s="243">
        <f>[7]W!A736</f>
        <v>-307504</v>
      </c>
      <c r="H82" s="243">
        <f>[7]W!A756</f>
        <v>-307504</v>
      </c>
      <c r="I82" s="243">
        <f>[7]W!A776</f>
        <v>-307504</v>
      </c>
      <c r="J82" s="243">
        <f>[7]W!A796</f>
        <v>-307504</v>
      </c>
      <c r="K82" s="243">
        <f>[7]W!A816</f>
        <v>-307504</v>
      </c>
      <c r="L82" s="243">
        <f>[7]W!A836</f>
        <v>-307504</v>
      </c>
      <c r="M82" s="243">
        <f>[7]W!A856</f>
        <v>-307504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3692496</v>
      </c>
      <c r="G83" s="243">
        <f t="shared" si="0"/>
        <v>3692496</v>
      </c>
      <c r="H83" s="243">
        <f t="shared" si="0"/>
        <v>3692496</v>
      </c>
      <c r="I83" s="243">
        <f t="shared" si="0"/>
        <v>3692496</v>
      </c>
      <c r="J83" s="243">
        <f t="shared" si="0"/>
        <v>3692496</v>
      </c>
      <c r="K83" s="243">
        <f t="shared" si="0"/>
        <v>3692496</v>
      </c>
      <c r="L83" s="243">
        <f t="shared" si="0"/>
        <v>3692496</v>
      </c>
      <c r="M83" s="243">
        <f t="shared" si="0"/>
        <v>3692496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[7]W!A330</f>
        <v>Not requested</v>
      </c>
      <c r="N88" s="110"/>
    </row>
    <row r="89" spans="2:14" ht="12" x14ac:dyDescent="0.25">
      <c r="B89" s="108"/>
      <c r="C89" s="104"/>
      <c r="D89" s="6" t="s">
        <v>110</v>
      </c>
      <c r="F89" s="242" t="str">
        <f>[7]W!A331</f>
        <v xml:space="preserve"> </v>
      </c>
      <c r="G89" s="242" t="str">
        <f>[7]W!A341</f>
        <v xml:space="preserve"> </v>
      </c>
      <c r="H89" s="242" t="str">
        <f>[7]W!A351</f>
        <v xml:space="preserve"> </v>
      </c>
      <c r="I89" s="242" t="str">
        <f>[7]W!A361</f>
        <v xml:space="preserve"> </v>
      </c>
      <c r="J89" s="242" t="str">
        <f>[7]W!A371</f>
        <v xml:space="preserve"> </v>
      </c>
      <c r="K89" s="242" t="str">
        <f>[7]W!A381</f>
        <v xml:space="preserve"> </v>
      </c>
      <c r="L89" s="242" t="str">
        <f>[7]W!A391</f>
        <v xml:space="preserve"> </v>
      </c>
      <c r="M89" s="242" t="str">
        <f>[7]W!A401</f>
        <v xml:space="preserve"> 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[7]W!A332</f>
        <v xml:space="preserve"> </v>
      </c>
      <c r="G91" s="135" t="str">
        <f>[7]W!A342</f>
        <v xml:space="preserve"> </v>
      </c>
      <c r="H91" s="135" t="str">
        <f>[7]W!A352</f>
        <v xml:space="preserve"> </v>
      </c>
      <c r="I91" s="135" t="str">
        <f>[7]W!A362</f>
        <v xml:space="preserve"> </v>
      </c>
      <c r="J91" s="135" t="str">
        <f>[7]W!A372</f>
        <v xml:space="preserve"> </v>
      </c>
      <c r="K91" s="135" t="str">
        <f>[7]W!A382</f>
        <v xml:space="preserve"> </v>
      </c>
      <c r="L91" s="135" t="str">
        <f>[7]W!A392</f>
        <v xml:space="preserve"> </v>
      </c>
      <c r="M91" s="135" t="str">
        <f>[7]W!A402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[7]W!A333</f>
        <v xml:space="preserve"> </v>
      </c>
      <c r="G92" s="135" t="str">
        <f>[7]W!A343</f>
        <v xml:space="preserve"> </v>
      </c>
      <c r="H92" s="135" t="str">
        <f>[7]W!A353</f>
        <v xml:space="preserve"> </v>
      </c>
      <c r="I92" s="135" t="str">
        <f>[7]W!A363</f>
        <v xml:space="preserve"> </v>
      </c>
      <c r="J92" s="135" t="str">
        <f>[7]W!A373</f>
        <v xml:space="preserve"> </v>
      </c>
      <c r="K92" s="135" t="str">
        <f>[7]W!A383</f>
        <v xml:space="preserve"> </v>
      </c>
      <c r="L92" s="135" t="str">
        <f>[7]W!A393</f>
        <v xml:space="preserve"> </v>
      </c>
      <c r="M92" s="135" t="str">
        <f>[7]W!A403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[7]W!A334</f>
        <v xml:space="preserve"> </v>
      </c>
      <c r="G93" s="135" t="str">
        <f>[7]W!A344</f>
        <v xml:space="preserve"> </v>
      </c>
      <c r="H93" s="135" t="str">
        <f>[7]W!A354</f>
        <v xml:space="preserve"> </v>
      </c>
      <c r="I93" s="135" t="str">
        <f>[7]W!A364</f>
        <v xml:space="preserve"> </v>
      </c>
      <c r="J93" s="135" t="str">
        <f>[7]W!A374</f>
        <v xml:space="preserve"> </v>
      </c>
      <c r="K93" s="135" t="str">
        <f>[7]W!A384</f>
        <v xml:space="preserve"> </v>
      </c>
      <c r="L93" s="135" t="str">
        <f>[7]W!A394</f>
        <v xml:space="preserve"> </v>
      </c>
      <c r="M93" s="135" t="str">
        <f>[7]W!A404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[7]W!A335</f>
        <v xml:space="preserve"> </v>
      </c>
      <c r="G94" s="135" t="str">
        <f>[7]W!A345</f>
        <v xml:space="preserve"> </v>
      </c>
      <c r="H94" s="135" t="str">
        <f>[7]W!A355</f>
        <v xml:space="preserve"> </v>
      </c>
      <c r="I94" s="135" t="str">
        <f>[7]W!A365</f>
        <v xml:space="preserve"> </v>
      </c>
      <c r="J94" s="135" t="str">
        <f>[7]W!A375</f>
        <v xml:space="preserve"> </v>
      </c>
      <c r="K94" s="135" t="str">
        <f>[7]W!A385</f>
        <v xml:space="preserve"> </v>
      </c>
      <c r="L94" s="135" t="str">
        <f>[7]W!A395</f>
        <v xml:space="preserve"> </v>
      </c>
      <c r="M94" s="135" t="str">
        <f>[7]W!A405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[7]W!A336</f>
        <v xml:space="preserve"> </v>
      </c>
      <c r="G95" s="135" t="str">
        <f>[7]W!A346</f>
        <v xml:space="preserve"> </v>
      </c>
      <c r="H95" s="135" t="str">
        <f>[7]W!A356</f>
        <v xml:space="preserve"> </v>
      </c>
      <c r="I95" s="135" t="str">
        <f>[7]W!A366</f>
        <v xml:space="preserve"> </v>
      </c>
      <c r="J95" s="135" t="str">
        <f>[7]W!A376</f>
        <v xml:space="preserve"> </v>
      </c>
      <c r="K95" s="135" t="str">
        <f>[7]W!A386</f>
        <v xml:space="preserve"> </v>
      </c>
      <c r="L95" s="135" t="str">
        <f>[7]W!A396</f>
        <v xml:space="preserve"> </v>
      </c>
      <c r="M95" s="135" t="str">
        <f>[7]W!A406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[7]W!A337</f>
        <v xml:space="preserve"> </v>
      </c>
      <c r="G96" s="135" t="str">
        <f>[7]W!A347</f>
        <v xml:space="preserve"> </v>
      </c>
      <c r="H96" s="135" t="str">
        <f>[7]W!A357</f>
        <v xml:space="preserve"> </v>
      </c>
      <c r="I96" s="135" t="str">
        <f>[7]W!A367</f>
        <v xml:space="preserve"> </v>
      </c>
      <c r="J96" s="135" t="str">
        <f>[7]W!A377</f>
        <v xml:space="preserve"> </v>
      </c>
      <c r="K96" s="135" t="str">
        <f>[7]W!A387</f>
        <v xml:space="preserve"> </v>
      </c>
      <c r="L96" s="135" t="str">
        <f>[7]W!A397</f>
        <v xml:space="preserve"> </v>
      </c>
      <c r="M96" s="135" t="str">
        <f>[7]W!A407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[7]W!A338</f>
        <v xml:space="preserve"> </v>
      </c>
      <c r="G97" s="135" t="str">
        <f>[7]W!A348</f>
        <v xml:space="preserve"> </v>
      </c>
      <c r="H97" s="135" t="str">
        <f>[7]W!A358</f>
        <v xml:space="preserve"> </v>
      </c>
      <c r="I97" s="135" t="str">
        <f>[7]W!A368</f>
        <v xml:space="preserve"> </v>
      </c>
      <c r="J97" s="135" t="str">
        <f>[7]W!A378</f>
        <v xml:space="preserve"> </v>
      </c>
      <c r="K97" s="135" t="str">
        <f>[7]W!A388</f>
        <v xml:space="preserve"> </v>
      </c>
      <c r="L97" s="135" t="str">
        <f>[7]W!A398</f>
        <v xml:space="preserve"> </v>
      </c>
      <c r="M97" s="135" t="str">
        <f>[7]W!A408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[7]W!A339</f>
        <v xml:space="preserve"> </v>
      </c>
      <c r="G98" s="135" t="str">
        <f>[7]W!A349</f>
        <v xml:space="preserve"> </v>
      </c>
      <c r="H98" s="135" t="str">
        <f>[7]W!A359</f>
        <v xml:space="preserve"> </v>
      </c>
      <c r="I98" s="135" t="str">
        <f>[7]W!A369</f>
        <v xml:space="preserve"> </v>
      </c>
      <c r="J98" s="135" t="str">
        <f>[7]W!A379</f>
        <v xml:space="preserve"> </v>
      </c>
      <c r="K98" s="135" t="str">
        <f>[7]W!A389</f>
        <v xml:space="preserve"> </v>
      </c>
      <c r="L98" s="135" t="str">
        <f>[7]W!A399</f>
        <v xml:space="preserve"> </v>
      </c>
      <c r="M98" s="135" t="str">
        <f>[7]W!A409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[7]W!A340</f>
        <v xml:space="preserve"> </v>
      </c>
      <c r="G99" s="135" t="str">
        <f>[7]W!A350</f>
        <v xml:space="preserve"> </v>
      </c>
      <c r="H99" s="135" t="str">
        <f>[7]W!A360</f>
        <v xml:space="preserve"> </v>
      </c>
      <c r="I99" s="135" t="str">
        <f>[7]W!A370</f>
        <v xml:space="preserve"> </v>
      </c>
      <c r="J99" s="135" t="str">
        <f>[7]W!A380</f>
        <v xml:space="preserve"> </v>
      </c>
      <c r="K99" s="135" t="str">
        <f>[7]W!A390</f>
        <v xml:space="preserve"> </v>
      </c>
      <c r="L99" s="135" t="str">
        <f>[7]W!A400</f>
        <v xml:space="preserve"> </v>
      </c>
      <c r="M99" s="135" t="str">
        <f>[7]W!A410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[7]W!A420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[7]W!A421</f>
        <v>1</v>
      </c>
      <c r="G103" s="242">
        <f>[7]W!A428</f>
        <v>2</v>
      </c>
      <c r="H103" s="242">
        <f>[7]W!A435</f>
        <v>3</v>
      </c>
      <c r="I103" s="242">
        <f>[7]W!A442</f>
        <v>4</v>
      </c>
      <c r="J103" s="242">
        <f>[7]W!A449</f>
        <v>5</v>
      </c>
      <c r="K103" s="242">
        <f>[7]W!A456</f>
        <v>6</v>
      </c>
      <c r="L103" s="242">
        <f>[7]W!A463</f>
        <v>7</v>
      </c>
      <c r="M103" s="242">
        <f>[7]W!A470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[7]W!A422</f>
        <v>60000</v>
      </c>
      <c r="G104" s="243">
        <f>[7]W!A429</f>
        <v>60000</v>
      </c>
      <c r="H104" s="243">
        <f>[7]W!A436</f>
        <v>60000</v>
      </c>
      <c r="I104" s="243">
        <f>[7]W!A443</f>
        <v>60000</v>
      </c>
      <c r="J104" s="243">
        <f>[7]W!A450</f>
        <v>60000</v>
      </c>
      <c r="K104" s="243">
        <f>[7]W!A457</f>
        <v>60000</v>
      </c>
      <c r="L104" s="243">
        <f>[7]W!A464</f>
        <v>60000</v>
      </c>
      <c r="M104" s="243">
        <f>[7]W!A471</f>
        <v>60000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[7]W!A423</f>
        <v>55000</v>
      </c>
      <c r="G105" s="243">
        <f>[7]W!A430</f>
        <v>55000</v>
      </c>
      <c r="H105" s="243">
        <f>[7]W!A437</f>
        <v>55000</v>
      </c>
      <c r="I105" s="243">
        <f>[7]W!A444</f>
        <v>55000</v>
      </c>
      <c r="J105" s="243">
        <f>[7]W!A451</f>
        <v>55000</v>
      </c>
      <c r="K105" s="243">
        <f>[7]W!A458</f>
        <v>55000</v>
      </c>
      <c r="L105" s="243">
        <f>[7]W!A465</f>
        <v>55000</v>
      </c>
      <c r="M105" s="243">
        <f>[7]W!A472</f>
        <v>55000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[7]W!A424</f>
        <v xml:space="preserve">   **</v>
      </c>
      <c r="G107" s="256" t="str">
        <f>[7]W!A431</f>
        <v xml:space="preserve">   **</v>
      </c>
      <c r="H107" s="256" t="str">
        <f>[7]W!A438</f>
        <v xml:space="preserve">   **</v>
      </c>
      <c r="I107" s="256" t="str">
        <f>[7]W!A445</f>
        <v xml:space="preserve">   **</v>
      </c>
      <c r="J107" s="256" t="str">
        <f>[7]W!A452</f>
        <v xml:space="preserve">   **</v>
      </c>
      <c r="K107" s="256" t="str">
        <f>[7]W!A459</f>
        <v xml:space="preserve">   **</v>
      </c>
      <c r="L107" s="256" t="str">
        <f>[7]W!A466</f>
        <v xml:space="preserve">   **</v>
      </c>
      <c r="M107" s="256" t="str">
        <f>[7]W!A473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[7]W!A425</f>
        <v xml:space="preserve">   **</v>
      </c>
      <c r="G108" s="256" t="str">
        <f>[7]W!A432</f>
        <v xml:space="preserve">   **</v>
      </c>
      <c r="H108" s="256" t="str">
        <f>[7]W!A439</f>
        <v xml:space="preserve">   **</v>
      </c>
      <c r="I108" s="256" t="str">
        <f>[7]W!A446</f>
        <v xml:space="preserve">   **</v>
      </c>
      <c r="J108" s="256" t="str">
        <f>[7]W!A453</f>
        <v xml:space="preserve">   **</v>
      </c>
      <c r="K108" s="256" t="str">
        <f>[7]W!A460</f>
        <v xml:space="preserve">   **</v>
      </c>
      <c r="L108" s="256" t="str">
        <f>[7]W!A467</f>
        <v xml:space="preserve">   **</v>
      </c>
      <c r="M108" s="256" t="str">
        <f>[7]W!A474</f>
        <v xml:space="preserve">   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[7]W!A426</f>
        <v xml:space="preserve">   **</v>
      </c>
      <c r="G109" s="256" t="str">
        <f>[7]W!A433</f>
        <v xml:space="preserve">   **</v>
      </c>
      <c r="H109" s="256" t="str">
        <f>[7]W!A440</f>
        <v xml:space="preserve">   **</v>
      </c>
      <c r="I109" s="256" t="str">
        <f>[7]W!A447</f>
        <v xml:space="preserve">   **</v>
      </c>
      <c r="J109" s="256" t="str">
        <f>[7]W!A454</f>
        <v xml:space="preserve">   **</v>
      </c>
      <c r="K109" s="256" t="str">
        <f>[7]W!A461</f>
        <v xml:space="preserve">   **</v>
      </c>
      <c r="L109" s="256" t="str">
        <f>[7]W!A468</f>
        <v xml:space="preserve">   **</v>
      </c>
      <c r="M109" s="256" t="str">
        <f>[7]W!A475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[7]W!A427</f>
        <v xml:space="preserve">    *</v>
      </c>
      <c r="G110" s="256" t="str">
        <f>[7]W!A434</f>
        <v xml:space="preserve">    *</v>
      </c>
      <c r="H110" s="256" t="str">
        <f>[7]W!A441</f>
        <v xml:space="preserve">    *</v>
      </c>
      <c r="I110" s="256" t="str">
        <f>[7]W!A448</f>
        <v xml:space="preserve">    *</v>
      </c>
      <c r="J110" s="256" t="str">
        <f>[7]W!A455</f>
        <v xml:space="preserve">    *</v>
      </c>
      <c r="K110" s="256" t="str">
        <f>[7]W!A462</f>
        <v xml:space="preserve">    *</v>
      </c>
      <c r="L110" s="256" t="str">
        <f>[7]W!A469</f>
        <v xml:space="preserve">    *</v>
      </c>
      <c r="M110" s="256" t="str">
        <f>[7]W!A476</f>
        <v xml:space="preserve">    *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9" workbookViewId="0">
      <selection activeCell="Q84" sqref="Q84"/>
    </sheetView>
  </sheetViews>
  <sheetFormatPr baseColWidth="10" defaultColWidth="9.3320312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3320312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3320312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3320312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3320312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3320312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3320312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3320312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3320312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3320312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3320312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3320312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3320312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3320312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3320312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3320312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3320312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3320312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3320312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3320312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3320312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3320312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3320312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3320312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3320312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3320312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3320312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3320312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3320312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3320312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3320312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3320312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3320312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3320312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3320312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3320312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3320312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3320312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3320312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3320312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3320312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3320312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3320312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3320312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3320312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3320312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3320312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3320312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3320312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3320312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3320312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3320312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3320312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3320312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3320312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3320312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3320312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3320312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3320312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3320312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3320312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3320312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3320312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3320312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3320312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[8]W!$A1</f>
        <v>1</v>
      </c>
      <c r="K1" s="39" t="s">
        <v>108</v>
      </c>
      <c r="L1" s="37">
        <f>[8]W!$A4</f>
        <v>2017</v>
      </c>
      <c r="M1" s="39" t="s">
        <v>107</v>
      </c>
      <c r="N1" s="232">
        <f>[8]W!$A5</f>
        <v>2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[8]W!A505</f>
        <v>4155</v>
      </c>
      <c r="H5" s="188">
        <f>[8]W!A506</f>
        <v>4285</v>
      </c>
      <c r="I5" s="188">
        <f>[8]W!A504</f>
        <v>6038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[8]W!A507/10</f>
        <v>8.4</v>
      </c>
      <c r="H6" s="233">
        <f>[8]W!A508/10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[8]W!A509</f>
        <v>1895</v>
      </c>
      <c r="H7" s="188">
        <f>[8]W!A510</f>
        <v>1897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[8]W!A501/10</f>
        <v>0.5</v>
      </c>
      <c r="H10" s="233">
        <f>[8]W!A502/10</f>
        <v>1.1000000000000001</v>
      </c>
      <c r="I10" s="118" t="s">
        <v>282</v>
      </c>
      <c r="J10" s="118"/>
      <c r="K10" s="126"/>
      <c r="L10" s="234">
        <f>[8]W!A511/100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[8]W!A518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205</v>
      </c>
      <c r="I16" s="236">
        <f>INT(L10*3*G20/1000) + 120</f>
        <v>315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157</v>
      </c>
      <c r="H17" s="236">
        <f>INT(L10*1.5*2*G20/1000) + 75</f>
        <v>270</v>
      </c>
      <c r="I17" s="236">
        <f>INT(L10*1.5*3*G20/1000) + 120</f>
        <v>413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[8]W!A515</f>
        <v>78498</v>
      </c>
      <c r="H20" s="237">
        <f>[8]W!A516</f>
        <v>75387</v>
      </c>
      <c r="I20" s="237">
        <f>[8]W!A517</f>
        <v>71419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[8]W!A681</f>
        <v>Cyber security attacks have increased and are causing serious concerns.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[8]W!A682</f>
        <v>Public and private companies are being attacked and these cause both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[8]W!A683</f>
        <v>social and economic disturbances and high costs.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[8]W!A684</f>
        <v xml:space="preserve"> 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[8]W!A685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[8]W!A686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[8]W!A521</f>
        <v>1</v>
      </c>
      <c r="G33" s="242">
        <f>[8]W!A541</f>
        <v>2</v>
      </c>
      <c r="H33" s="242">
        <f>[8]W!A561</f>
        <v>3</v>
      </c>
      <c r="I33" s="242">
        <f>[8]W!A581</f>
        <v>4</v>
      </c>
      <c r="J33" s="242">
        <f>[8]W!A601</f>
        <v>5</v>
      </c>
      <c r="K33" s="242">
        <f>[8]W!A621</f>
        <v>6</v>
      </c>
      <c r="L33" s="242">
        <f>[8]W!A641</f>
        <v>7</v>
      </c>
      <c r="M33" s="242">
        <f>[8]W!A661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[8]W!A522/100</f>
        <v>104.37</v>
      </c>
      <c r="G35" s="243">
        <f>[8]W!A542/100</f>
        <v>104.37</v>
      </c>
      <c r="H35" s="243">
        <f>[8]W!A562/100</f>
        <v>104.37</v>
      </c>
      <c r="I35" s="243">
        <f>[8]W!A582/100</f>
        <v>104.37</v>
      </c>
      <c r="J35" s="243">
        <f>[8]W!A602/100</f>
        <v>104.37</v>
      </c>
      <c r="K35" s="243">
        <f>[8]W!A622/100</f>
        <v>104.37</v>
      </c>
      <c r="L35" s="243">
        <f>[8]W!A642/100</f>
        <v>104.37</v>
      </c>
      <c r="M35" s="243">
        <f>[8]W!A662/100</f>
        <v>104.37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[8]W!A523</f>
        <v>4174800</v>
      </c>
      <c r="G36" s="243">
        <f>[8]W!A543</f>
        <v>4174800</v>
      </c>
      <c r="H36" s="243">
        <f>[8]W!A563</f>
        <v>4174800</v>
      </c>
      <c r="I36" s="243">
        <f>[8]W!A583</f>
        <v>4174800</v>
      </c>
      <c r="J36" s="243">
        <f>[8]W!A603</f>
        <v>4174800</v>
      </c>
      <c r="K36" s="243">
        <f>[8]W!A623</f>
        <v>4174800</v>
      </c>
      <c r="L36" s="243">
        <f>[8]W!A643</f>
        <v>4174800</v>
      </c>
      <c r="M36" s="243">
        <f>[8]W!A663</f>
        <v>4174800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[8]W!A524</f>
        <v>0</v>
      </c>
      <c r="G38" s="243">
        <f>[8]W!A544</f>
        <v>0</v>
      </c>
      <c r="H38" s="243">
        <f>[8]W!A564</f>
        <v>0</v>
      </c>
      <c r="I38" s="243">
        <f>[8]W!A584</f>
        <v>0</v>
      </c>
      <c r="J38" s="243">
        <f>[8]W!A604</f>
        <v>0</v>
      </c>
      <c r="K38" s="243">
        <f>[8]W!A624</f>
        <v>0</v>
      </c>
      <c r="L38" s="243">
        <f>[8]W!A644</f>
        <v>0</v>
      </c>
      <c r="M38" s="243">
        <f>[8]W!A664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[8]W!A525</f>
        <v>4174800</v>
      </c>
      <c r="G39" s="243">
        <f>[8]W!A545</f>
        <v>4174800</v>
      </c>
      <c r="H39" s="243">
        <f>[8]W!A565</f>
        <v>4174800</v>
      </c>
      <c r="I39" s="243">
        <f>[8]W!A585</f>
        <v>4174800</v>
      </c>
      <c r="J39" s="243">
        <f>[8]W!A605</f>
        <v>4174800</v>
      </c>
      <c r="K39" s="243">
        <f>[8]W!A625</f>
        <v>4174800</v>
      </c>
      <c r="L39" s="243">
        <f>[8]W!A645</f>
        <v>4174800</v>
      </c>
      <c r="M39" s="243">
        <f>[8]W!A665</f>
        <v>4174800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[8]W!A526</f>
        <v>325</v>
      </c>
      <c r="G43" s="243">
        <f>[8]W!A546</f>
        <v>325</v>
      </c>
      <c r="H43" s="243">
        <f>[8]W!A566</f>
        <v>325</v>
      </c>
      <c r="I43" s="243">
        <f>[8]W!A586</f>
        <v>325</v>
      </c>
      <c r="J43" s="243">
        <f>[8]W!A606</f>
        <v>325</v>
      </c>
      <c r="K43" s="243">
        <f>[8]W!A626</f>
        <v>325</v>
      </c>
      <c r="L43" s="243">
        <f>[8]W!A646</f>
        <v>325</v>
      </c>
      <c r="M43" s="243">
        <f>[8]W!A666</f>
        <v>325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[8]W!A527</f>
        <v>335</v>
      </c>
      <c r="G44" s="243">
        <f>[8]W!A547</f>
        <v>335</v>
      </c>
      <c r="H44" s="243">
        <f>[8]W!A567</f>
        <v>335</v>
      </c>
      <c r="I44" s="243">
        <f>[8]W!A587</f>
        <v>335</v>
      </c>
      <c r="J44" s="243">
        <f>[8]W!A607</f>
        <v>335</v>
      </c>
      <c r="K44" s="243">
        <f>[8]W!A627</f>
        <v>335</v>
      </c>
      <c r="L44" s="243">
        <f>[8]W!A647</f>
        <v>335</v>
      </c>
      <c r="M44" s="243">
        <f>[8]W!A667</f>
        <v>335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[8]W!A528</f>
        <v>375</v>
      </c>
      <c r="G45" s="243">
        <f>[8]W!A548</f>
        <v>375</v>
      </c>
      <c r="H45" s="243">
        <f>[8]W!A568</f>
        <v>375</v>
      </c>
      <c r="I45" s="243">
        <f>[8]W!A588</f>
        <v>375</v>
      </c>
      <c r="J45" s="243">
        <f>[8]W!A608</f>
        <v>375</v>
      </c>
      <c r="K45" s="243">
        <f>[8]W!A628</f>
        <v>375</v>
      </c>
      <c r="L45" s="243">
        <f>[8]W!A648</f>
        <v>375</v>
      </c>
      <c r="M45" s="243">
        <f>[8]W!A668</f>
        <v>375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[8]W!A529</f>
        <v>490</v>
      </c>
      <c r="G46" s="243">
        <f>[8]W!A549</f>
        <v>490</v>
      </c>
      <c r="H46" s="243">
        <f>[8]W!A569</f>
        <v>490</v>
      </c>
      <c r="I46" s="243">
        <f>[8]W!A589</f>
        <v>490</v>
      </c>
      <c r="J46" s="243">
        <f>[8]W!A609</f>
        <v>490</v>
      </c>
      <c r="K46" s="243">
        <f>[8]W!A629</f>
        <v>490</v>
      </c>
      <c r="L46" s="243">
        <f>[8]W!A649</f>
        <v>490</v>
      </c>
      <c r="M46" s="243">
        <f>[8]W!A669</f>
        <v>490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[8]W!A530</f>
        <v>490</v>
      </c>
      <c r="G47" s="243">
        <f>[8]W!A550</f>
        <v>490</v>
      </c>
      <c r="H47" s="243">
        <f>[8]W!A570</f>
        <v>490</v>
      </c>
      <c r="I47" s="243">
        <f>[8]W!A590</f>
        <v>490</v>
      </c>
      <c r="J47" s="243">
        <f>[8]W!A610</f>
        <v>490</v>
      </c>
      <c r="K47" s="243">
        <f>[8]W!A630</f>
        <v>490</v>
      </c>
      <c r="L47" s="243">
        <f>[8]W!A650</f>
        <v>490</v>
      </c>
      <c r="M47" s="243">
        <f>[8]W!A670</f>
        <v>490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[8]W!A531</f>
        <v>590</v>
      </c>
      <c r="G48" s="243">
        <f>[8]W!A551</f>
        <v>590</v>
      </c>
      <c r="H48" s="243">
        <f>[8]W!A571</f>
        <v>590</v>
      </c>
      <c r="I48" s="243">
        <f>[8]W!A591</f>
        <v>590</v>
      </c>
      <c r="J48" s="243">
        <f>[8]W!A611</f>
        <v>590</v>
      </c>
      <c r="K48" s="243">
        <f>[8]W!A631</f>
        <v>590</v>
      </c>
      <c r="L48" s="243">
        <f>[8]W!A651</f>
        <v>590</v>
      </c>
      <c r="M48" s="243">
        <f>[8]W!A671</f>
        <v>590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[8]W!A532</f>
        <v>700</v>
      </c>
      <c r="G49" s="243">
        <f>[8]W!A552</f>
        <v>700</v>
      </c>
      <c r="H49" s="243">
        <f>[8]W!A572</f>
        <v>700</v>
      </c>
      <c r="I49" s="243">
        <f>[8]W!A592</f>
        <v>700</v>
      </c>
      <c r="J49" s="243">
        <f>[8]W!A612</f>
        <v>700</v>
      </c>
      <c r="K49" s="243">
        <f>[8]W!A632</f>
        <v>700</v>
      </c>
      <c r="L49" s="243">
        <f>[8]W!A652</f>
        <v>700</v>
      </c>
      <c r="M49" s="243">
        <f>[8]W!A672</f>
        <v>700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[8]W!A533</f>
        <v>725</v>
      </c>
      <c r="G50" s="243">
        <f>[8]W!A553</f>
        <v>725</v>
      </c>
      <c r="H50" s="243">
        <f>[8]W!A573</f>
        <v>725</v>
      </c>
      <c r="I50" s="243">
        <f>[8]W!A593</f>
        <v>725</v>
      </c>
      <c r="J50" s="243">
        <f>[8]W!A613</f>
        <v>725</v>
      </c>
      <c r="K50" s="243">
        <f>[8]W!A633</f>
        <v>725</v>
      </c>
      <c r="L50" s="243">
        <f>[8]W!A653</f>
        <v>725</v>
      </c>
      <c r="M50" s="243">
        <f>[8]W!A673</f>
        <v>725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[8]W!A534</f>
        <v>850</v>
      </c>
      <c r="G51" s="243">
        <f>[8]W!A554</f>
        <v>850</v>
      </c>
      <c r="H51" s="243">
        <f>[8]W!A574</f>
        <v>850</v>
      </c>
      <c r="I51" s="243">
        <f>[8]W!A594</f>
        <v>850</v>
      </c>
      <c r="J51" s="243">
        <f>[8]W!A614</f>
        <v>850</v>
      </c>
      <c r="K51" s="243">
        <f>[8]W!A634</f>
        <v>850</v>
      </c>
      <c r="L51" s="243">
        <f>[8]W!A654</f>
        <v>850</v>
      </c>
      <c r="M51" s="243">
        <f>[8]W!A674</f>
        <v>850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[8]W!A535</f>
        <v>49</v>
      </c>
      <c r="G53" s="243">
        <f>[8]W!A555</f>
        <v>49</v>
      </c>
      <c r="H53" s="243">
        <f>[8]W!A575</f>
        <v>49</v>
      </c>
      <c r="I53" s="243">
        <f>[8]W!A595</f>
        <v>49</v>
      </c>
      <c r="J53" s="243">
        <f>[8]W!A615</f>
        <v>49</v>
      </c>
      <c r="K53" s="243">
        <f>[8]W!A635</f>
        <v>49</v>
      </c>
      <c r="L53" s="243">
        <f>[8]W!A655</f>
        <v>49</v>
      </c>
      <c r="M53" s="243">
        <f>[8]W!A675</f>
        <v>49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[8]W!A536</f>
        <v>1200</v>
      </c>
      <c r="G54" s="243">
        <f>[8]W!A556</f>
        <v>1200</v>
      </c>
      <c r="H54" s="243">
        <f>[8]W!A576</f>
        <v>1200</v>
      </c>
      <c r="I54" s="243">
        <f>[8]W!A596</f>
        <v>1200</v>
      </c>
      <c r="J54" s="243">
        <f>[8]W!A616</f>
        <v>1200</v>
      </c>
      <c r="K54" s="243">
        <f>[8]W!A636</f>
        <v>1200</v>
      </c>
      <c r="L54" s="243">
        <f>[8]W!A656</f>
        <v>1200</v>
      </c>
      <c r="M54" s="243">
        <f>[8]W!A676</f>
        <v>1200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[8]W!A537</f>
        <v>4</v>
      </c>
      <c r="G55" s="243">
        <f>[8]W!A557</f>
        <v>4</v>
      </c>
      <c r="H55" s="243">
        <f>[8]W!A577</f>
        <v>4</v>
      </c>
      <c r="I55" s="243">
        <f>[8]W!A597</f>
        <v>4</v>
      </c>
      <c r="J55" s="243">
        <f>[8]W!A617</f>
        <v>4</v>
      </c>
      <c r="K55" s="243">
        <f>[8]W!A637</f>
        <v>4</v>
      </c>
      <c r="L55" s="243">
        <f>[8]W!A657</f>
        <v>4</v>
      </c>
      <c r="M55" s="243">
        <f>[8]W!A677</f>
        <v>4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[8]W!$A59</f>
        <v>0</v>
      </c>
      <c r="K61" s="39" t="s">
        <v>108</v>
      </c>
      <c r="L61" s="37">
        <f>[8]W!$A62</f>
        <v>10</v>
      </c>
      <c r="M61" s="39" t="s">
        <v>107</v>
      </c>
      <c r="N61" s="232">
        <f>[8]W!$A63</f>
        <v>7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[8]W!A701</f>
        <v>1</v>
      </c>
      <c r="G65" s="252">
        <f>[8]W!A721</f>
        <v>2</v>
      </c>
      <c r="H65" s="252">
        <f>[8]W!A741</f>
        <v>3</v>
      </c>
      <c r="I65" s="252">
        <f>[8]W!A761</f>
        <v>4</v>
      </c>
      <c r="J65" s="252">
        <f>[8]W!A781</f>
        <v>5</v>
      </c>
      <c r="K65" s="252">
        <f>[8]W!A801</f>
        <v>6</v>
      </c>
      <c r="L65" s="252">
        <f>[8]W!A821</f>
        <v>7</v>
      </c>
      <c r="M65" s="252">
        <f>[8]W!A841</f>
        <v>8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[8]W!A702</f>
        <v>1370870</v>
      </c>
      <c r="G67" s="243">
        <f>[8]W!A722</f>
        <v>1370870</v>
      </c>
      <c r="H67" s="243">
        <f>[8]W!A742</f>
        <v>1370870</v>
      </c>
      <c r="I67" s="243">
        <f>[8]W!A762</f>
        <v>1370870</v>
      </c>
      <c r="J67" s="243">
        <f>[8]W!A782</f>
        <v>1370870</v>
      </c>
      <c r="K67" s="243">
        <f>[8]W!A802</f>
        <v>1370870</v>
      </c>
      <c r="L67" s="243">
        <f>[8]W!A822</f>
        <v>1370870</v>
      </c>
      <c r="M67" s="243">
        <f>[8]W!A842</f>
        <v>1370870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[8]W!A703</f>
        <v>129336</v>
      </c>
      <c r="G68" s="243">
        <f>[8]W!A723</f>
        <v>129336</v>
      </c>
      <c r="H68" s="243">
        <f>[8]W!A743</f>
        <v>129336</v>
      </c>
      <c r="I68" s="243">
        <f>[8]W!A763</f>
        <v>129336</v>
      </c>
      <c r="J68" s="243">
        <f>[8]W!A783</f>
        <v>129336</v>
      </c>
      <c r="K68" s="243">
        <f>[8]W!A803</f>
        <v>129336</v>
      </c>
      <c r="L68" s="243">
        <f>[8]W!A823</f>
        <v>129336</v>
      </c>
      <c r="M68" s="243">
        <f>[8]W!A843</f>
        <v>129336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[8]W!A704</f>
        <v>806305</v>
      </c>
      <c r="G69" s="243">
        <f>[8]W!A724</f>
        <v>806305</v>
      </c>
      <c r="H69" s="243">
        <f>[8]W!A744</f>
        <v>806305</v>
      </c>
      <c r="I69" s="243">
        <f>[8]W!A764</f>
        <v>806305</v>
      </c>
      <c r="J69" s="243">
        <f>[8]W!A784</f>
        <v>806305</v>
      </c>
      <c r="K69" s="243">
        <f>[8]W!A804</f>
        <v>806305</v>
      </c>
      <c r="L69" s="243">
        <f>[8]W!A824</f>
        <v>806305</v>
      </c>
      <c r="M69" s="243">
        <f>[8]W!A844</f>
        <v>806305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[8]W!A705</f>
        <v>1829005</v>
      </c>
      <c r="G70" s="243">
        <f>[8]W!A725</f>
        <v>1829005</v>
      </c>
      <c r="H70" s="243">
        <f>[8]W!A745</f>
        <v>1829005</v>
      </c>
      <c r="I70" s="243">
        <f>[8]W!A765</f>
        <v>1829005</v>
      </c>
      <c r="J70" s="243">
        <f>[8]W!A785</f>
        <v>1829005</v>
      </c>
      <c r="K70" s="243">
        <f>[8]W!A805</f>
        <v>1829005</v>
      </c>
      <c r="L70" s="243">
        <f>[8]W!A825</f>
        <v>1829005</v>
      </c>
      <c r="M70" s="243">
        <f>[8]W!A845</f>
        <v>1829005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[8]W!A708</f>
        <v>0</v>
      </c>
      <c r="G73" s="243">
        <f>[8]W!A728</f>
        <v>0</v>
      </c>
      <c r="H73" s="243">
        <f>[8]W!A748</f>
        <v>0</v>
      </c>
      <c r="I73" s="243">
        <f>[8]W!A768</f>
        <v>0</v>
      </c>
      <c r="J73" s="243">
        <f>[8]W!A788</f>
        <v>0</v>
      </c>
      <c r="K73" s="243">
        <f>[8]W!A808</f>
        <v>0</v>
      </c>
      <c r="L73" s="243">
        <f>[8]W!A828</f>
        <v>0</v>
      </c>
      <c r="M73" s="243">
        <f>[8]W!A848</f>
        <v>0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[8]W!A709</f>
        <v>321601</v>
      </c>
      <c r="G74" s="243">
        <f>[8]W!A729</f>
        <v>321601</v>
      </c>
      <c r="H74" s="243">
        <f>[8]W!A749</f>
        <v>321601</v>
      </c>
      <c r="I74" s="243">
        <f>[8]W!A769</f>
        <v>321601</v>
      </c>
      <c r="J74" s="243">
        <f>[8]W!A789</f>
        <v>321601</v>
      </c>
      <c r="K74" s="243">
        <f>[8]W!A809</f>
        <v>321601</v>
      </c>
      <c r="L74" s="243">
        <f>[8]W!A829</f>
        <v>321601</v>
      </c>
      <c r="M74" s="243">
        <f>[8]W!A849</f>
        <v>321601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[8]W!A710</f>
        <v>0</v>
      </c>
      <c r="G75" s="243">
        <f>[8]W!A730</f>
        <v>0</v>
      </c>
      <c r="H75" s="243">
        <f>[8]W!A750</f>
        <v>0</v>
      </c>
      <c r="I75" s="243">
        <f>[8]W!A770</f>
        <v>0</v>
      </c>
      <c r="J75" s="243">
        <f>[8]W!A790</f>
        <v>0</v>
      </c>
      <c r="K75" s="243">
        <f>[8]W!A810</f>
        <v>0</v>
      </c>
      <c r="L75" s="243">
        <f>[8]W!A830</f>
        <v>0</v>
      </c>
      <c r="M75" s="243">
        <f>[8]W!A850</f>
        <v>0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[8]W!A712</f>
        <v>0</v>
      </c>
      <c r="G77" s="243">
        <f>[8]W!A732</f>
        <v>0</v>
      </c>
      <c r="H77" s="243">
        <f>[8]W!A752</f>
        <v>0</v>
      </c>
      <c r="I77" s="243">
        <f>[8]W!A772</f>
        <v>0</v>
      </c>
      <c r="J77" s="243">
        <f>[8]W!A792</f>
        <v>0</v>
      </c>
      <c r="K77" s="243">
        <f>[8]W!A812</f>
        <v>0</v>
      </c>
      <c r="L77" s="243">
        <f>[8]W!A832</f>
        <v>0</v>
      </c>
      <c r="M77" s="243">
        <f>[8]W!A852</f>
        <v>0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[8]W!A714</f>
        <v>4000000</v>
      </c>
      <c r="G80" s="243">
        <f>[8]W!A734</f>
        <v>4000000</v>
      </c>
      <c r="H80" s="243">
        <f>[8]W!A754</f>
        <v>4000000</v>
      </c>
      <c r="I80" s="243">
        <f>[8]W!A774</f>
        <v>4000000</v>
      </c>
      <c r="J80" s="243">
        <f>[8]W!A794</f>
        <v>4000000</v>
      </c>
      <c r="K80" s="243">
        <f>[8]W!A814</f>
        <v>4000000</v>
      </c>
      <c r="L80" s="243">
        <f>[8]W!A834</f>
        <v>4000000</v>
      </c>
      <c r="M80" s="243">
        <f>[8]W!A854</f>
        <v>4000000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[8]W!A715</f>
        <v>0</v>
      </c>
      <c r="G81" s="243">
        <f>[8]W!A735</f>
        <v>0</v>
      </c>
      <c r="H81" s="243">
        <f>[8]W!A755</f>
        <v>0</v>
      </c>
      <c r="I81" s="243">
        <f>[8]W!A775</f>
        <v>0</v>
      </c>
      <c r="J81" s="243">
        <f>[8]W!A795</f>
        <v>0</v>
      </c>
      <c r="K81" s="243">
        <f>[8]W!A815</f>
        <v>0</v>
      </c>
      <c r="L81" s="243">
        <f>[8]W!A835</f>
        <v>0</v>
      </c>
      <c r="M81" s="243">
        <f>[8]W!A855</f>
        <v>0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[8]W!A716</f>
        <v>-186085</v>
      </c>
      <c r="G82" s="243">
        <f>[8]W!A736</f>
        <v>-186085</v>
      </c>
      <c r="H82" s="243">
        <f>[8]W!A756</f>
        <v>-186085</v>
      </c>
      <c r="I82" s="243">
        <f>[8]W!A776</f>
        <v>-186085</v>
      </c>
      <c r="J82" s="243">
        <f>[8]W!A796</f>
        <v>-186085</v>
      </c>
      <c r="K82" s="243">
        <f>[8]W!A816</f>
        <v>-186085</v>
      </c>
      <c r="L82" s="243">
        <f>[8]W!A836</f>
        <v>-186085</v>
      </c>
      <c r="M82" s="243">
        <f>[8]W!A856</f>
        <v>-186085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3813915</v>
      </c>
      <c r="G83" s="243">
        <f t="shared" si="0"/>
        <v>3813915</v>
      </c>
      <c r="H83" s="243">
        <f t="shared" si="0"/>
        <v>3813915</v>
      </c>
      <c r="I83" s="243">
        <f t="shared" si="0"/>
        <v>3813915</v>
      </c>
      <c r="J83" s="243">
        <f t="shared" si="0"/>
        <v>3813915</v>
      </c>
      <c r="K83" s="243">
        <f t="shared" si="0"/>
        <v>3813915</v>
      </c>
      <c r="L83" s="243">
        <f t="shared" si="0"/>
        <v>3813915</v>
      </c>
      <c r="M83" s="243">
        <f t="shared" si="0"/>
        <v>3813915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[8]W!A330</f>
        <v>Not requested</v>
      </c>
      <c r="N88" s="110"/>
    </row>
    <row r="89" spans="2:14" ht="12" x14ac:dyDescent="0.25">
      <c r="B89" s="108"/>
      <c r="C89" s="104"/>
      <c r="D89" s="6" t="s">
        <v>110</v>
      </c>
      <c r="F89" s="242" t="str">
        <f>[8]W!A331</f>
        <v xml:space="preserve"> </v>
      </c>
      <c r="G89" s="242" t="str">
        <f>[8]W!A341</f>
        <v xml:space="preserve"> </v>
      </c>
      <c r="H89" s="242" t="str">
        <f>[8]W!A351</f>
        <v xml:space="preserve"> </v>
      </c>
      <c r="I89" s="242" t="str">
        <f>[8]W!A361</f>
        <v xml:space="preserve"> </v>
      </c>
      <c r="J89" s="242" t="str">
        <f>[8]W!A371</f>
        <v xml:space="preserve"> </v>
      </c>
      <c r="K89" s="242" t="str">
        <f>[8]W!A381</f>
        <v xml:space="preserve"> </v>
      </c>
      <c r="L89" s="242" t="str">
        <f>[8]W!A391</f>
        <v xml:space="preserve"> </v>
      </c>
      <c r="M89" s="242" t="str">
        <f>[8]W!A401</f>
        <v xml:space="preserve"> 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[8]W!A332</f>
        <v xml:space="preserve"> </v>
      </c>
      <c r="G91" s="135" t="str">
        <f>[8]W!A342</f>
        <v xml:space="preserve"> </v>
      </c>
      <c r="H91" s="135" t="str">
        <f>[8]W!A352</f>
        <v xml:space="preserve"> </v>
      </c>
      <c r="I91" s="135" t="str">
        <f>[8]W!A362</f>
        <v xml:space="preserve"> </v>
      </c>
      <c r="J91" s="135" t="str">
        <f>[8]W!A372</f>
        <v xml:space="preserve"> </v>
      </c>
      <c r="K91" s="135" t="str">
        <f>[8]W!A382</f>
        <v xml:space="preserve"> </v>
      </c>
      <c r="L91" s="135" t="str">
        <f>[8]W!A392</f>
        <v xml:space="preserve"> </v>
      </c>
      <c r="M91" s="135" t="str">
        <f>[8]W!A402</f>
        <v xml:space="preserve"> 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[8]W!A333</f>
        <v xml:space="preserve"> </v>
      </c>
      <c r="G92" s="135" t="str">
        <f>[8]W!A343</f>
        <v xml:space="preserve"> </v>
      </c>
      <c r="H92" s="135" t="str">
        <f>[8]W!A353</f>
        <v xml:space="preserve"> </v>
      </c>
      <c r="I92" s="135" t="str">
        <f>[8]W!A363</f>
        <v xml:space="preserve"> </v>
      </c>
      <c r="J92" s="135" t="str">
        <f>[8]W!A373</f>
        <v xml:space="preserve"> </v>
      </c>
      <c r="K92" s="135" t="str">
        <f>[8]W!A383</f>
        <v xml:space="preserve"> </v>
      </c>
      <c r="L92" s="135" t="str">
        <f>[8]W!A393</f>
        <v xml:space="preserve"> </v>
      </c>
      <c r="M92" s="135" t="str">
        <f>[8]W!A403</f>
        <v xml:space="preserve"> 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[8]W!A334</f>
        <v xml:space="preserve"> </v>
      </c>
      <c r="G93" s="135" t="str">
        <f>[8]W!A344</f>
        <v xml:space="preserve"> </v>
      </c>
      <c r="H93" s="135" t="str">
        <f>[8]W!A354</f>
        <v xml:space="preserve"> </v>
      </c>
      <c r="I93" s="135" t="str">
        <f>[8]W!A364</f>
        <v xml:space="preserve"> </v>
      </c>
      <c r="J93" s="135" t="str">
        <f>[8]W!A374</f>
        <v xml:space="preserve"> </v>
      </c>
      <c r="K93" s="135" t="str">
        <f>[8]W!A384</f>
        <v xml:space="preserve"> </v>
      </c>
      <c r="L93" s="135" t="str">
        <f>[8]W!A394</f>
        <v xml:space="preserve"> </v>
      </c>
      <c r="M93" s="135" t="str">
        <f>[8]W!A404</f>
        <v xml:space="preserve"> 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[8]W!A335</f>
        <v xml:space="preserve"> </v>
      </c>
      <c r="G94" s="135" t="str">
        <f>[8]W!A345</f>
        <v xml:space="preserve"> </v>
      </c>
      <c r="H94" s="135" t="str">
        <f>[8]W!A355</f>
        <v xml:space="preserve"> </v>
      </c>
      <c r="I94" s="135" t="str">
        <f>[8]W!A365</f>
        <v xml:space="preserve"> </v>
      </c>
      <c r="J94" s="135" t="str">
        <f>[8]W!A375</f>
        <v xml:space="preserve"> </v>
      </c>
      <c r="K94" s="135" t="str">
        <f>[8]W!A385</f>
        <v xml:space="preserve"> </v>
      </c>
      <c r="L94" s="135" t="str">
        <f>[8]W!A395</f>
        <v xml:space="preserve"> </v>
      </c>
      <c r="M94" s="135" t="str">
        <f>[8]W!A405</f>
        <v xml:space="preserve"> 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[8]W!A336</f>
        <v xml:space="preserve"> </v>
      </c>
      <c r="G95" s="135" t="str">
        <f>[8]W!A346</f>
        <v xml:space="preserve"> </v>
      </c>
      <c r="H95" s="135" t="str">
        <f>[8]W!A356</f>
        <v xml:space="preserve"> </v>
      </c>
      <c r="I95" s="135" t="str">
        <f>[8]W!A366</f>
        <v xml:space="preserve"> </v>
      </c>
      <c r="J95" s="135" t="str">
        <f>[8]W!A376</f>
        <v xml:space="preserve"> </v>
      </c>
      <c r="K95" s="135" t="str">
        <f>[8]W!A386</f>
        <v xml:space="preserve"> </v>
      </c>
      <c r="L95" s="135" t="str">
        <f>[8]W!A396</f>
        <v xml:space="preserve"> </v>
      </c>
      <c r="M95" s="135" t="str">
        <f>[8]W!A406</f>
        <v xml:space="preserve"> 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[8]W!A337</f>
        <v xml:space="preserve"> </v>
      </c>
      <c r="G96" s="135" t="str">
        <f>[8]W!A347</f>
        <v xml:space="preserve"> </v>
      </c>
      <c r="H96" s="135" t="str">
        <f>[8]W!A357</f>
        <v xml:space="preserve"> </v>
      </c>
      <c r="I96" s="135" t="str">
        <f>[8]W!A367</f>
        <v xml:space="preserve"> </v>
      </c>
      <c r="J96" s="135" t="str">
        <f>[8]W!A377</f>
        <v xml:space="preserve"> </v>
      </c>
      <c r="K96" s="135" t="str">
        <f>[8]W!A387</f>
        <v xml:space="preserve"> </v>
      </c>
      <c r="L96" s="135" t="str">
        <f>[8]W!A397</f>
        <v xml:space="preserve"> </v>
      </c>
      <c r="M96" s="135" t="str">
        <f>[8]W!A407</f>
        <v xml:space="preserve"> 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[8]W!A338</f>
        <v xml:space="preserve"> </v>
      </c>
      <c r="G97" s="135" t="str">
        <f>[8]W!A348</f>
        <v xml:space="preserve"> </v>
      </c>
      <c r="H97" s="135" t="str">
        <f>[8]W!A358</f>
        <v xml:space="preserve"> </v>
      </c>
      <c r="I97" s="135" t="str">
        <f>[8]W!A368</f>
        <v xml:space="preserve"> </v>
      </c>
      <c r="J97" s="135" t="str">
        <f>[8]W!A378</f>
        <v xml:space="preserve"> </v>
      </c>
      <c r="K97" s="135" t="str">
        <f>[8]W!A388</f>
        <v xml:space="preserve"> </v>
      </c>
      <c r="L97" s="135" t="str">
        <f>[8]W!A398</f>
        <v xml:space="preserve"> </v>
      </c>
      <c r="M97" s="135" t="str">
        <f>[8]W!A408</f>
        <v xml:space="preserve"> 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[8]W!A339</f>
        <v xml:space="preserve"> </v>
      </c>
      <c r="G98" s="135" t="str">
        <f>[8]W!A349</f>
        <v xml:space="preserve"> </v>
      </c>
      <c r="H98" s="135" t="str">
        <f>[8]W!A359</f>
        <v xml:space="preserve"> </v>
      </c>
      <c r="I98" s="135" t="str">
        <f>[8]W!A369</f>
        <v xml:space="preserve"> </v>
      </c>
      <c r="J98" s="135" t="str">
        <f>[8]W!A379</f>
        <v xml:space="preserve"> </v>
      </c>
      <c r="K98" s="135" t="str">
        <f>[8]W!A389</f>
        <v xml:space="preserve"> </v>
      </c>
      <c r="L98" s="135" t="str">
        <f>[8]W!A399</f>
        <v xml:space="preserve"> </v>
      </c>
      <c r="M98" s="135" t="str">
        <f>[8]W!A409</f>
        <v xml:space="preserve"> 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[8]W!A340</f>
        <v xml:space="preserve"> </v>
      </c>
      <c r="G99" s="135" t="str">
        <f>[8]W!A350</f>
        <v xml:space="preserve"> </v>
      </c>
      <c r="H99" s="135" t="str">
        <f>[8]W!A360</f>
        <v xml:space="preserve"> </v>
      </c>
      <c r="I99" s="135" t="str">
        <f>[8]W!A370</f>
        <v xml:space="preserve"> </v>
      </c>
      <c r="J99" s="135" t="str">
        <f>[8]W!A380</f>
        <v xml:space="preserve"> </v>
      </c>
      <c r="K99" s="135" t="str">
        <f>[8]W!A390</f>
        <v xml:space="preserve"> </v>
      </c>
      <c r="L99" s="135" t="str">
        <f>[8]W!A400</f>
        <v xml:space="preserve"> </v>
      </c>
      <c r="M99" s="135" t="str">
        <f>[8]W!A410</f>
        <v xml:space="preserve"> 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[8]W!A420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[8]W!A421</f>
        <v>1</v>
      </c>
      <c r="G103" s="242">
        <f>[8]W!A428</f>
        <v>2</v>
      </c>
      <c r="H103" s="242">
        <f>[8]W!A435</f>
        <v>3</v>
      </c>
      <c r="I103" s="242">
        <f>[8]W!A442</f>
        <v>4</v>
      </c>
      <c r="J103" s="242">
        <f>[8]W!A449</f>
        <v>5</v>
      </c>
      <c r="K103" s="242">
        <f>[8]W!A456</f>
        <v>6</v>
      </c>
      <c r="L103" s="242">
        <f>[8]W!A463</f>
        <v>7</v>
      </c>
      <c r="M103" s="242">
        <f>[8]W!A470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[8]W!A422</f>
        <v>75000</v>
      </c>
      <c r="G104" s="243">
        <f>[8]W!A429</f>
        <v>75000</v>
      </c>
      <c r="H104" s="243">
        <f>[8]W!A436</f>
        <v>75000</v>
      </c>
      <c r="I104" s="243">
        <f>[8]W!A443</f>
        <v>75000</v>
      </c>
      <c r="J104" s="243">
        <f>[8]W!A450</f>
        <v>75000</v>
      </c>
      <c r="K104" s="243">
        <f>[8]W!A457</f>
        <v>75000</v>
      </c>
      <c r="L104" s="243">
        <f>[8]W!A464</f>
        <v>75000</v>
      </c>
      <c r="M104" s="243">
        <f>[8]W!A471</f>
        <v>75000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[8]W!A423</f>
        <v>55000</v>
      </c>
      <c r="G105" s="243">
        <f>[8]W!A430</f>
        <v>55000</v>
      </c>
      <c r="H105" s="243">
        <f>[8]W!A437</f>
        <v>55000</v>
      </c>
      <c r="I105" s="243">
        <f>[8]W!A444</f>
        <v>55000</v>
      </c>
      <c r="J105" s="243">
        <f>[8]W!A451</f>
        <v>55000</v>
      </c>
      <c r="K105" s="243">
        <f>[8]W!A458</f>
        <v>55000</v>
      </c>
      <c r="L105" s="243">
        <f>[8]W!A465</f>
        <v>55000</v>
      </c>
      <c r="M105" s="243">
        <f>[8]W!A472</f>
        <v>55000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[8]W!A424</f>
        <v xml:space="preserve">   **</v>
      </c>
      <c r="G107" s="256" t="str">
        <f>[8]W!A431</f>
        <v xml:space="preserve">   **</v>
      </c>
      <c r="H107" s="256" t="str">
        <f>[8]W!A438</f>
        <v xml:space="preserve">   **</v>
      </c>
      <c r="I107" s="256" t="str">
        <f>[8]W!A445</f>
        <v xml:space="preserve">   **</v>
      </c>
      <c r="J107" s="256" t="str">
        <f>[8]W!A452</f>
        <v xml:space="preserve">   **</v>
      </c>
      <c r="K107" s="256" t="str">
        <f>[8]W!A459</f>
        <v xml:space="preserve">   **</v>
      </c>
      <c r="L107" s="256" t="str">
        <f>[8]W!A466</f>
        <v xml:space="preserve">   **</v>
      </c>
      <c r="M107" s="256" t="str">
        <f>[8]W!A473</f>
        <v xml:space="preserve">   **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[8]W!A425</f>
        <v xml:space="preserve">  ***</v>
      </c>
      <c r="G108" s="256" t="str">
        <f>[8]W!A432</f>
        <v xml:space="preserve">  ***</v>
      </c>
      <c r="H108" s="256" t="str">
        <f>[8]W!A439</f>
        <v xml:space="preserve">  ***</v>
      </c>
      <c r="I108" s="256" t="str">
        <f>[8]W!A446</f>
        <v xml:space="preserve">  ***</v>
      </c>
      <c r="J108" s="256" t="str">
        <f>[8]W!A453</f>
        <v xml:space="preserve">  ***</v>
      </c>
      <c r="K108" s="256" t="str">
        <f>[8]W!A460</f>
        <v xml:space="preserve">  ***</v>
      </c>
      <c r="L108" s="256" t="str">
        <f>[8]W!A467</f>
        <v xml:space="preserve">  ***</v>
      </c>
      <c r="M108" s="256" t="str">
        <f>[8]W!A474</f>
        <v xml:space="preserve">  ***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[8]W!A426</f>
        <v xml:space="preserve">   **</v>
      </c>
      <c r="G109" s="256" t="str">
        <f>[8]W!A433</f>
        <v xml:space="preserve">   **</v>
      </c>
      <c r="H109" s="256" t="str">
        <f>[8]W!A440</f>
        <v xml:space="preserve">   **</v>
      </c>
      <c r="I109" s="256" t="str">
        <f>[8]W!A447</f>
        <v xml:space="preserve">   **</v>
      </c>
      <c r="J109" s="256" t="str">
        <f>[8]W!A454</f>
        <v xml:space="preserve">   **</v>
      </c>
      <c r="K109" s="256" t="str">
        <f>[8]W!A461</f>
        <v xml:space="preserve">   **</v>
      </c>
      <c r="L109" s="256" t="str">
        <f>[8]W!A468</f>
        <v xml:space="preserve">   **</v>
      </c>
      <c r="M109" s="256" t="str">
        <f>[8]W!A475</f>
        <v xml:space="preserve">   **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[8]W!A427</f>
        <v xml:space="preserve">   **</v>
      </c>
      <c r="G110" s="256" t="str">
        <f>[8]W!A434</f>
        <v xml:space="preserve">   **</v>
      </c>
      <c r="H110" s="256" t="str">
        <f>[8]W!A441</f>
        <v xml:space="preserve">   **</v>
      </c>
      <c r="I110" s="256" t="str">
        <f>[8]W!A448</f>
        <v xml:space="preserve">   **</v>
      </c>
      <c r="J110" s="256" t="str">
        <f>[8]W!A455</f>
        <v xml:space="preserve">   **</v>
      </c>
      <c r="K110" s="256" t="str">
        <f>[8]W!A462</f>
        <v xml:space="preserve">   **</v>
      </c>
      <c r="L110" s="256" t="str">
        <f>[8]W!A469</f>
        <v xml:space="preserve">   **</v>
      </c>
      <c r="M110" s="256" t="str">
        <f>[8]W!A476</f>
        <v xml:space="preserve">   **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26" workbookViewId="0">
      <selection activeCell="F89" sqref="F89:M110"/>
    </sheetView>
  </sheetViews>
  <sheetFormatPr baseColWidth="10" defaultColWidth="9.109375" defaultRowHeight="11.4" x14ac:dyDescent="0.2"/>
  <cols>
    <col min="1" max="1" width="2" style="375" customWidth="1"/>
    <col min="2" max="2" width="1.5546875" style="375" customWidth="1"/>
    <col min="3" max="8" width="8.6640625" style="375" customWidth="1"/>
    <col min="9" max="9" width="8.6640625" style="423" customWidth="1"/>
    <col min="10" max="13" width="8.6640625" style="375" customWidth="1"/>
    <col min="14" max="14" width="2.6640625" style="375" customWidth="1"/>
    <col min="15" max="256" width="9.109375" style="375"/>
    <col min="257" max="257" width="2" style="375" customWidth="1"/>
    <col min="258" max="258" width="1.5546875" style="375" customWidth="1"/>
    <col min="259" max="269" width="8.6640625" style="375" customWidth="1"/>
    <col min="270" max="270" width="2.6640625" style="375" customWidth="1"/>
    <col min="271" max="512" width="9.109375" style="375"/>
    <col min="513" max="513" width="2" style="375" customWidth="1"/>
    <col min="514" max="514" width="1.5546875" style="375" customWidth="1"/>
    <col min="515" max="525" width="8.6640625" style="375" customWidth="1"/>
    <col min="526" max="526" width="2.6640625" style="375" customWidth="1"/>
    <col min="527" max="768" width="9.109375" style="375"/>
    <col min="769" max="769" width="2" style="375" customWidth="1"/>
    <col min="770" max="770" width="1.5546875" style="375" customWidth="1"/>
    <col min="771" max="781" width="8.6640625" style="375" customWidth="1"/>
    <col min="782" max="782" width="2.6640625" style="375" customWidth="1"/>
    <col min="783" max="1024" width="9.109375" style="375"/>
    <col min="1025" max="1025" width="2" style="375" customWidth="1"/>
    <col min="1026" max="1026" width="1.5546875" style="375" customWidth="1"/>
    <col min="1027" max="1037" width="8.6640625" style="375" customWidth="1"/>
    <col min="1038" max="1038" width="2.6640625" style="375" customWidth="1"/>
    <col min="1039" max="1280" width="9.109375" style="375"/>
    <col min="1281" max="1281" width="2" style="375" customWidth="1"/>
    <col min="1282" max="1282" width="1.5546875" style="375" customWidth="1"/>
    <col min="1283" max="1293" width="8.6640625" style="375" customWidth="1"/>
    <col min="1294" max="1294" width="2.6640625" style="375" customWidth="1"/>
    <col min="1295" max="1536" width="9.109375" style="375"/>
    <col min="1537" max="1537" width="2" style="375" customWidth="1"/>
    <col min="1538" max="1538" width="1.5546875" style="375" customWidth="1"/>
    <col min="1539" max="1549" width="8.6640625" style="375" customWidth="1"/>
    <col min="1550" max="1550" width="2.6640625" style="375" customWidth="1"/>
    <col min="1551" max="1792" width="9.109375" style="375"/>
    <col min="1793" max="1793" width="2" style="375" customWidth="1"/>
    <col min="1794" max="1794" width="1.5546875" style="375" customWidth="1"/>
    <col min="1795" max="1805" width="8.6640625" style="375" customWidth="1"/>
    <col min="1806" max="1806" width="2.6640625" style="375" customWidth="1"/>
    <col min="1807" max="2048" width="9.109375" style="375"/>
    <col min="2049" max="2049" width="2" style="375" customWidth="1"/>
    <col min="2050" max="2050" width="1.5546875" style="375" customWidth="1"/>
    <col min="2051" max="2061" width="8.6640625" style="375" customWidth="1"/>
    <col min="2062" max="2062" width="2.6640625" style="375" customWidth="1"/>
    <col min="2063" max="2304" width="9.109375" style="375"/>
    <col min="2305" max="2305" width="2" style="375" customWidth="1"/>
    <col min="2306" max="2306" width="1.5546875" style="375" customWidth="1"/>
    <col min="2307" max="2317" width="8.6640625" style="375" customWidth="1"/>
    <col min="2318" max="2318" width="2.6640625" style="375" customWidth="1"/>
    <col min="2319" max="2560" width="9.109375" style="375"/>
    <col min="2561" max="2561" width="2" style="375" customWidth="1"/>
    <col min="2562" max="2562" width="1.5546875" style="375" customWidth="1"/>
    <col min="2563" max="2573" width="8.6640625" style="375" customWidth="1"/>
    <col min="2574" max="2574" width="2.6640625" style="375" customWidth="1"/>
    <col min="2575" max="2816" width="9.109375" style="375"/>
    <col min="2817" max="2817" width="2" style="375" customWidth="1"/>
    <col min="2818" max="2818" width="1.5546875" style="375" customWidth="1"/>
    <col min="2819" max="2829" width="8.6640625" style="375" customWidth="1"/>
    <col min="2830" max="2830" width="2.6640625" style="375" customWidth="1"/>
    <col min="2831" max="3072" width="9.109375" style="375"/>
    <col min="3073" max="3073" width="2" style="375" customWidth="1"/>
    <col min="3074" max="3074" width="1.5546875" style="375" customWidth="1"/>
    <col min="3075" max="3085" width="8.6640625" style="375" customWidth="1"/>
    <col min="3086" max="3086" width="2.6640625" style="375" customWidth="1"/>
    <col min="3087" max="3328" width="9.109375" style="375"/>
    <col min="3329" max="3329" width="2" style="375" customWidth="1"/>
    <col min="3330" max="3330" width="1.5546875" style="375" customWidth="1"/>
    <col min="3331" max="3341" width="8.6640625" style="375" customWidth="1"/>
    <col min="3342" max="3342" width="2.6640625" style="375" customWidth="1"/>
    <col min="3343" max="3584" width="9.109375" style="375"/>
    <col min="3585" max="3585" width="2" style="375" customWidth="1"/>
    <col min="3586" max="3586" width="1.5546875" style="375" customWidth="1"/>
    <col min="3587" max="3597" width="8.6640625" style="375" customWidth="1"/>
    <col min="3598" max="3598" width="2.6640625" style="375" customWidth="1"/>
    <col min="3599" max="3840" width="9.109375" style="375"/>
    <col min="3841" max="3841" width="2" style="375" customWidth="1"/>
    <col min="3842" max="3842" width="1.5546875" style="375" customWidth="1"/>
    <col min="3843" max="3853" width="8.6640625" style="375" customWidth="1"/>
    <col min="3854" max="3854" width="2.6640625" style="375" customWidth="1"/>
    <col min="3855" max="4096" width="9.109375" style="375"/>
    <col min="4097" max="4097" width="2" style="375" customWidth="1"/>
    <col min="4098" max="4098" width="1.5546875" style="375" customWidth="1"/>
    <col min="4099" max="4109" width="8.6640625" style="375" customWidth="1"/>
    <col min="4110" max="4110" width="2.6640625" style="375" customWidth="1"/>
    <col min="4111" max="4352" width="9.109375" style="375"/>
    <col min="4353" max="4353" width="2" style="375" customWidth="1"/>
    <col min="4354" max="4354" width="1.5546875" style="375" customWidth="1"/>
    <col min="4355" max="4365" width="8.6640625" style="375" customWidth="1"/>
    <col min="4366" max="4366" width="2.6640625" style="375" customWidth="1"/>
    <col min="4367" max="4608" width="9.109375" style="375"/>
    <col min="4609" max="4609" width="2" style="375" customWidth="1"/>
    <col min="4610" max="4610" width="1.5546875" style="375" customWidth="1"/>
    <col min="4611" max="4621" width="8.6640625" style="375" customWidth="1"/>
    <col min="4622" max="4622" width="2.6640625" style="375" customWidth="1"/>
    <col min="4623" max="4864" width="9.109375" style="375"/>
    <col min="4865" max="4865" width="2" style="375" customWidth="1"/>
    <col min="4866" max="4866" width="1.5546875" style="375" customWidth="1"/>
    <col min="4867" max="4877" width="8.6640625" style="375" customWidth="1"/>
    <col min="4878" max="4878" width="2.6640625" style="375" customWidth="1"/>
    <col min="4879" max="5120" width="9.109375" style="375"/>
    <col min="5121" max="5121" width="2" style="375" customWidth="1"/>
    <col min="5122" max="5122" width="1.5546875" style="375" customWidth="1"/>
    <col min="5123" max="5133" width="8.6640625" style="375" customWidth="1"/>
    <col min="5134" max="5134" width="2.6640625" style="375" customWidth="1"/>
    <col min="5135" max="5376" width="9.109375" style="375"/>
    <col min="5377" max="5377" width="2" style="375" customWidth="1"/>
    <col min="5378" max="5378" width="1.5546875" style="375" customWidth="1"/>
    <col min="5379" max="5389" width="8.6640625" style="375" customWidth="1"/>
    <col min="5390" max="5390" width="2.6640625" style="375" customWidth="1"/>
    <col min="5391" max="5632" width="9.109375" style="375"/>
    <col min="5633" max="5633" width="2" style="375" customWidth="1"/>
    <col min="5634" max="5634" width="1.5546875" style="375" customWidth="1"/>
    <col min="5635" max="5645" width="8.6640625" style="375" customWidth="1"/>
    <col min="5646" max="5646" width="2.6640625" style="375" customWidth="1"/>
    <col min="5647" max="5888" width="9.109375" style="375"/>
    <col min="5889" max="5889" width="2" style="375" customWidth="1"/>
    <col min="5890" max="5890" width="1.5546875" style="375" customWidth="1"/>
    <col min="5891" max="5901" width="8.6640625" style="375" customWidth="1"/>
    <col min="5902" max="5902" width="2.6640625" style="375" customWidth="1"/>
    <col min="5903" max="6144" width="9.109375" style="375"/>
    <col min="6145" max="6145" width="2" style="375" customWidth="1"/>
    <col min="6146" max="6146" width="1.5546875" style="375" customWidth="1"/>
    <col min="6147" max="6157" width="8.6640625" style="375" customWidth="1"/>
    <col min="6158" max="6158" width="2.6640625" style="375" customWidth="1"/>
    <col min="6159" max="6400" width="9.109375" style="375"/>
    <col min="6401" max="6401" width="2" style="375" customWidth="1"/>
    <col min="6402" max="6402" width="1.5546875" style="375" customWidth="1"/>
    <col min="6403" max="6413" width="8.6640625" style="375" customWidth="1"/>
    <col min="6414" max="6414" width="2.6640625" style="375" customWidth="1"/>
    <col min="6415" max="6656" width="9.109375" style="375"/>
    <col min="6657" max="6657" width="2" style="375" customWidth="1"/>
    <col min="6658" max="6658" width="1.5546875" style="375" customWidth="1"/>
    <col min="6659" max="6669" width="8.6640625" style="375" customWidth="1"/>
    <col min="6670" max="6670" width="2.6640625" style="375" customWidth="1"/>
    <col min="6671" max="6912" width="9.109375" style="375"/>
    <col min="6913" max="6913" width="2" style="375" customWidth="1"/>
    <col min="6914" max="6914" width="1.5546875" style="375" customWidth="1"/>
    <col min="6915" max="6925" width="8.6640625" style="375" customWidth="1"/>
    <col min="6926" max="6926" width="2.6640625" style="375" customWidth="1"/>
    <col min="6927" max="7168" width="9.109375" style="375"/>
    <col min="7169" max="7169" width="2" style="375" customWidth="1"/>
    <col min="7170" max="7170" width="1.5546875" style="375" customWidth="1"/>
    <col min="7171" max="7181" width="8.6640625" style="375" customWidth="1"/>
    <col min="7182" max="7182" width="2.6640625" style="375" customWidth="1"/>
    <col min="7183" max="7424" width="9.109375" style="375"/>
    <col min="7425" max="7425" width="2" style="375" customWidth="1"/>
    <col min="7426" max="7426" width="1.5546875" style="375" customWidth="1"/>
    <col min="7427" max="7437" width="8.6640625" style="375" customWidth="1"/>
    <col min="7438" max="7438" width="2.6640625" style="375" customWidth="1"/>
    <col min="7439" max="7680" width="9.109375" style="375"/>
    <col min="7681" max="7681" width="2" style="375" customWidth="1"/>
    <col min="7682" max="7682" width="1.5546875" style="375" customWidth="1"/>
    <col min="7683" max="7693" width="8.6640625" style="375" customWidth="1"/>
    <col min="7694" max="7694" width="2.6640625" style="375" customWidth="1"/>
    <col min="7695" max="7936" width="9.109375" style="375"/>
    <col min="7937" max="7937" width="2" style="375" customWidth="1"/>
    <col min="7938" max="7938" width="1.5546875" style="375" customWidth="1"/>
    <col min="7939" max="7949" width="8.6640625" style="375" customWidth="1"/>
    <col min="7950" max="7950" width="2.6640625" style="375" customWidth="1"/>
    <col min="7951" max="8192" width="9.109375" style="375"/>
    <col min="8193" max="8193" width="2" style="375" customWidth="1"/>
    <col min="8194" max="8194" width="1.5546875" style="375" customWidth="1"/>
    <col min="8195" max="8205" width="8.6640625" style="375" customWidth="1"/>
    <col min="8206" max="8206" width="2.6640625" style="375" customWidth="1"/>
    <col min="8207" max="8448" width="9.109375" style="375"/>
    <col min="8449" max="8449" width="2" style="375" customWidth="1"/>
    <col min="8450" max="8450" width="1.5546875" style="375" customWidth="1"/>
    <col min="8451" max="8461" width="8.6640625" style="375" customWidth="1"/>
    <col min="8462" max="8462" width="2.6640625" style="375" customWidth="1"/>
    <col min="8463" max="8704" width="9.109375" style="375"/>
    <col min="8705" max="8705" width="2" style="375" customWidth="1"/>
    <col min="8706" max="8706" width="1.5546875" style="375" customWidth="1"/>
    <col min="8707" max="8717" width="8.6640625" style="375" customWidth="1"/>
    <col min="8718" max="8718" width="2.6640625" style="375" customWidth="1"/>
    <col min="8719" max="8960" width="9.109375" style="375"/>
    <col min="8961" max="8961" width="2" style="375" customWidth="1"/>
    <col min="8962" max="8962" width="1.5546875" style="375" customWidth="1"/>
    <col min="8963" max="8973" width="8.6640625" style="375" customWidth="1"/>
    <col min="8974" max="8974" width="2.6640625" style="375" customWidth="1"/>
    <col min="8975" max="9216" width="9.109375" style="375"/>
    <col min="9217" max="9217" width="2" style="375" customWidth="1"/>
    <col min="9218" max="9218" width="1.5546875" style="375" customWidth="1"/>
    <col min="9219" max="9229" width="8.6640625" style="375" customWidth="1"/>
    <col min="9230" max="9230" width="2.6640625" style="375" customWidth="1"/>
    <col min="9231" max="9472" width="9.109375" style="375"/>
    <col min="9473" max="9473" width="2" style="375" customWidth="1"/>
    <col min="9474" max="9474" width="1.5546875" style="375" customWidth="1"/>
    <col min="9475" max="9485" width="8.6640625" style="375" customWidth="1"/>
    <col min="9486" max="9486" width="2.6640625" style="375" customWidth="1"/>
    <col min="9487" max="9728" width="9.109375" style="375"/>
    <col min="9729" max="9729" width="2" style="375" customWidth="1"/>
    <col min="9730" max="9730" width="1.5546875" style="375" customWidth="1"/>
    <col min="9731" max="9741" width="8.6640625" style="375" customWidth="1"/>
    <col min="9742" max="9742" width="2.6640625" style="375" customWidth="1"/>
    <col min="9743" max="9984" width="9.109375" style="375"/>
    <col min="9985" max="9985" width="2" style="375" customWidth="1"/>
    <col min="9986" max="9986" width="1.5546875" style="375" customWidth="1"/>
    <col min="9987" max="9997" width="8.6640625" style="375" customWidth="1"/>
    <col min="9998" max="9998" width="2.6640625" style="375" customWidth="1"/>
    <col min="9999" max="10240" width="9.109375" style="375"/>
    <col min="10241" max="10241" width="2" style="375" customWidth="1"/>
    <col min="10242" max="10242" width="1.5546875" style="375" customWidth="1"/>
    <col min="10243" max="10253" width="8.6640625" style="375" customWidth="1"/>
    <col min="10254" max="10254" width="2.6640625" style="375" customWidth="1"/>
    <col min="10255" max="10496" width="9.109375" style="375"/>
    <col min="10497" max="10497" width="2" style="375" customWidth="1"/>
    <col min="10498" max="10498" width="1.5546875" style="375" customWidth="1"/>
    <col min="10499" max="10509" width="8.6640625" style="375" customWidth="1"/>
    <col min="10510" max="10510" width="2.6640625" style="375" customWidth="1"/>
    <col min="10511" max="10752" width="9.109375" style="375"/>
    <col min="10753" max="10753" width="2" style="375" customWidth="1"/>
    <col min="10754" max="10754" width="1.5546875" style="375" customWidth="1"/>
    <col min="10755" max="10765" width="8.6640625" style="375" customWidth="1"/>
    <col min="10766" max="10766" width="2.6640625" style="375" customWidth="1"/>
    <col min="10767" max="11008" width="9.109375" style="375"/>
    <col min="11009" max="11009" width="2" style="375" customWidth="1"/>
    <col min="11010" max="11010" width="1.5546875" style="375" customWidth="1"/>
    <col min="11011" max="11021" width="8.6640625" style="375" customWidth="1"/>
    <col min="11022" max="11022" width="2.6640625" style="375" customWidth="1"/>
    <col min="11023" max="11264" width="9.109375" style="375"/>
    <col min="11265" max="11265" width="2" style="375" customWidth="1"/>
    <col min="11266" max="11266" width="1.5546875" style="375" customWidth="1"/>
    <col min="11267" max="11277" width="8.6640625" style="375" customWidth="1"/>
    <col min="11278" max="11278" width="2.6640625" style="375" customWidth="1"/>
    <col min="11279" max="11520" width="9.109375" style="375"/>
    <col min="11521" max="11521" width="2" style="375" customWidth="1"/>
    <col min="11522" max="11522" width="1.5546875" style="375" customWidth="1"/>
    <col min="11523" max="11533" width="8.6640625" style="375" customWidth="1"/>
    <col min="11534" max="11534" width="2.6640625" style="375" customWidth="1"/>
    <col min="11535" max="11776" width="9.109375" style="375"/>
    <col min="11777" max="11777" width="2" style="375" customWidth="1"/>
    <col min="11778" max="11778" width="1.5546875" style="375" customWidth="1"/>
    <col min="11779" max="11789" width="8.6640625" style="375" customWidth="1"/>
    <col min="11790" max="11790" width="2.6640625" style="375" customWidth="1"/>
    <col min="11791" max="12032" width="9.109375" style="375"/>
    <col min="12033" max="12033" width="2" style="375" customWidth="1"/>
    <col min="12034" max="12034" width="1.5546875" style="375" customWidth="1"/>
    <col min="12035" max="12045" width="8.6640625" style="375" customWidth="1"/>
    <col min="12046" max="12046" width="2.6640625" style="375" customWidth="1"/>
    <col min="12047" max="12288" width="9.109375" style="375"/>
    <col min="12289" max="12289" width="2" style="375" customWidth="1"/>
    <col min="12290" max="12290" width="1.5546875" style="375" customWidth="1"/>
    <col min="12291" max="12301" width="8.6640625" style="375" customWidth="1"/>
    <col min="12302" max="12302" width="2.6640625" style="375" customWidth="1"/>
    <col min="12303" max="12544" width="9.109375" style="375"/>
    <col min="12545" max="12545" width="2" style="375" customWidth="1"/>
    <col min="12546" max="12546" width="1.5546875" style="375" customWidth="1"/>
    <col min="12547" max="12557" width="8.6640625" style="375" customWidth="1"/>
    <col min="12558" max="12558" width="2.6640625" style="375" customWidth="1"/>
    <col min="12559" max="12800" width="9.109375" style="375"/>
    <col min="12801" max="12801" width="2" style="375" customWidth="1"/>
    <col min="12802" max="12802" width="1.5546875" style="375" customWidth="1"/>
    <col min="12803" max="12813" width="8.6640625" style="375" customWidth="1"/>
    <col min="12814" max="12814" width="2.6640625" style="375" customWidth="1"/>
    <col min="12815" max="13056" width="9.109375" style="375"/>
    <col min="13057" max="13057" width="2" style="375" customWidth="1"/>
    <col min="13058" max="13058" width="1.5546875" style="375" customWidth="1"/>
    <col min="13059" max="13069" width="8.6640625" style="375" customWidth="1"/>
    <col min="13070" max="13070" width="2.6640625" style="375" customWidth="1"/>
    <col min="13071" max="13312" width="9.109375" style="375"/>
    <col min="13313" max="13313" width="2" style="375" customWidth="1"/>
    <col min="13314" max="13314" width="1.5546875" style="375" customWidth="1"/>
    <col min="13315" max="13325" width="8.6640625" style="375" customWidth="1"/>
    <col min="13326" max="13326" width="2.6640625" style="375" customWidth="1"/>
    <col min="13327" max="13568" width="9.109375" style="375"/>
    <col min="13569" max="13569" width="2" style="375" customWidth="1"/>
    <col min="13570" max="13570" width="1.5546875" style="375" customWidth="1"/>
    <col min="13571" max="13581" width="8.6640625" style="375" customWidth="1"/>
    <col min="13582" max="13582" width="2.6640625" style="375" customWidth="1"/>
    <col min="13583" max="13824" width="9.109375" style="375"/>
    <col min="13825" max="13825" width="2" style="375" customWidth="1"/>
    <col min="13826" max="13826" width="1.5546875" style="375" customWidth="1"/>
    <col min="13827" max="13837" width="8.6640625" style="375" customWidth="1"/>
    <col min="13838" max="13838" width="2.6640625" style="375" customWidth="1"/>
    <col min="13839" max="14080" width="9.109375" style="375"/>
    <col min="14081" max="14081" width="2" style="375" customWidth="1"/>
    <col min="14082" max="14082" width="1.5546875" style="375" customWidth="1"/>
    <col min="14083" max="14093" width="8.6640625" style="375" customWidth="1"/>
    <col min="14094" max="14094" width="2.6640625" style="375" customWidth="1"/>
    <col min="14095" max="14336" width="9.109375" style="375"/>
    <col min="14337" max="14337" width="2" style="375" customWidth="1"/>
    <col min="14338" max="14338" width="1.5546875" style="375" customWidth="1"/>
    <col min="14339" max="14349" width="8.6640625" style="375" customWidth="1"/>
    <col min="14350" max="14350" width="2.6640625" style="375" customWidth="1"/>
    <col min="14351" max="14592" width="9.109375" style="375"/>
    <col min="14593" max="14593" width="2" style="375" customWidth="1"/>
    <col min="14594" max="14594" width="1.5546875" style="375" customWidth="1"/>
    <col min="14595" max="14605" width="8.6640625" style="375" customWidth="1"/>
    <col min="14606" max="14606" width="2.6640625" style="375" customWidth="1"/>
    <col min="14607" max="14848" width="9.109375" style="375"/>
    <col min="14849" max="14849" width="2" style="375" customWidth="1"/>
    <col min="14850" max="14850" width="1.5546875" style="375" customWidth="1"/>
    <col min="14851" max="14861" width="8.6640625" style="375" customWidth="1"/>
    <col min="14862" max="14862" width="2.6640625" style="375" customWidth="1"/>
    <col min="14863" max="15104" width="9.109375" style="375"/>
    <col min="15105" max="15105" width="2" style="375" customWidth="1"/>
    <col min="15106" max="15106" width="1.5546875" style="375" customWidth="1"/>
    <col min="15107" max="15117" width="8.6640625" style="375" customWidth="1"/>
    <col min="15118" max="15118" width="2.6640625" style="375" customWidth="1"/>
    <col min="15119" max="15360" width="9.109375" style="375"/>
    <col min="15361" max="15361" width="2" style="375" customWidth="1"/>
    <col min="15362" max="15362" width="1.5546875" style="375" customWidth="1"/>
    <col min="15363" max="15373" width="8.6640625" style="375" customWidth="1"/>
    <col min="15374" max="15374" width="2.6640625" style="375" customWidth="1"/>
    <col min="15375" max="15616" width="9.109375" style="375"/>
    <col min="15617" max="15617" width="2" style="375" customWidth="1"/>
    <col min="15618" max="15618" width="1.5546875" style="375" customWidth="1"/>
    <col min="15619" max="15629" width="8.6640625" style="375" customWidth="1"/>
    <col min="15630" max="15630" width="2.6640625" style="375" customWidth="1"/>
    <col min="15631" max="15872" width="9.109375" style="375"/>
    <col min="15873" max="15873" width="2" style="375" customWidth="1"/>
    <col min="15874" max="15874" width="1.5546875" style="375" customWidth="1"/>
    <col min="15875" max="15885" width="8.6640625" style="375" customWidth="1"/>
    <col min="15886" max="15886" width="2.6640625" style="375" customWidth="1"/>
    <col min="15887" max="16128" width="9.109375" style="375"/>
    <col min="16129" max="16129" width="2" style="375" customWidth="1"/>
    <col min="16130" max="16130" width="1.5546875" style="375" customWidth="1"/>
    <col min="16131" max="16141" width="8.6640625" style="375" customWidth="1"/>
    <col min="16142" max="16142" width="2.6640625" style="375" customWidth="1"/>
    <col min="16143" max="16384" width="9.109375" style="375"/>
  </cols>
  <sheetData>
    <row r="1" spans="2:14" ht="15.6" x14ac:dyDescent="0.3">
      <c r="B1" s="523" t="s">
        <v>273</v>
      </c>
      <c r="C1" s="379"/>
      <c r="F1" s="524"/>
      <c r="G1" s="457" t="s">
        <v>274</v>
      </c>
      <c r="I1" s="369" t="s">
        <v>111</v>
      </c>
      <c r="J1" s="370">
        <f>[2]W!$A1</f>
        <v>8</v>
      </c>
      <c r="K1" s="369" t="s">
        <v>108</v>
      </c>
      <c r="L1" s="370">
        <f>[2]W!$A4</f>
        <v>2017</v>
      </c>
      <c r="M1" s="369" t="s">
        <v>107</v>
      </c>
      <c r="N1" s="525">
        <f>[2]W!$A5</f>
        <v>3</v>
      </c>
    </row>
    <row r="3" spans="2:14" x14ac:dyDescent="0.2">
      <c r="B3" s="458"/>
      <c r="C3" s="431"/>
      <c r="D3" s="431"/>
      <c r="E3" s="431"/>
      <c r="F3" s="431"/>
      <c r="G3" s="431"/>
      <c r="H3" s="431"/>
      <c r="I3" s="464"/>
      <c r="J3" s="431"/>
      <c r="K3" s="431"/>
      <c r="L3" s="431"/>
      <c r="M3" s="431"/>
      <c r="N3" s="441"/>
    </row>
    <row r="4" spans="2:14" ht="12" x14ac:dyDescent="0.25">
      <c r="B4" s="459"/>
      <c r="C4" s="462" t="s">
        <v>275</v>
      </c>
      <c r="D4" s="462"/>
      <c r="E4" s="462"/>
      <c r="F4" s="376"/>
      <c r="G4" s="392" t="s">
        <v>172</v>
      </c>
      <c r="H4" s="392" t="s">
        <v>173</v>
      </c>
      <c r="I4" s="385" t="s">
        <v>276</v>
      </c>
      <c r="K4" s="376"/>
      <c r="L4" s="376"/>
      <c r="M4" s="376"/>
      <c r="N4" s="381"/>
    </row>
    <row r="5" spans="2:14" ht="13.2" x14ac:dyDescent="0.3">
      <c r="B5" s="459"/>
      <c r="C5" s="475" t="s">
        <v>277</v>
      </c>
      <c r="D5" s="376"/>
      <c r="E5" s="376"/>
      <c r="F5" s="376"/>
      <c r="G5" s="392">
        <f>[2]W!A505</f>
        <v>4798</v>
      </c>
      <c r="H5" s="392">
        <f>[2]W!A506</f>
        <v>4298</v>
      </c>
      <c r="I5" s="392">
        <f>[2]W!A504</f>
        <v>5975</v>
      </c>
      <c r="K5" s="385"/>
      <c r="M5" s="376"/>
      <c r="N5" s="381"/>
    </row>
    <row r="6" spans="2:14" ht="13.2" x14ac:dyDescent="0.3">
      <c r="B6" s="459"/>
      <c r="C6" s="475" t="s">
        <v>278</v>
      </c>
      <c r="D6" s="376"/>
      <c r="E6" s="376"/>
      <c r="F6" s="376"/>
      <c r="G6" s="526">
        <f>[2]W!A507/10</f>
        <v>8.4</v>
      </c>
      <c r="H6" s="526">
        <f>[2]W!A508/10</f>
        <v>4.4000000000000004</v>
      </c>
      <c r="I6" s="425"/>
      <c r="K6" s="385"/>
      <c r="L6" s="401"/>
      <c r="M6" s="376"/>
      <c r="N6" s="381"/>
    </row>
    <row r="7" spans="2:14" x14ac:dyDescent="0.2">
      <c r="B7" s="459"/>
      <c r="C7" s="385" t="s">
        <v>279</v>
      </c>
      <c r="D7" s="376"/>
      <c r="E7" s="376"/>
      <c r="F7" s="376"/>
      <c r="G7" s="392">
        <f>[2]W!A509</f>
        <v>1753</v>
      </c>
      <c r="H7" s="392">
        <f>[2]W!A510</f>
        <v>1501</v>
      </c>
      <c r="I7" s="425"/>
      <c r="K7" s="385"/>
      <c r="L7" s="401"/>
      <c r="M7" s="376"/>
      <c r="N7" s="381"/>
    </row>
    <row r="8" spans="2:14" x14ac:dyDescent="0.2">
      <c r="B8" s="459"/>
      <c r="C8" s="385"/>
      <c r="D8" s="376"/>
      <c r="E8" s="376"/>
      <c r="F8" s="376"/>
      <c r="H8" s="401"/>
      <c r="I8" s="392"/>
      <c r="K8" s="401"/>
      <c r="L8" s="401"/>
      <c r="M8" s="376"/>
      <c r="N8" s="381"/>
    </row>
    <row r="9" spans="2:14" ht="12" x14ac:dyDescent="0.25">
      <c r="B9" s="459"/>
      <c r="C9" s="391" t="s">
        <v>280</v>
      </c>
      <c r="D9" s="376"/>
      <c r="E9" s="462"/>
      <c r="F9" s="376"/>
      <c r="H9" s="401"/>
      <c r="I9" s="392"/>
      <c r="K9" s="401"/>
      <c r="L9" s="401" t="s">
        <v>0</v>
      </c>
      <c r="M9" s="376"/>
      <c r="N9" s="381"/>
    </row>
    <row r="10" spans="2:14" ht="13.2" x14ac:dyDescent="0.3">
      <c r="B10" s="459"/>
      <c r="C10" s="475" t="s">
        <v>281</v>
      </c>
      <c r="D10" s="376"/>
      <c r="E10" s="376"/>
      <c r="F10" s="376"/>
      <c r="G10" s="526">
        <f>[2]W!A501/10</f>
        <v>0.5</v>
      </c>
      <c r="H10" s="526">
        <f>[2]W!A502/10</f>
        <v>1.1000000000000001</v>
      </c>
      <c r="I10" s="385" t="s">
        <v>282</v>
      </c>
      <c r="J10" s="385"/>
      <c r="K10" s="401"/>
      <c r="L10" s="527">
        <f>[2]W!A511/100</f>
        <v>0.83</v>
      </c>
      <c r="M10" s="376"/>
      <c r="N10" s="381"/>
    </row>
    <row r="11" spans="2:14" x14ac:dyDescent="0.2">
      <c r="B11" s="459"/>
      <c r="C11" s="385"/>
      <c r="D11" s="528"/>
      <c r="E11" s="528"/>
      <c r="F11" s="528"/>
      <c r="I11" s="392"/>
      <c r="K11" s="401"/>
      <c r="L11" s="401"/>
      <c r="M11" s="376"/>
      <c r="N11" s="381"/>
    </row>
    <row r="12" spans="2:14" x14ac:dyDescent="0.2">
      <c r="B12" s="459"/>
      <c r="C12" s="376"/>
      <c r="D12" s="376"/>
      <c r="E12" s="376"/>
      <c r="F12" s="376"/>
      <c r="H12" s="392"/>
      <c r="I12" s="425"/>
      <c r="J12" s="401"/>
      <c r="K12" s="401"/>
      <c r="L12" s="401"/>
      <c r="M12" s="376"/>
      <c r="N12" s="381"/>
    </row>
    <row r="13" spans="2:14" x14ac:dyDescent="0.2">
      <c r="B13" s="459"/>
      <c r="C13" s="442" t="s">
        <v>283</v>
      </c>
      <c r="D13" s="376"/>
      <c r="E13" s="376"/>
      <c r="F13" s="376"/>
      <c r="G13" s="392">
        <f>[2]W!A518</f>
        <v>500</v>
      </c>
      <c r="I13" s="425"/>
      <c r="J13" s="401"/>
      <c r="K13" s="401"/>
      <c r="L13" s="401"/>
      <c r="M13" s="376"/>
      <c r="N13" s="381"/>
    </row>
    <row r="14" spans="2:14" x14ac:dyDescent="0.2">
      <c r="B14" s="459"/>
      <c r="C14" s="442"/>
      <c r="D14" s="376"/>
      <c r="E14" s="376"/>
      <c r="F14" s="376"/>
      <c r="H14" s="401"/>
      <c r="I14" s="425"/>
      <c r="J14" s="401"/>
      <c r="K14" s="401"/>
      <c r="L14" s="401"/>
      <c r="M14" s="376"/>
      <c r="N14" s="381"/>
    </row>
    <row r="15" spans="2:14" x14ac:dyDescent="0.2">
      <c r="B15" s="459"/>
      <c r="C15" s="442" t="s">
        <v>284</v>
      </c>
      <c r="D15" s="376"/>
      <c r="E15" s="376"/>
      <c r="F15" s="376"/>
      <c r="G15" s="385" t="s">
        <v>285</v>
      </c>
      <c r="H15" s="423" t="s">
        <v>286</v>
      </c>
      <c r="I15" s="392" t="s">
        <v>287</v>
      </c>
      <c r="K15" s="385"/>
      <c r="L15" s="401"/>
      <c r="M15" s="376"/>
      <c r="N15" s="381"/>
    </row>
    <row r="16" spans="2:14" x14ac:dyDescent="0.2">
      <c r="B16" s="459"/>
      <c r="C16" s="442" t="s">
        <v>288</v>
      </c>
      <c r="D16" s="376"/>
      <c r="E16" s="376"/>
      <c r="F16" s="376"/>
      <c r="G16" s="529">
        <f>INT(L10*G20/1000) + 60</f>
        <v>126</v>
      </c>
      <c r="H16" s="529">
        <f>INT(L10*2*G20/1000) + 75</f>
        <v>207</v>
      </c>
      <c r="I16" s="529">
        <f>INT(L10*3*G20/1000) + 120</f>
        <v>318</v>
      </c>
      <c r="K16" s="401"/>
      <c r="L16" s="401"/>
      <c r="M16" s="401"/>
      <c r="N16" s="381"/>
    </row>
    <row r="17" spans="2:14" x14ac:dyDescent="0.2">
      <c r="B17" s="459"/>
      <c r="C17" s="442" t="s">
        <v>289</v>
      </c>
      <c r="E17" s="376"/>
      <c r="F17" s="376"/>
      <c r="G17" s="529">
        <f>INT(L10*1.5*G20/1000) + 60</f>
        <v>159</v>
      </c>
      <c r="H17" s="529">
        <f>INT(L10*1.5*2*G20/1000) + 75</f>
        <v>273</v>
      </c>
      <c r="I17" s="529">
        <f>INT(L10*1.5*3*G20/1000) + 120</f>
        <v>417</v>
      </c>
      <c r="K17" s="401"/>
      <c r="L17" s="401"/>
      <c r="M17" s="401"/>
      <c r="N17" s="381"/>
    </row>
    <row r="18" spans="2:14" x14ac:dyDescent="0.2">
      <c r="B18" s="459"/>
      <c r="C18" s="442"/>
      <c r="E18" s="376"/>
      <c r="F18" s="376"/>
      <c r="H18" s="401"/>
      <c r="I18" s="392"/>
      <c r="J18" s="401"/>
      <c r="K18" s="401"/>
      <c r="L18" s="401"/>
      <c r="M18" s="376"/>
      <c r="N18" s="381"/>
    </row>
    <row r="19" spans="2:14" x14ac:dyDescent="0.2">
      <c r="B19" s="459"/>
      <c r="C19" s="442"/>
      <c r="E19" s="376"/>
      <c r="F19" s="376"/>
      <c r="G19" s="427" t="s">
        <v>239</v>
      </c>
      <c r="H19" s="425" t="s">
        <v>290</v>
      </c>
      <c r="I19" s="392" t="s">
        <v>291</v>
      </c>
      <c r="K19" s="401"/>
      <c r="L19" s="401"/>
      <c r="M19" s="376"/>
      <c r="N19" s="381"/>
    </row>
    <row r="20" spans="2:14" x14ac:dyDescent="0.2">
      <c r="B20" s="459"/>
      <c r="C20" s="442" t="s">
        <v>292</v>
      </c>
      <c r="D20" s="376"/>
      <c r="G20" s="530">
        <f>[2]W!A515</f>
        <v>79567</v>
      </c>
      <c r="H20" s="530">
        <f>[2]W!A516</f>
        <v>75192</v>
      </c>
      <c r="I20" s="530">
        <f>[2]W!A517</f>
        <v>71611</v>
      </c>
      <c r="K20" s="401"/>
      <c r="L20" s="401"/>
      <c r="M20" s="376"/>
      <c r="N20" s="381"/>
    </row>
    <row r="21" spans="2:14" x14ac:dyDescent="0.2">
      <c r="B21" s="459"/>
      <c r="C21" s="376"/>
      <c r="D21" s="376"/>
      <c r="H21" s="401"/>
      <c r="I21" s="385"/>
      <c r="J21" s="401"/>
      <c r="K21" s="401"/>
      <c r="L21" s="401"/>
      <c r="M21" s="376"/>
      <c r="N21" s="381"/>
    </row>
    <row r="22" spans="2:14" x14ac:dyDescent="0.2">
      <c r="B22" s="459"/>
      <c r="C22" s="376"/>
      <c r="D22" s="376"/>
      <c r="H22" s="401"/>
      <c r="I22" s="385"/>
      <c r="J22" s="401"/>
      <c r="K22" s="401"/>
      <c r="L22" s="401"/>
      <c r="M22" s="376"/>
      <c r="N22" s="381"/>
    </row>
    <row r="23" spans="2:14" ht="12" x14ac:dyDescent="0.25">
      <c r="B23" s="459"/>
      <c r="C23" s="462" t="s">
        <v>293</v>
      </c>
      <c r="D23" s="376"/>
      <c r="E23" s="376"/>
      <c r="F23" s="437" t="str">
        <f>[2]W!A681</f>
        <v>The International Monetory Fund is optimistic that</v>
      </c>
      <c r="G23" s="376"/>
      <c r="H23" s="376"/>
      <c r="I23" s="385"/>
      <c r="J23" s="376"/>
      <c r="K23" s="376"/>
      <c r="L23" s="376"/>
      <c r="M23" s="376"/>
      <c r="N23" s="381"/>
    </row>
    <row r="24" spans="2:14" ht="12" x14ac:dyDescent="0.25">
      <c r="B24" s="459"/>
      <c r="C24" s="462"/>
      <c r="F24" s="437" t="str">
        <f>[2]W!A682</f>
        <v>the global economy has turned a corner. They think</v>
      </c>
      <c r="G24" s="376"/>
      <c r="H24" s="376"/>
      <c r="I24" s="385"/>
      <c r="J24" s="376"/>
      <c r="K24" s="376"/>
      <c r="L24" s="376"/>
      <c r="M24" s="376"/>
      <c r="N24" s="381"/>
    </row>
    <row r="25" spans="2:14" ht="12" x14ac:dyDescent="0.25">
      <c r="B25" s="459"/>
      <c r="C25" s="462"/>
      <c r="F25" s="437" t="str">
        <f>[2]W!A683</f>
        <v>that growth is broad based with not only the eurozone</v>
      </c>
      <c r="G25" s="376"/>
      <c r="H25" s="376"/>
      <c r="I25" s="385"/>
      <c r="J25" s="376"/>
      <c r="K25" s="376"/>
      <c r="L25" s="376"/>
      <c r="M25" s="376"/>
      <c r="N25" s="381"/>
    </row>
    <row r="26" spans="2:14" x14ac:dyDescent="0.2">
      <c r="B26" s="459"/>
      <c r="C26" s="437"/>
      <c r="F26" s="437" t="str">
        <f>[2]W!A684</f>
        <v>picking up but the global economy as well.</v>
      </c>
      <c r="G26" s="437"/>
      <c r="H26" s="437"/>
      <c r="I26" s="388"/>
      <c r="J26" s="437"/>
      <c r="K26" s="376"/>
      <c r="L26" s="376"/>
      <c r="M26" s="376"/>
      <c r="N26" s="381"/>
    </row>
    <row r="27" spans="2:14" x14ac:dyDescent="0.2">
      <c r="B27" s="459"/>
      <c r="C27" s="437"/>
      <c r="F27" s="437" t="str">
        <f>[2]W!A685</f>
        <v xml:space="preserve"> </v>
      </c>
      <c r="G27" s="437"/>
      <c r="H27" s="437"/>
      <c r="I27" s="388"/>
      <c r="J27" s="437"/>
      <c r="K27" s="376"/>
      <c r="L27" s="376"/>
      <c r="M27" s="376"/>
      <c r="N27" s="381"/>
    </row>
    <row r="28" spans="2:14" x14ac:dyDescent="0.2">
      <c r="B28" s="459"/>
      <c r="C28" s="437"/>
      <c r="F28" s="437" t="str">
        <f>[2]W!A686</f>
        <v xml:space="preserve"> </v>
      </c>
      <c r="G28" s="437"/>
      <c r="H28" s="437"/>
      <c r="I28" s="388"/>
      <c r="J28" s="437"/>
      <c r="K28" s="376"/>
      <c r="L28" s="376"/>
      <c r="M28" s="376"/>
      <c r="N28" s="381"/>
    </row>
    <row r="29" spans="2:14" x14ac:dyDescent="0.2">
      <c r="B29" s="531"/>
      <c r="C29" s="532"/>
      <c r="D29" s="532"/>
      <c r="E29" s="532"/>
      <c r="F29" s="532"/>
      <c r="G29" s="532"/>
      <c r="H29" s="532"/>
      <c r="I29" s="447"/>
      <c r="J29" s="532"/>
      <c r="K29" s="532"/>
      <c r="L29" s="532"/>
      <c r="M29" s="532"/>
      <c r="N29" s="433"/>
    </row>
    <row r="30" spans="2:14" x14ac:dyDescent="0.2">
      <c r="C30" s="376"/>
      <c r="D30" s="388"/>
      <c r="E30" s="437"/>
      <c r="F30" s="437"/>
      <c r="G30" s="437"/>
      <c r="H30" s="437"/>
      <c r="I30" s="388"/>
      <c r="J30" s="437"/>
      <c r="K30" s="376"/>
      <c r="L30" s="376"/>
      <c r="M30" s="376"/>
      <c r="N30" s="376"/>
    </row>
    <row r="31" spans="2:14" x14ac:dyDescent="0.2">
      <c r="B31" s="458"/>
      <c r="C31" s="431"/>
      <c r="D31" s="533"/>
      <c r="E31" s="534"/>
      <c r="F31" s="534"/>
      <c r="G31" s="534"/>
      <c r="H31" s="534"/>
      <c r="I31" s="533"/>
      <c r="J31" s="534"/>
      <c r="K31" s="431"/>
      <c r="L31" s="431"/>
      <c r="M31" s="431"/>
      <c r="N31" s="441"/>
    </row>
    <row r="32" spans="2:14" ht="12" x14ac:dyDescent="0.25">
      <c r="B32" s="459"/>
      <c r="C32" s="462" t="s">
        <v>294</v>
      </c>
      <c r="D32" s="388"/>
      <c r="E32" s="437"/>
      <c r="F32" s="396" t="s">
        <v>110</v>
      </c>
      <c r="G32" s="396" t="s">
        <v>110</v>
      </c>
      <c r="H32" s="396" t="s">
        <v>110</v>
      </c>
      <c r="I32" s="396" t="s">
        <v>110</v>
      </c>
      <c r="J32" s="396" t="s">
        <v>110</v>
      </c>
      <c r="K32" s="396" t="s">
        <v>110</v>
      </c>
      <c r="L32" s="396" t="s">
        <v>110</v>
      </c>
      <c r="M32" s="396" t="s">
        <v>110</v>
      </c>
      <c r="N32" s="381"/>
    </row>
    <row r="33" spans="2:17" ht="12" x14ac:dyDescent="0.25">
      <c r="B33" s="459"/>
      <c r="C33" s="376"/>
      <c r="D33" s="376"/>
      <c r="E33" s="376"/>
      <c r="F33" s="535">
        <f>[2]W!A521</f>
        <v>1</v>
      </c>
      <c r="G33" s="535">
        <f>[2]W!A541</f>
        <v>2</v>
      </c>
      <c r="H33" s="535">
        <f>[2]W!A561</f>
        <v>3</v>
      </c>
      <c r="I33" s="535">
        <f>[2]W!A581</f>
        <v>4</v>
      </c>
      <c r="J33" s="535">
        <f>[2]W!A601</f>
        <v>5</v>
      </c>
      <c r="K33" s="535">
        <f>[2]W!A621</f>
        <v>6</v>
      </c>
      <c r="L33" s="535">
        <f>[2]W!A641</f>
        <v>7</v>
      </c>
      <c r="M33" s="535">
        <f>[2]W!A661</f>
        <v>8</v>
      </c>
      <c r="N33" s="381"/>
      <c r="Q33" s="375" t="s">
        <v>0</v>
      </c>
    </row>
    <row r="34" spans="2:17" ht="12" x14ac:dyDescent="0.25">
      <c r="B34" s="459"/>
      <c r="C34" s="462" t="s">
        <v>295</v>
      </c>
      <c r="D34" s="376"/>
      <c r="E34" s="376"/>
      <c r="F34" s="376"/>
      <c r="G34" s="376"/>
      <c r="H34" s="376"/>
      <c r="I34" s="401"/>
      <c r="J34" s="376"/>
      <c r="K34" s="376"/>
      <c r="L34" s="376"/>
      <c r="M34" s="376"/>
      <c r="N34" s="381"/>
    </row>
    <row r="35" spans="2:17" x14ac:dyDescent="0.2">
      <c r="B35" s="459"/>
      <c r="C35" s="376" t="s">
        <v>296</v>
      </c>
      <c r="D35" s="376"/>
      <c r="E35" s="376"/>
      <c r="F35" s="536">
        <f>[2]W!A522/100</f>
        <v>95.4</v>
      </c>
      <c r="G35" s="536">
        <f>[2]W!A542/100</f>
        <v>98.54</v>
      </c>
      <c r="H35" s="536">
        <f>[2]W!A562/100</f>
        <v>97.86</v>
      </c>
      <c r="I35" s="536">
        <f>[2]W!A582/100</f>
        <v>96.98</v>
      </c>
      <c r="J35" s="536">
        <f>[2]W!A602/100</f>
        <v>100.3</v>
      </c>
      <c r="K35" s="536">
        <f>[2]W!A622/100</f>
        <v>84.29</v>
      </c>
      <c r="L35" s="536">
        <f>[2]W!A642/100</f>
        <v>98.53</v>
      </c>
      <c r="M35" s="536">
        <f>[2]W!A662/100</f>
        <v>0</v>
      </c>
      <c r="N35" s="408"/>
    </row>
    <row r="36" spans="2:17" x14ac:dyDescent="0.2">
      <c r="B36" s="459"/>
      <c r="C36" s="376" t="s">
        <v>297</v>
      </c>
      <c r="D36" s="376"/>
      <c r="E36" s="376"/>
      <c r="F36" s="536">
        <f>[2]W!A523</f>
        <v>3816000</v>
      </c>
      <c r="G36" s="536">
        <f>[2]W!A543</f>
        <v>3941600</v>
      </c>
      <c r="H36" s="536">
        <f>[2]W!A563</f>
        <v>3914400</v>
      </c>
      <c r="I36" s="536">
        <f>[2]W!A583</f>
        <v>3879200</v>
      </c>
      <c r="J36" s="536">
        <f>[2]W!A603</f>
        <v>4012000</v>
      </c>
      <c r="K36" s="536">
        <f>[2]W!A623</f>
        <v>3371600</v>
      </c>
      <c r="L36" s="536">
        <f>[2]W!A643</f>
        <v>3941200</v>
      </c>
      <c r="M36" s="536">
        <f>[2]W!A663</f>
        <v>0</v>
      </c>
      <c r="N36" s="408"/>
    </row>
    <row r="37" spans="2:17" x14ac:dyDescent="0.2">
      <c r="B37" s="459"/>
      <c r="C37" s="376"/>
      <c r="F37" s="468"/>
      <c r="G37" s="468"/>
      <c r="H37" s="468"/>
      <c r="I37" s="537"/>
      <c r="J37" s="468"/>
      <c r="K37" s="468"/>
      <c r="L37" s="468"/>
      <c r="M37" s="468"/>
      <c r="N37" s="408"/>
    </row>
    <row r="38" spans="2:17" x14ac:dyDescent="0.2">
      <c r="B38" s="459"/>
      <c r="C38" s="376" t="s">
        <v>298</v>
      </c>
      <c r="D38" s="376"/>
      <c r="E38" s="376"/>
      <c r="F38" s="536">
        <f>[2]W!A524</f>
        <v>0</v>
      </c>
      <c r="G38" s="536">
        <f>[2]W!A544</f>
        <v>0</v>
      </c>
      <c r="H38" s="536">
        <f>[2]W!A564</f>
        <v>0</v>
      </c>
      <c r="I38" s="536">
        <f>[2]W!A584</f>
        <v>0</v>
      </c>
      <c r="J38" s="536">
        <f>[2]W!A604</f>
        <v>0</v>
      </c>
      <c r="K38" s="536">
        <f>[2]W!A624</f>
        <v>0</v>
      </c>
      <c r="L38" s="536">
        <f>[2]W!A644</f>
        <v>0</v>
      </c>
      <c r="M38" s="536">
        <f>[2]W!A664</f>
        <v>0</v>
      </c>
      <c r="N38" s="408"/>
    </row>
    <row r="39" spans="2:17" x14ac:dyDescent="0.2">
      <c r="B39" s="459"/>
      <c r="C39" s="376" t="s">
        <v>299</v>
      </c>
      <c r="D39" s="376"/>
      <c r="E39" s="376"/>
      <c r="F39" s="536">
        <f>[2]W!A525</f>
        <v>3816000</v>
      </c>
      <c r="G39" s="536">
        <f>[2]W!A545</f>
        <v>3941600</v>
      </c>
      <c r="H39" s="536">
        <f>[2]W!A565</f>
        <v>3914400</v>
      </c>
      <c r="I39" s="536">
        <f>[2]W!A585</f>
        <v>3879200</v>
      </c>
      <c r="J39" s="536">
        <f>[2]W!A605</f>
        <v>4012000</v>
      </c>
      <c r="K39" s="536">
        <f>[2]W!A625</f>
        <v>3371600</v>
      </c>
      <c r="L39" s="536">
        <f>[2]W!A645</f>
        <v>3941200</v>
      </c>
      <c r="M39" s="536">
        <f>[2]W!A665</f>
        <v>0</v>
      </c>
      <c r="N39" s="408"/>
    </row>
    <row r="40" spans="2:17" x14ac:dyDescent="0.2">
      <c r="B40" s="459"/>
      <c r="C40" s="376"/>
      <c r="D40" s="376"/>
      <c r="E40" s="376"/>
      <c r="F40" s="538"/>
      <c r="G40" s="538"/>
      <c r="H40" s="538"/>
      <c r="I40" s="536"/>
      <c r="J40" s="538"/>
      <c r="K40" s="538"/>
      <c r="L40" s="538"/>
      <c r="M40" s="538"/>
      <c r="N40" s="408"/>
    </row>
    <row r="41" spans="2:17" ht="12" x14ac:dyDescent="0.25">
      <c r="B41" s="459"/>
      <c r="C41" s="462" t="s">
        <v>300</v>
      </c>
      <c r="D41" s="376"/>
      <c r="E41" s="376"/>
      <c r="F41" s="536"/>
      <c r="G41" s="536"/>
      <c r="H41" s="536"/>
      <c r="I41" s="536"/>
      <c r="J41" s="538"/>
      <c r="K41" s="538"/>
      <c r="L41" s="538"/>
      <c r="M41" s="538"/>
      <c r="N41" s="408"/>
    </row>
    <row r="42" spans="2:17" x14ac:dyDescent="0.2">
      <c r="B42" s="459"/>
      <c r="C42" s="376" t="s">
        <v>301</v>
      </c>
      <c r="D42" s="376"/>
      <c r="E42" s="376"/>
      <c r="F42" s="536"/>
      <c r="G42" s="536"/>
      <c r="H42" s="536"/>
      <c r="I42" s="536"/>
      <c r="J42" s="538"/>
      <c r="K42" s="538"/>
      <c r="L42" s="538"/>
      <c r="M42" s="538"/>
      <c r="N42" s="408"/>
    </row>
    <row r="43" spans="2:17" x14ac:dyDescent="0.2">
      <c r="B43" s="459"/>
      <c r="C43" s="376" t="s">
        <v>302</v>
      </c>
      <c r="D43" s="376"/>
      <c r="E43" s="376"/>
      <c r="F43" s="536">
        <f>[2]W!A526</f>
        <v>325</v>
      </c>
      <c r="G43" s="536">
        <f>[2]W!A546</f>
        <v>328</v>
      </c>
      <c r="H43" s="536">
        <f>[2]W!A566</f>
        <v>325</v>
      </c>
      <c r="I43" s="536">
        <f>[2]W!A586</f>
        <v>315</v>
      </c>
      <c r="J43" s="536">
        <f>[2]W!A606</f>
        <v>325</v>
      </c>
      <c r="K43" s="536">
        <f>[2]W!A626</f>
        <v>325</v>
      </c>
      <c r="L43" s="536">
        <f>[2]W!A646</f>
        <v>335</v>
      </c>
      <c r="M43" s="536">
        <f>[2]W!A666</f>
        <v>0</v>
      </c>
      <c r="N43" s="408"/>
    </row>
    <row r="44" spans="2:17" x14ac:dyDescent="0.2">
      <c r="B44" s="459"/>
      <c r="C44" s="376" t="s">
        <v>303</v>
      </c>
      <c r="D44" s="385" t="s">
        <v>304</v>
      </c>
      <c r="E44" s="376"/>
      <c r="F44" s="536">
        <f>[2]W!A527</f>
        <v>335</v>
      </c>
      <c r="G44" s="536">
        <f>[2]W!A547</f>
        <v>340</v>
      </c>
      <c r="H44" s="536">
        <f>[2]W!A567</f>
        <v>335</v>
      </c>
      <c r="I44" s="536">
        <f>[2]W!A587</f>
        <v>325</v>
      </c>
      <c r="J44" s="536">
        <f>[2]W!A607</f>
        <v>335</v>
      </c>
      <c r="K44" s="536">
        <f>[2]W!A627</f>
        <v>325</v>
      </c>
      <c r="L44" s="536">
        <f>[2]W!A647</f>
        <v>345</v>
      </c>
      <c r="M44" s="536">
        <f>[2]W!A667</f>
        <v>0</v>
      </c>
      <c r="N44" s="408"/>
    </row>
    <row r="45" spans="2:17" x14ac:dyDescent="0.2">
      <c r="B45" s="459"/>
      <c r="C45" s="376"/>
      <c r="D45" s="376" t="s">
        <v>164</v>
      </c>
      <c r="E45" s="376"/>
      <c r="F45" s="536">
        <f>[2]W!A528</f>
        <v>375</v>
      </c>
      <c r="G45" s="536">
        <f>[2]W!A548</f>
        <v>380</v>
      </c>
      <c r="H45" s="536">
        <f>[2]W!A568</f>
        <v>355</v>
      </c>
      <c r="I45" s="536">
        <f>[2]W!A588</f>
        <v>365</v>
      </c>
      <c r="J45" s="536">
        <f>[2]W!A608</f>
        <v>355</v>
      </c>
      <c r="K45" s="536">
        <f>[2]W!A628</f>
        <v>370</v>
      </c>
      <c r="L45" s="536">
        <f>[2]W!A648</f>
        <v>375</v>
      </c>
      <c r="M45" s="536">
        <f>[2]W!A668</f>
        <v>0</v>
      </c>
      <c r="N45" s="408"/>
    </row>
    <row r="46" spans="2:17" x14ac:dyDescent="0.2">
      <c r="B46" s="459"/>
      <c r="C46" s="376" t="s">
        <v>305</v>
      </c>
      <c r="D46" s="376"/>
      <c r="E46" s="376"/>
      <c r="F46" s="536">
        <f>[2]W!A529</f>
        <v>500</v>
      </c>
      <c r="G46" s="536">
        <f>[2]W!A549</f>
        <v>490</v>
      </c>
      <c r="H46" s="536">
        <f>[2]W!A569</f>
        <v>490</v>
      </c>
      <c r="I46" s="536">
        <f>[2]W!A589</f>
        <v>490</v>
      </c>
      <c r="J46" s="536">
        <f>[2]W!A609</f>
        <v>490</v>
      </c>
      <c r="K46" s="536">
        <f>[2]W!A629</f>
        <v>490</v>
      </c>
      <c r="L46" s="536">
        <f>[2]W!A649</f>
        <v>490</v>
      </c>
      <c r="M46" s="536">
        <f>[2]W!A669</f>
        <v>0</v>
      </c>
      <c r="N46" s="408"/>
    </row>
    <row r="47" spans="2:17" x14ac:dyDescent="0.2">
      <c r="B47" s="459"/>
      <c r="C47" s="376" t="s">
        <v>303</v>
      </c>
      <c r="D47" s="385" t="s">
        <v>304</v>
      </c>
      <c r="E47" s="376"/>
      <c r="F47" s="536">
        <f>[2]W!A530</f>
        <v>500</v>
      </c>
      <c r="G47" s="536">
        <f>[2]W!A550</f>
        <v>490</v>
      </c>
      <c r="H47" s="536">
        <f>[2]W!A570</f>
        <v>490</v>
      </c>
      <c r="I47" s="536">
        <f>[2]W!A590</f>
        <v>490</v>
      </c>
      <c r="J47" s="536">
        <f>[2]W!A610</f>
        <v>490</v>
      </c>
      <c r="K47" s="536">
        <f>[2]W!A630</f>
        <v>490</v>
      </c>
      <c r="L47" s="536">
        <f>[2]W!A650</f>
        <v>490</v>
      </c>
      <c r="M47" s="536">
        <f>[2]W!A670</f>
        <v>0</v>
      </c>
      <c r="N47" s="408"/>
    </row>
    <row r="48" spans="2:17" x14ac:dyDescent="0.2">
      <c r="B48" s="459"/>
      <c r="C48" s="376"/>
      <c r="D48" s="376" t="s">
        <v>306</v>
      </c>
      <c r="E48" s="376"/>
      <c r="F48" s="536">
        <f>[2]W!A531</f>
        <v>600</v>
      </c>
      <c r="G48" s="536">
        <f>[2]W!A551</f>
        <v>590</v>
      </c>
      <c r="H48" s="536">
        <f>[2]W!A571</f>
        <v>570</v>
      </c>
      <c r="I48" s="536">
        <f>[2]W!A591</f>
        <v>590</v>
      </c>
      <c r="J48" s="536">
        <f>[2]W!A611</f>
        <v>550</v>
      </c>
      <c r="K48" s="536">
        <f>[2]W!A631</f>
        <v>590</v>
      </c>
      <c r="L48" s="536">
        <f>[2]W!A651</f>
        <v>590</v>
      </c>
      <c r="M48" s="536">
        <f>[2]W!A671</f>
        <v>0</v>
      </c>
      <c r="N48" s="408"/>
    </row>
    <row r="49" spans="2:14" x14ac:dyDescent="0.2">
      <c r="B49" s="459"/>
      <c r="C49" s="376" t="s">
        <v>307</v>
      </c>
      <c r="D49" s="376"/>
      <c r="E49" s="376"/>
      <c r="F49" s="536">
        <f>[2]W!A532</f>
        <v>690</v>
      </c>
      <c r="G49" s="536">
        <f>[2]W!A552</f>
        <v>700</v>
      </c>
      <c r="H49" s="536">
        <f>[2]W!A572</f>
        <v>700</v>
      </c>
      <c r="I49" s="536">
        <f>[2]W!A592</f>
        <v>710</v>
      </c>
      <c r="J49" s="536">
        <f>[2]W!A612</f>
        <v>700</v>
      </c>
      <c r="K49" s="536">
        <f>[2]W!A632</f>
        <v>700</v>
      </c>
      <c r="L49" s="536">
        <f>[2]W!A652</f>
        <v>700</v>
      </c>
      <c r="M49" s="536">
        <f>[2]W!A672</f>
        <v>0</v>
      </c>
      <c r="N49" s="408"/>
    </row>
    <row r="50" spans="2:14" x14ac:dyDescent="0.2">
      <c r="B50" s="459"/>
      <c r="C50" s="376" t="s">
        <v>303</v>
      </c>
      <c r="D50" s="385" t="s">
        <v>304</v>
      </c>
      <c r="E50" s="376"/>
      <c r="F50" s="536">
        <f>[2]W!A533</f>
        <v>700</v>
      </c>
      <c r="G50" s="536">
        <f>[2]W!A553</f>
        <v>730</v>
      </c>
      <c r="H50" s="536">
        <f>[2]W!A573</f>
        <v>725</v>
      </c>
      <c r="I50" s="536">
        <f>[2]W!A593</f>
        <v>735</v>
      </c>
      <c r="J50" s="536">
        <f>[2]W!A613</f>
        <v>725</v>
      </c>
      <c r="K50" s="536">
        <f>[2]W!A633</f>
        <v>700</v>
      </c>
      <c r="L50" s="536">
        <f>[2]W!A653</f>
        <v>725</v>
      </c>
      <c r="M50" s="536">
        <f>[2]W!A673</f>
        <v>0</v>
      </c>
      <c r="N50" s="408"/>
    </row>
    <row r="51" spans="2:14" x14ac:dyDescent="0.2">
      <c r="B51" s="459"/>
      <c r="C51" s="376"/>
      <c r="D51" s="376" t="s">
        <v>164</v>
      </c>
      <c r="E51" s="376"/>
      <c r="F51" s="536">
        <f>[2]W!A534</f>
        <v>800</v>
      </c>
      <c r="G51" s="536">
        <f>[2]W!A554</f>
        <v>850</v>
      </c>
      <c r="H51" s="536">
        <f>[2]W!A574</f>
        <v>830</v>
      </c>
      <c r="I51" s="536">
        <f>[2]W!A594</f>
        <v>875</v>
      </c>
      <c r="J51" s="536">
        <f>[2]W!A614</f>
        <v>780</v>
      </c>
      <c r="K51" s="536">
        <f>[2]W!A634</f>
        <v>850</v>
      </c>
      <c r="L51" s="536">
        <f>[2]W!A654</f>
        <v>850</v>
      </c>
      <c r="M51" s="536">
        <f>[2]W!A674</f>
        <v>0</v>
      </c>
      <c r="N51" s="408"/>
    </row>
    <row r="52" spans="2:14" x14ac:dyDescent="0.2">
      <c r="B52" s="459"/>
      <c r="C52" s="376"/>
      <c r="D52" s="376"/>
      <c r="E52" s="376"/>
      <c r="F52" s="536"/>
      <c r="G52" s="536"/>
      <c r="H52" s="536"/>
      <c r="I52" s="536"/>
      <c r="J52" s="536"/>
      <c r="K52" s="536"/>
      <c r="L52" s="536"/>
      <c r="M52" s="536"/>
      <c r="N52" s="408"/>
    </row>
    <row r="53" spans="2:14" x14ac:dyDescent="0.2">
      <c r="B53" s="459"/>
      <c r="C53" s="376" t="s">
        <v>308</v>
      </c>
      <c r="D53" s="376"/>
      <c r="E53" s="376"/>
      <c r="F53" s="536">
        <f>[2]W!A535</f>
        <v>53</v>
      </c>
      <c r="G53" s="536">
        <f>[2]W!A555</f>
        <v>53</v>
      </c>
      <c r="H53" s="536">
        <f>[2]W!A575</f>
        <v>53</v>
      </c>
      <c r="I53" s="536">
        <f>[2]W!A595</f>
        <v>53</v>
      </c>
      <c r="J53" s="536">
        <f>[2]W!A615</f>
        <v>53</v>
      </c>
      <c r="K53" s="536">
        <f>[2]W!A635</f>
        <v>53</v>
      </c>
      <c r="L53" s="536">
        <f>[2]W!A655</f>
        <v>53</v>
      </c>
      <c r="M53" s="536">
        <f>[2]W!A675</f>
        <v>0</v>
      </c>
      <c r="N53" s="408"/>
    </row>
    <row r="54" spans="2:14" ht="13.2" x14ac:dyDescent="0.3">
      <c r="B54" s="459"/>
      <c r="C54" s="472" t="s">
        <v>309</v>
      </c>
      <c r="D54" s="376"/>
      <c r="E54" s="376"/>
      <c r="F54" s="536">
        <f>[2]W!A536</f>
        <v>1200</v>
      </c>
      <c r="G54" s="536">
        <f>[2]W!A556</f>
        <v>1220</v>
      </c>
      <c r="H54" s="536">
        <f>[2]W!A576</f>
        <v>1200</v>
      </c>
      <c r="I54" s="536">
        <f>[2]W!A596</f>
        <v>1200</v>
      </c>
      <c r="J54" s="536">
        <f>[2]W!A616</f>
        <v>1250</v>
      </c>
      <c r="K54" s="536">
        <f>[2]W!A636</f>
        <v>1210</v>
      </c>
      <c r="L54" s="536">
        <f>[2]W!A656</f>
        <v>1250</v>
      </c>
      <c r="M54" s="536">
        <f>[2]W!A676</f>
        <v>0</v>
      </c>
      <c r="N54" s="408"/>
    </row>
    <row r="55" spans="2:14" x14ac:dyDescent="0.2">
      <c r="B55" s="459"/>
      <c r="C55" s="376" t="s">
        <v>310</v>
      </c>
      <c r="D55" s="376"/>
      <c r="E55" s="376"/>
      <c r="F55" s="536">
        <f>[2]W!A537</f>
        <v>4</v>
      </c>
      <c r="G55" s="536">
        <f>[2]W!A557</f>
        <v>4</v>
      </c>
      <c r="H55" s="536">
        <f>[2]W!A577</f>
        <v>4</v>
      </c>
      <c r="I55" s="536">
        <f>[2]W!A597</f>
        <v>4</v>
      </c>
      <c r="J55" s="536">
        <f>[2]W!A617</f>
        <v>4</v>
      </c>
      <c r="K55" s="536">
        <f>[2]W!A637</f>
        <v>4</v>
      </c>
      <c r="L55" s="536">
        <f>[2]W!A657</f>
        <v>4</v>
      </c>
      <c r="M55" s="536">
        <f>[2]W!A677</f>
        <v>0</v>
      </c>
      <c r="N55" s="408"/>
    </row>
    <row r="56" spans="2:14" x14ac:dyDescent="0.2">
      <c r="B56" s="460"/>
      <c r="C56" s="419"/>
      <c r="D56" s="419"/>
      <c r="E56" s="419"/>
      <c r="F56" s="539"/>
      <c r="G56" s="539"/>
      <c r="H56" s="540"/>
      <c r="I56" s="541"/>
      <c r="J56" s="539"/>
      <c r="K56" s="539"/>
      <c r="L56" s="539"/>
      <c r="M56" s="540"/>
      <c r="N56" s="433"/>
    </row>
    <row r="57" spans="2:14" x14ac:dyDescent="0.2">
      <c r="C57" s="375" t="s">
        <v>311</v>
      </c>
    </row>
    <row r="58" spans="2:14" x14ac:dyDescent="0.2">
      <c r="C58" s="375" t="s">
        <v>312</v>
      </c>
    </row>
    <row r="59" spans="2:14" x14ac:dyDescent="0.2">
      <c r="H59" s="449" t="s">
        <v>1</v>
      </c>
    </row>
    <row r="60" spans="2:14" x14ac:dyDescent="0.2">
      <c r="B60" s="376"/>
      <c r="C60" s="376"/>
      <c r="D60" s="376"/>
      <c r="E60" s="376"/>
      <c r="F60" s="538"/>
      <c r="G60" s="538"/>
      <c r="H60" s="536"/>
      <c r="I60" s="542"/>
      <c r="J60" s="538"/>
      <c r="K60" s="538"/>
      <c r="L60" s="538"/>
      <c r="M60" s="536"/>
      <c r="N60" s="376"/>
    </row>
    <row r="61" spans="2:14" ht="15.6" x14ac:dyDescent="0.3">
      <c r="B61" s="523" t="s">
        <v>313</v>
      </c>
      <c r="C61" s="379"/>
      <c r="F61" s="524"/>
      <c r="G61" s="457" t="s">
        <v>314</v>
      </c>
      <c r="I61" s="369" t="s">
        <v>111</v>
      </c>
      <c r="J61" s="370">
        <f>[2]W!$A59</f>
        <v>0</v>
      </c>
      <c r="K61" s="369" t="s">
        <v>108</v>
      </c>
      <c r="L61" s="370">
        <f>[2]W!$A62</f>
        <v>10</v>
      </c>
      <c r="M61" s="369" t="s">
        <v>107</v>
      </c>
      <c r="N61" s="525">
        <f>[2]W!$A63</f>
        <v>7</v>
      </c>
    </row>
    <row r="62" spans="2:14" x14ac:dyDescent="0.2">
      <c r="C62" s="376"/>
      <c r="D62" s="376"/>
      <c r="E62" s="376"/>
      <c r="F62" s="538"/>
      <c r="G62" s="538"/>
      <c r="H62" s="536"/>
      <c r="I62" s="542"/>
      <c r="J62" s="538"/>
      <c r="K62" s="538"/>
      <c r="L62" s="538"/>
      <c r="M62" s="536"/>
      <c r="N62" s="376"/>
    </row>
    <row r="63" spans="2:14" x14ac:dyDescent="0.2">
      <c r="B63" s="458"/>
      <c r="C63" s="431"/>
      <c r="D63" s="431"/>
      <c r="E63" s="431"/>
      <c r="F63" s="543"/>
      <c r="G63" s="543"/>
      <c r="H63" s="543"/>
      <c r="I63" s="544"/>
      <c r="J63" s="543"/>
      <c r="K63" s="543"/>
      <c r="L63" s="543"/>
      <c r="M63" s="543"/>
      <c r="N63" s="441"/>
    </row>
    <row r="64" spans="2:14" ht="12" x14ac:dyDescent="0.25">
      <c r="B64" s="459"/>
      <c r="C64" s="462" t="s">
        <v>315</v>
      </c>
      <c r="D64" s="462"/>
      <c r="E64" s="376"/>
      <c r="F64" s="536"/>
      <c r="G64" s="536"/>
      <c r="H64" s="536"/>
      <c r="I64" s="542"/>
      <c r="J64" s="536"/>
      <c r="K64" s="542"/>
      <c r="L64" s="542"/>
      <c r="M64" s="536"/>
      <c r="N64" s="381"/>
    </row>
    <row r="65" spans="2:14" ht="12" x14ac:dyDescent="0.25">
      <c r="B65" s="459"/>
      <c r="C65" s="462"/>
      <c r="D65" s="376" t="s">
        <v>316</v>
      </c>
      <c r="E65" s="376"/>
      <c r="F65" s="545">
        <f>[2]W!A701</f>
        <v>1</v>
      </c>
      <c r="G65" s="545">
        <f>[2]W!A721</f>
        <v>2</v>
      </c>
      <c r="H65" s="545">
        <f>[2]W!A741</f>
        <v>3</v>
      </c>
      <c r="I65" s="545">
        <f>[2]W!A761</f>
        <v>4</v>
      </c>
      <c r="J65" s="545">
        <f>[2]W!A781</f>
        <v>5</v>
      </c>
      <c r="K65" s="545">
        <f>[2]W!A801</f>
        <v>6</v>
      </c>
      <c r="L65" s="545">
        <f>[2]W!A821</f>
        <v>7</v>
      </c>
      <c r="M65" s="545" t="str">
        <f>[2]W!A841</f>
        <v xml:space="preserve"> </v>
      </c>
      <c r="N65" s="381"/>
    </row>
    <row r="66" spans="2:14" ht="12" x14ac:dyDescent="0.25">
      <c r="B66" s="459"/>
      <c r="C66" s="462" t="s">
        <v>317</v>
      </c>
      <c r="D66" s="376"/>
      <c r="E66" s="376"/>
      <c r="F66" s="536"/>
      <c r="G66" s="536"/>
      <c r="H66" s="536"/>
      <c r="I66" s="536"/>
      <c r="J66" s="536"/>
      <c r="K66" s="468"/>
      <c r="L66" s="536"/>
      <c r="M66" s="536"/>
      <c r="N66" s="381"/>
    </row>
    <row r="67" spans="2:14" x14ac:dyDescent="0.2">
      <c r="B67" s="459"/>
      <c r="C67" s="376" t="s">
        <v>318</v>
      </c>
      <c r="D67" s="376"/>
      <c r="E67" s="376"/>
      <c r="F67" s="536">
        <f>[2]W!A702</f>
        <v>1979100</v>
      </c>
      <c r="G67" s="536">
        <f>[2]W!A722</f>
        <v>1661600</v>
      </c>
      <c r="H67" s="536">
        <f>[2]W!A742</f>
        <v>1636600</v>
      </c>
      <c r="I67" s="536">
        <f>[2]W!A762</f>
        <v>1344100</v>
      </c>
      <c r="J67" s="536">
        <f>[2]W!A782</f>
        <v>1344100</v>
      </c>
      <c r="K67" s="536">
        <f>[2]W!A802</f>
        <v>2029100</v>
      </c>
      <c r="L67" s="536">
        <f>[2]W!A822</f>
        <v>1636600</v>
      </c>
      <c r="M67" s="536" t="str">
        <f>[2]W!A842</f>
        <v xml:space="preserve"> </v>
      </c>
      <c r="N67" s="381"/>
    </row>
    <row r="68" spans="2:14" x14ac:dyDescent="0.2">
      <c r="B68" s="459"/>
      <c r="C68" s="376" t="s">
        <v>319</v>
      </c>
      <c r="D68" s="376"/>
      <c r="E68" s="376"/>
      <c r="F68" s="536">
        <f>[2]W!A703</f>
        <v>195962</v>
      </c>
      <c r="G68" s="536">
        <f>[2]W!A723</f>
        <v>307487</v>
      </c>
      <c r="H68" s="536">
        <f>[2]W!A743</f>
        <v>274762</v>
      </c>
      <c r="I68" s="536">
        <f>[2]W!A763</f>
        <v>508252</v>
      </c>
      <c r="J68" s="536">
        <f>[2]W!A783</f>
        <v>393717</v>
      </c>
      <c r="K68" s="536">
        <f>[2]W!A803</f>
        <v>755327</v>
      </c>
      <c r="L68" s="536">
        <f>[2]W!A823</f>
        <v>101668</v>
      </c>
      <c r="M68" s="536" t="str">
        <f>[2]W!A843</f>
        <v xml:space="preserve"> </v>
      </c>
      <c r="N68" s="381"/>
    </row>
    <row r="69" spans="2:14" x14ac:dyDescent="0.2">
      <c r="B69" s="459"/>
      <c r="C69" s="376" t="s">
        <v>62</v>
      </c>
      <c r="D69" s="376"/>
      <c r="E69" s="376"/>
      <c r="F69" s="536">
        <f>[2]W!A704</f>
        <v>796102</v>
      </c>
      <c r="G69" s="536">
        <f>[2]W!A724</f>
        <v>795131</v>
      </c>
      <c r="H69" s="536">
        <f>[2]W!A744</f>
        <v>852808</v>
      </c>
      <c r="I69" s="536">
        <f>[2]W!A764</f>
        <v>794571</v>
      </c>
      <c r="J69" s="536">
        <f>[2]W!A784</f>
        <v>801570</v>
      </c>
      <c r="K69" s="536">
        <f>[2]W!A804</f>
        <v>655811</v>
      </c>
      <c r="L69" s="536">
        <f>[2]W!A824</f>
        <v>861172</v>
      </c>
      <c r="M69" s="536" t="str">
        <f>[2]W!A844</f>
        <v xml:space="preserve"> </v>
      </c>
      <c r="N69" s="381"/>
    </row>
    <row r="70" spans="2:14" x14ac:dyDescent="0.2">
      <c r="B70" s="459"/>
      <c r="C70" s="376" t="s">
        <v>58</v>
      </c>
      <c r="D70" s="376"/>
      <c r="E70" s="376"/>
      <c r="F70" s="536">
        <f>[2]W!A705</f>
        <v>1243934</v>
      </c>
      <c r="G70" s="536">
        <f>[2]W!A725</f>
        <v>1513443</v>
      </c>
      <c r="H70" s="536">
        <f>[2]W!A745</f>
        <v>1534565</v>
      </c>
      <c r="I70" s="536">
        <f>[2]W!A765</f>
        <v>1760458</v>
      </c>
      <c r="J70" s="536">
        <f>[2]W!A785</f>
        <v>1828871</v>
      </c>
      <c r="K70" s="536">
        <f>[2]W!A805</f>
        <v>1150000</v>
      </c>
      <c r="L70" s="536">
        <f>[2]W!A825</f>
        <v>1611098</v>
      </c>
      <c r="M70" s="536" t="str">
        <f>[2]W!A845</f>
        <v xml:space="preserve"> </v>
      </c>
      <c r="N70" s="381"/>
    </row>
    <row r="71" spans="2:14" x14ac:dyDescent="0.2">
      <c r="B71" s="459"/>
      <c r="C71" s="376"/>
      <c r="D71" s="376"/>
      <c r="E71" s="376"/>
      <c r="F71" s="546"/>
      <c r="G71" s="546"/>
      <c r="H71" s="546"/>
      <c r="I71" s="546"/>
      <c r="J71" s="546"/>
      <c r="K71" s="546"/>
      <c r="L71" s="546"/>
      <c r="M71" s="546"/>
      <c r="N71" s="381"/>
    </row>
    <row r="72" spans="2:14" ht="12" x14ac:dyDescent="0.25">
      <c r="B72" s="459"/>
      <c r="C72" s="462" t="s">
        <v>320</v>
      </c>
      <c r="D72" s="376"/>
      <c r="E72" s="376"/>
      <c r="F72" s="536"/>
      <c r="G72" s="536"/>
      <c r="H72" s="536"/>
      <c r="I72" s="536"/>
      <c r="J72" s="536"/>
      <c r="K72" s="536"/>
      <c r="L72" s="536"/>
      <c r="M72" s="536"/>
      <c r="N72" s="381"/>
    </row>
    <row r="73" spans="2:14" x14ac:dyDescent="0.2">
      <c r="B73" s="459"/>
      <c r="C73" s="376" t="s">
        <v>40</v>
      </c>
      <c r="D73" s="376"/>
      <c r="E73" s="376"/>
      <c r="F73" s="536">
        <f>[2]W!A708</f>
        <v>0</v>
      </c>
      <c r="G73" s="536">
        <f>[2]W!A728</f>
        <v>0</v>
      </c>
      <c r="H73" s="536">
        <f>[2]W!A748</f>
        <v>0</v>
      </c>
      <c r="I73" s="536">
        <f>[2]W!A768</f>
        <v>0</v>
      </c>
      <c r="J73" s="536">
        <f>[2]W!A788</f>
        <v>0</v>
      </c>
      <c r="K73" s="536">
        <f>[2]W!A808</f>
        <v>0</v>
      </c>
      <c r="L73" s="536">
        <f>[2]W!A828</f>
        <v>0</v>
      </c>
      <c r="M73" s="536" t="str">
        <f>[2]W!A848</f>
        <v xml:space="preserve"> </v>
      </c>
      <c r="N73" s="381"/>
    </row>
    <row r="74" spans="2:14" x14ac:dyDescent="0.2">
      <c r="B74" s="459"/>
      <c r="C74" s="547" t="s">
        <v>37</v>
      </c>
      <c r="D74" s="376"/>
      <c r="E74" s="376"/>
      <c r="F74" s="536">
        <f>[2]W!A709</f>
        <v>360194</v>
      </c>
      <c r="G74" s="536">
        <f>[2]W!A729</f>
        <v>432222</v>
      </c>
      <c r="H74" s="536">
        <f>[2]W!A749</f>
        <v>430899</v>
      </c>
      <c r="I74" s="536">
        <f>[2]W!A769</f>
        <v>566599</v>
      </c>
      <c r="J74" s="536">
        <f>[2]W!A789</f>
        <v>523530</v>
      </c>
      <c r="K74" s="536">
        <f>[2]W!A809</f>
        <v>683816</v>
      </c>
      <c r="L74" s="536">
        <f>[2]W!A829</f>
        <v>330376</v>
      </c>
      <c r="M74" s="536" t="str">
        <f>[2]W!A849</f>
        <v xml:space="preserve"> </v>
      </c>
      <c r="N74" s="381"/>
    </row>
    <row r="75" spans="2:14" x14ac:dyDescent="0.2">
      <c r="B75" s="459"/>
      <c r="C75" s="376" t="s">
        <v>33</v>
      </c>
      <c r="D75" s="376"/>
      <c r="E75" s="376"/>
      <c r="F75" s="536">
        <f>[2]W!A710</f>
        <v>0</v>
      </c>
      <c r="G75" s="536">
        <f>[2]W!A730</f>
        <v>0</v>
      </c>
      <c r="H75" s="536">
        <f>[2]W!A750</f>
        <v>0</v>
      </c>
      <c r="I75" s="536">
        <f>[2]W!A770</f>
        <v>0</v>
      </c>
      <c r="J75" s="536">
        <f>[2]W!A790</f>
        <v>0</v>
      </c>
      <c r="K75" s="536">
        <f>[2]W!A810</f>
        <v>420131</v>
      </c>
      <c r="L75" s="536">
        <f>[2]W!A830</f>
        <v>0</v>
      </c>
      <c r="M75" s="536" t="str">
        <f>[2]W!A850</f>
        <v xml:space="preserve"> </v>
      </c>
      <c r="N75" s="408"/>
    </row>
    <row r="76" spans="2:14" ht="12" x14ac:dyDescent="0.25">
      <c r="B76" s="459"/>
      <c r="C76" s="462"/>
      <c r="D76" s="376"/>
      <c r="E76" s="376"/>
      <c r="F76" s="536"/>
      <c r="G76" s="536"/>
      <c r="H76" s="536"/>
      <c r="I76" s="536"/>
      <c r="J76" s="536"/>
      <c r="K76" s="536"/>
      <c r="L76" s="536"/>
      <c r="M76" s="536"/>
      <c r="N76" s="381"/>
    </row>
    <row r="77" spans="2:14" x14ac:dyDescent="0.2">
      <c r="B77" s="459"/>
      <c r="C77" s="376" t="s">
        <v>25</v>
      </c>
      <c r="D77" s="376"/>
      <c r="E77" s="376"/>
      <c r="F77" s="536">
        <f>[2]W!A712</f>
        <v>0</v>
      </c>
      <c r="G77" s="536">
        <f>[2]W!A732</f>
        <v>0</v>
      </c>
      <c r="H77" s="536">
        <f>[2]W!A752</f>
        <v>0</v>
      </c>
      <c r="I77" s="536">
        <f>[2]W!A772</f>
        <v>0</v>
      </c>
      <c r="J77" s="536">
        <f>[2]W!A792</f>
        <v>0</v>
      </c>
      <c r="K77" s="536">
        <f>[2]W!A812</f>
        <v>0</v>
      </c>
      <c r="L77" s="536">
        <f>[2]W!A832</f>
        <v>0</v>
      </c>
      <c r="M77" s="536" t="str">
        <f>[2]W!A852</f>
        <v xml:space="preserve"> </v>
      </c>
      <c r="N77" s="381"/>
    </row>
    <row r="78" spans="2:14" x14ac:dyDescent="0.2">
      <c r="B78" s="459"/>
      <c r="C78" s="376"/>
      <c r="D78" s="376"/>
      <c r="E78" s="376"/>
      <c r="F78" s="536"/>
      <c r="G78" s="536"/>
      <c r="H78" s="536"/>
      <c r="I78" s="536"/>
      <c r="J78" s="536"/>
      <c r="K78" s="536"/>
      <c r="L78" s="536"/>
      <c r="M78" s="536"/>
      <c r="N78" s="381"/>
    </row>
    <row r="79" spans="2:14" ht="12" x14ac:dyDescent="0.25">
      <c r="B79" s="459"/>
      <c r="C79" s="462" t="s">
        <v>16</v>
      </c>
      <c r="D79" s="376"/>
      <c r="E79" s="437"/>
      <c r="F79" s="546"/>
      <c r="G79" s="546"/>
      <c r="H79" s="546"/>
      <c r="I79" s="546"/>
      <c r="J79" s="546"/>
      <c r="K79" s="546"/>
      <c r="L79" s="546"/>
      <c r="M79" s="546"/>
      <c r="N79" s="381"/>
    </row>
    <row r="80" spans="2:14" x14ac:dyDescent="0.2">
      <c r="B80" s="459"/>
      <c r="C80" s="376" t="s">
        <v>11</v>
      </c>
      <c r="D80" s="376"/>
      <c r="E80" s="376"/>
      <c r="F80" s="536">
        <f>[2]W!A714</f>
        <v>4000000</v>
      </c>
      <c r="G80" s="536">
        <f>[2]W!A734</f>
        <v>4000000</v>
      </c>
      <c r="H80" s="536">
        <f>[2]W!A754</f>
        <v>4000000</v>
      </c>
      <c r="I80" s="536">
        <f>[2]W!A774</f>
        <v>4000000</v>
      </c>
      <c r="J80" s="536">
        <f>[2]W!A794</f>
        <v>4000000</v>
      </c>
      <c r="K80" s="536">
        <f>[2]W!A814</f>
        <v>4000000</v>
      </c>
      <c r="L80" s="536">
        <f>[2]W!A834</f>
        <v>4000000</v>
      </c>
      <c r="M80" s="536" t="str">
        <f>[2]W!A854</f>
        <v xml:space="preserve"> </v>
      </c>
      <c r="N80" s="381"/>
    </row>
    <row r="81" spans="2:14" x14ac:dyDescent="0.2">
      <c r="B81" s="459"/>
      <c r="C81" s="376" t="s">
        <v>8</v>
      </c>
      <c r="D81" s="376"/>
      <c r="E81" s="376"/>
      <c r="F81" s="536">
        <f>[2]W!A715</f>
        <v>0</v>
      </c>
      <c r="G81" s="536">
        <f>[2]W!A735</f>
        <v>0</v>
      </c>
      <c r="H81" s="536">
        <f>[2]W!A755</f>
        <v>0</v>
      </c>
      <c r="I81" s="536">
        <f>[2]W!A775</f>
        <v>0</v>
      </c>
      <c r="J81" s="536">
        <f>[2]W!A795</f>
        <v>0</v>
      </c>
      <c r="K81" s="536">
        <f>[2]W!A815</f>
        <v>0</v>
      </c>
      <c r="L81" s="536">
        <f>[2]W!A835</f>
        <v>0</v>
      </c>
      <c r="M81" s="536" t="str">
        <f>[2]W!A855</f>
        <v xml:space="preserve"> </v>
      </c>
      <c r="N81" s="381"/>
    </row>
    <row r="82" spans="2:14" x14ac:dyDescent="0.2">
      <c r="B82" s="459"/>
      <c r="C82" s="376" t="s">
        <v>5</v>
      </c>
      <c r="D82" s="376"/>
      <c r="E82" s="376"/>
      <c r="F82" s="536">
        <f>[2]W!A716</f>
        <v>-145096</v>
      </c>
      <c r="G82" s="536">
        <f>[2]W!A736</f>
        <v>-154561</v>
      </c>
      <c r="H82" s="536">
        <f>[2]W!A756</f>
        <v>-132164</v>
      </c>
      <c r="I82" s="536">
        <f>[2]W!A776</f>
        <v>-159218</v>
      </c>
      <c r="J82" s="536">
        <f>[2]W!A796</f>
        <v>-155272</v>
      </c>
      <c r="K82" s="536">
        <f>[2]W!A816</f>
        <v>-513709</v>
      </c>
      <c r="L82" s="536">
        <f>[2]W!A836</f>
        <v>-119838</v>
      </c>
      <c r="M82" s="536" t="str">
        <f>[2]W!A856</f>
        <v xml:space="preserve"> </v>
      </c>
      <c r="N82" s="381"/>
    </row>
    <row r="83" spans="2:14" ht="12" x14ac:dyDescent="0.25">
      <c r="B83" s="459"/>
      <c r="C83" s="462" t="s">
        <v>3</v>
      </c>
      <c r="D83" s="376"/>
      <c r="E83" s="376"/>
      <c r="F83" s="536">
        <f t="shared" ref="F83:M83" si="0">SUM(F80:F82)</f>
        <v>3854904</v>
      </c>
      <c r="G83" s="536">
        <f t="shared" si="0"/>
        <v>3845439</v>
      </c>
      <c r="H83" s="536">
        <f t="shared" si="0"/>
        <v>3867836</v>
      </c>
      <c r="I83" s="536">
        <f t="shared" si="0"/>
        <v>3840782</v>
      </c>
      <c r="J83" s="536">
        <f t="shared" si="0"/>
        <v>3844728</v>
      </c>
      <c r="K83" s="536">
        <f t="shared" si="0"/>
        <v>3486291</v>
      </c>
      <c r="L83" s="536">
        <f t="shared" si="0"/>
        <v>3880162</v>
      </c>
      <c r="M83" s="536">
        <f t="shared" si="0"/>
        <v>0</v>
      </c>
      <c r="N83" s="381"/>
    </row>
    <row r="84" spans="2:14" x14ac:dyDescent="0.2">
      <c r="B84" s="460"/>
      <c r="C84" s="419"/>
      <c r="D84" s="419"/>
      <c r="E84" s="419"/>
      <c r="F84" s="419"/>
      <c r="G84" s="419"/>
      <c r="H84" s="419"/>
      <c r="I84" s="440"/>
      <c r="J84" s="419"/>
      <c r="K84" s="419"/>
      <c r="L84" s="419"/>
      <c r="M84" s="419"/>
      <c r="N84" s="433"/>
    </row>
    <row r="86" spans="2:14" x14ac:dyDescent="0.2">
      <c r="C86" s="376"/>
      <c r="D86" s="376"/>
      <c r="E86" s="376"/>
      <c r="F86" s="376"/>
      <c r="G86" s="376"/>
      <c r="H86" s="376"/>
      <c r="I86" s="385"/>
      <c r="J86" s="376"/>
      <c r="K86" s="376"/>
      <c r="L86" s="376"/>
      <c r="M86" s="376"/>
      <c r="N86" s="376"/>
    </row>
    <row r="87" spans="2:14" x14ac:dyDescent="0.2">
      <c r="B87" s="458"/>
      <c r="C87" s="431"/>
      <c r="D87" s="431"/>
      <c r="E87" s="431"/>
      <c r="F87" s="431"/>
      <c r="G87" s="431"/>
      <c r="H87" s="431"/>
      <c r="I87" s="464"/>
      <c r="J87" s="431"/>
      <c r="K87" s="431"/>
      <c r="L87" s="431"/>
      <c r="M87" s="431"/>
      <c r="N87" s="441"/>
    </row>
    <row r="88" spans="2:14" ht="12" x14ac:dyDescent="0.25">
      <c r="B88" s="459"/>
      <c r="C88" s="462" t="s">
        <v>321</v>
      </c>
      <c r="I88" s="548"/>
      <c r="K88" s="542" t="str">
        <f>[2]W!A330</f>
        <v xml:space="preserve"> </v>
      </c>
      <c r="N88" s="381"/>
    </row>
    <row r="89" spans="2:14" ht="12" x14ac:dyDescent="0.25">
      <c r="B89" s="459"/>
      <c r="C89" s="376"/>
      <c r="D89" s="375" t="s">
        <v>110</v>
      </c>
      <c r="F89" s="535">
        <f>[2]W!A331</f>
        <v>1</v>
      </c>
      <c r="G89" s="535">
        <f>[2]W!A341</f>
        <v>2</v>
      </c>
      <c r="H89" s="535">
        <f>[2]W!A351</f>
        <v>3</v>
      </c>
      <c r="I89" s="535">
        <f>[2]W!A361</f>
        <v>4</v>
      </c>
      <c r="J89" s="535">
        <f>[2]W!A371</f>
        <v>5</v>
      </c>
      <c r="K89" s="535">
        <f>[2]W!A381</f>
        <v>6</v>
      </c>
      <c r="L89" s="535">
        <f>[2]W!A391</f>
        <v>7</v>
      </c>
      <c r="M89" s="535">
        <f>[2]W!A401</f>
        <v>8</v>
      </c>
      <c r="N89" s="381"/>
    </row>
    <row r="90" spans="2:14" ht="12" x14ac:dyDescent="0.25">
      <c r="B90" s="459"/>
      <c r="C90" s="462" t="s">
        <v>322</v>
      </c>
      <c r="D90" s="376"/>
      <c r="E90" s="376"/>
      <c r="F90" s="437"/>
      <c r="G90" s="437"/>
      <c r="H90" s="437"/>
      <c r="I90" s="396"/>
      <c r="J90" s="437"/>
      <c r="L90" s="437"/>
      <c r="M90" s="437"/>
      <c r="N90" s="381"/>
    </row>
    <row r="91" spans="2:14" x14ac:dyDescent="0.2">
      <c r="B91" s="459"/>
      <c r="C91" s="376" t="s">
        <v>302</v>
      </c>
      <c r="D91" s="376"/>
      <c r="E91" s="376"/>
      <c r="F91" s="418" t="str">
        <f>[2]W!A332</f>
        <v xml:space="preserve">  4.3</v>
      </c>
      <c r="G91" s="418" t="str">
        <f>[2]W!A342</f>
        <v xml:space="preserve">  4.5</v>
      </c>
      <c r="H91" s="418" t="str">
        <f>[2]W!A352</f>
        <v xml:space="preserve">  4.7</v>
      </c>
      <c r="I91" s="418" t="str">
        <f>[2]W!A362</f>
        <v xml:space="preserve">  4.8</v>
      </c>
      <c r="J91" s="418" t="str">
        <f>[2]W!A372</f>
        <v xml:space="preserve">  4.4</v>
      </c>
      <c r="K91" s="418" t="str">
        <f>[2]W!A382</f>
        <v xml:space="preserve">  3.7</v>
      </c>
      <c r="L91" s="418" t="str">
        <f>[2]W!A392</f>
        <v xml:space="preserve">  4.7</v>
      </c>
      <c r="M91" s="418">
        <f>[2]W!A402</f>
        <v>0</v>
      </c>
      <c r="N91" s="381"/>
    </row>
    <row r="92" spans="2:14" x14ac:dyDescent="0.2">
      <c r="B92" s="459"/>
      <c r="C92" s="376" t="s">
        <v>303</v>
      </c>
      <c r="D92" s="385" t="s">
        <v>304</v>
      </c>
      <c r="E92" s="376"/>
      <c r="F92" s="418" t="str">
        <f>[2]W!A333</f>
        <v xml:space="preserve">  1.2</v>
      </c>
      <c r="G92" s="418" t="str">
        <f>[2]W!A343</f>
        <v xml:space="preserve">  1.2</v>
      </c>
      <c r="H92" s="418" t="str">
        <f>[2]W!A353</f>
        <v xml:space="preserve">  1.3</v>
      </c>
      <c r="I92" s="418" t="str">
        <f>[2]W!A363</f>
        <v xml:space="preserve">  1.3</v>
      </c>
      <c r="J92" s="418" t="str">
        <f>[2]W!A373</f>
        <v xml:space="preserve">  1.3</v>
      </c>
      <c r="K92" s="418" t="str">
        <f>[2]W!A383</f>
        <v xml:space="preserve">  1.1</v>
      </c>
      <c r="L92" s="418" t="str">
        <f>[2]W!A393</f>
        <v xml:space="preserve">  1.1</v>
      </c>
      <c r="M92" s="418">
        <f>[2]W!A403</f>
        <v>0</v>
      </c>
      <c r="N92" s="381"/>
    </row>
    <row r="93" spans="2:14" x14ac:dyDescent="0.2">
      <c r="B93" s="459"/>
      <c r="C93" s="376"/>
      <c r="D93" s="376" t="s">
        <v>164</v>
      </c>
      <c r="E93" s="376"/>
      <c r="F93" s="418" t="str">
        <f>[2]W!A334</f>
        <v xml:space="preserve">  3.2</v>
      </c>
      <c r="G93" s="418" t="str">
        <f>[2]W!A344</f>
        <v xml:space="preserve">  3.2</v>
      </c>
      <c r="H93" s="418" t="str">
        <f>[2]W!A354</f>
        <v xml:space="preserve">  3.1</v>
      </c>
      <c r="I93" s="418" t="str">
        <f>[2]W!A364</f>
        <v xml:space="preserve">  3.8</v>
      </c>
      <c r="J93" s="418" t="str">
        <f>[2]W!A374</f>
        <v xml:space="preserve">  4.4</v>
      </c>
      <c r="K93" s="418" t="str">
        <f>[2]W!A384</f>
        <v xml:space="preserve">  2.4</v>
      </c>
      <c r="L93" s="418" t="str">
        <f>[2]W!A394</f>
        <v xml:space="preserve">  3.4</v>
      </c>
      <c r="M93" s="418">
        <f>[2]W!A404</f>
        <v>0</v>
      </c>
      <c r="N93" s="381"/>
    </row>
    <row r="94" spans="2:14" x14ac:dyDescent="0.2">
      <c r="B94" s="459"/>
      <c r="C94" s="376" t="s">
        <v>305</v>
      </c>
      <c r="D94" s="376"/>
      <c r="E94" s="376"/>
      <c r="F94" s="418" t="str">
        <f>[2]W!A335</f>
        <v xml:space="preserve">  5.8</v>
      </c>
      <c r="G94" s="418" t="str">
        <f>[2]W!A345</f>
        <v xml:space="preserve">  5.8</v>
      </c>
      <c r="H94" s="418" t="str">
        <f>[2]W!A355</f>
        <v xml:space="preserve">  6.1</v>
      </c>
      <c r="I94" s="418" t="str">
        <f>[2]W!A365</f>
        <v xml:space="preserve">  5.7</v>
      </c>
      <c r="J94" s="418" t="str">
        <f>[2]W!A375</f>
        <v xml:space="preserve">  5.5</v>
      </c>
      <c r="K94" s="418" t="str">
        <f>[2]W!A385</f>
        <v xml:space="preserve">  4.2</v>
      </c>
      <c r="L94" s="418" t="str">
        <f>[2]W!A395</f>
        <v xml:space="preserve">  6.0</v>
      </c>
      <c r="M94" s="418">
        <f>[2]W!A405</f>
        <v>0</v>
      </c>
      <c r="N94" s="381"/>
    </row>
    <row r="95" spans="2:14" x14ac:dyDescent="0.2">
      <c r="B95" s="459"/>
      <c r="C95" s="376" t="s">
        <v>303</v>
      </c>
      <c r="D95" s="385" t="s">
        <v>304</v>
      </c>
      <c r="E95" s="376"/>
      <c r="F95" s="418" t="str">
        <f>[2]W!A336</f>
        <v xml:space="preserve">  1.9</v>
      </c>
      <c r="G95" s="418" t="str">
        <f>[2]W!A346</f>
        <v xml:space="preserve">  2.2</v>
      </c>
      <c r="H95" s="418" t="str">
        <f>[2]W!A356</f>
        <v xml:space="preserve">  2.2</v>
      </c>
      <c r="I95" s="418" t="str">
        <f>[2]W!A366</f>
        <v xml:space="preserve">  2.0</v>
      </c>
      <c r="J95" s="418" t="str">
        <f>[2]W!A376</f>
        <v xml:space="preserve">  2.2</v>
      </c>
      <c r="K95" s="418" t="str">
        <f>[2]W!A386</f>
        <v xml:space="preserve">  2.0</v>
      </c>
      <c r="L95" s="418" t="str">
        <f>[2]W!A396</f>
        <v xml:space="preserve">  2.0</v>
      </c>
      <c r="M95" s="418">
        <f>[2]W!A406</f>
        <v>0</v>
      </c>
      <c r="N95" s="381"/>
    </row>
    <row r="96" spans="2:14" x14ac:dyDescent="0.2">
      <c r="B96" s="459"/>
      <c r="C96" s="376"/>
      <c r="D96" s="376" t="s">
        <v>306</v>
      </c>
      <c r="E96" s="376"/>
      <c r="F96" s="418" t="str">
        <f>[2]W!A337</f>
        <v xml:space="preserve">  3.6</v>
      </c>
      <c r="G96" s="418" t="str">
        <f>[2]W!A347</f>
        <v xml:space="preserve">  3.6</v>
      </c>
      <c r="H96" s="418" t="str">
        <f>[2]W!A357</f>
        <v xml:space="preserve">  3.8</v>
      </c>
      <c r="I96" s="418" t="str">
        <f>[2]W!A367</f>
        <v xml:space="preserve">  4.6</v>
      </c>
      <c r="J96" s="418" t="str">
        <f>[2]W!A377</f>
        <v xml:space="preserve">  6.2</v>
      </c>
      <c r="K96" s="418" t="str">
        <f>[2]W!A387</f>
        <v xml:space="preserve">  2.9</v>
      </c>
      <c r="L96" s="418" t="str">
        <f>[2]W!A397</f>
        <v xml:space="preserve">  3.7</v>
      </c>
      <c r="M96" s="418">
        <f>[2]W!A407</f>
        <v>0</v>
      </c>
      <c r="N96" s="381"/>
    </row>
    <row r="97" spans="2:14" x14ac:dyDescent="0.2">
      <c r="B97" s="459"/>
      <c r="C97" s="376" t="s">
        <v>307</v>
      </c>
      <c r="D97" s="376"/>
      <c r="E97" s="376"/>
      <c r="F97" s="418" t="str">
        <f>[2]W!A338</f>
        <v xml:space="preserve">  7.2</v>
      </c>
      <c r="G97" s="418" t="str">
        <f>[2]W!A348</f>
        <v xml:space="preserve">  7.2</v>
      </c>
      <c r="H97" s="418" t="str">
        <f>[2]W!A358</f>
        <v xml:space="preserve">  8.7</v>
      </c>
      <c r="I97" s="418" t="str">
        <f>[2]W!A368</f>
        <v xml:space="preserve">  7.0</v>
      </c>
      <c r="J97" s="418" t="str">
        <f>[2]W!A378</f>
        <v xml:space="preserve">  7.6</v>
      </c>
      <c r="K97" s="418" t="str">
        <f>[2]W!A388</f>
        <v xml:space="preserve">  5.4</v>
      </c>
      <c r="L97" s="418" t="str">
        <f>[2]W!A398</f>
        <v xml:space="preserve">  8.8</v>
      </c>
      <c r="M97" s="418">
        <f>[2]W!A408</f>
        <v>0</v>
      </c>
      <c r="N97" s="381"/>
    </row>
    <row r="98" spans="2:14" x14ac:dyDescent="0.2">
      <c r="B98" s="459"/>
      <c r="C98" s="376" t="s">
        <v>303</v>
      </c>
      <c r="D98" s="385" t="s">
        <v>304</v>
      </c>
      <c r="E98" s="376"/>
      <c r="F98" s="418" t="str">
        <f>[2]W!A339</f>
        <v xml:space="preserve">  3.1</v>
      </c>
      <c r="G98" s="418" t="str">
        <f>[2]W!A349</f>
        <v xml:space="preserve">  2.9</v>
      </c>
      <c r="H98" s="418" t="str">
        <f>[2]W!A359</f>
        <v xml:space="preserve">  3.0</v>
      </c>
      <c r="I98" s="418" t="str">
        <f>[2]W!A369</f>
        <v xml:space="preserve">  2.9</v>
      </c>
      <c r="J98" s="418" t="str">
        <f>[2]W!A379</f>
        <v xml:space="preserve">  3.1</v>
      </c>
      <c r="K98" s="418" t="str">
        <f>[2]W!A389</f>
        <v xml:space="preserve">  2.8</v>
      </c>
      <c r="L98" s="418" t="str">
        <f>[2]W!A399</f>
        <v xml:space="preserve">  2.9</v>
      </c>
      <c r="M98" s="418">
        <f>[2]W!A409</f>
        <v>0</v>
      </c>
      <c r="N98" s="381"/>
    </row>
    <row r="99" spans="2:14" x14ac:dyDescent="0.2">
      <c r="B99" s="459"/>
      <c r="C99" s="376"/>
      <c r="D99" s="376" t="s">
        <v>164</v>
      </c>
      <c r="E99" s="376"/>
      <c r="F99" s="418" t="str">
        <f>[2]W!A340</f>
        <v xml:space="preserve">  4.2</v>
      </c>
      <c r="G99" s="418" t="str">
        <f>[2]W!A350</f>
        <v xml:space="preserve">  5.6</v>
      </c>
      <c r="H99" s="418" t="str">
        <f>[2]W!A360</f>
        <v xml:space="preserve">  7.1</v>
      </c>
      <c r="I99" s="418" t="str">
        <f>[2]W!A370</f>
        <v xml:space="preserve">  7.2</v>
      </c>
      <c r="J99" s="418" t="str">
        <f>[2]W!A380</f>
        <v xml:space="preserve">  9.1</v>
      </c>
      <c r="K99" s="418" t="str">
        <f>[2]W!A390</f>
        <v xml:space="preserve">  4.9</v>
      </c>
      <c r="L99" s="418" t="str">
        <f>[2]W!A400</f>
        <v xml:space="preserve">  5.5</v>
      </c>
      <c r="M99" s="418">
        <f>[2]W!A410</f>
        <v>0</v>
      </c>
      <c r="N99" s="381"/>
    </row>
    <row r="100" spans="2:14" x14ac:dyDescent="0.2">
      <c r="B100" s="460"/>
      <c r="C100" s="419"/>
      <c r="D100" s="419"/>
      <c r="E100" s="419"/>
      <c r="F100" s="414"/>
      <c r="G100" s="414"/>
      <c r="H100" s="414"/>
      <c r="I100" s="414"/>
      <c r="J100" s="414"/>
      <c r="K100" s="414"/>
      <c r="L100" s="414"/>
      <c r="M100" s="414"/>
      <c r="N100" s="433"/>
    </row>
    <row r="101" spans="2:14" x14ac:dyDescent="0.2">
      <c r="B101" s="459"/>
      <c r="C101" s="431"/>
      <c r="D101" s="376"/>
      <c r="E101" s="376"/>
      <c r="F101" s="401"/>
      <c r="G101" s="401"/>
      <c r="H101" s="401"/>
      <c r="I101" s="401"/>
      <c r="J101" s="401"/>
      <c r="K101" s="401"/>
      <c r="L101" s="401"/>
      <c r="M101" s="401"/>
      <c r="N101" s="381"/>
    </row>
    <row r="102" spans="2:14" ht="12" x14ac:dyDescent="0.25">
      <c r="B102" s="459"/>
      <c r="C102" s="462" t="s">
        <v>323</v>
      </c>
      <c r="D102" s="376"/>
      <c r="E102" s="376"/>
      <c r="F102" s="376"/>
      <c r="G102" s="376"/>
      <c r="H102" s="376"/>
      <c r="I102" s="401"/>
      <c r="J102" s="376"/>
      <c r="K102" s="396" t="str">
        <f>[2]W!A420</f>
        <v xml:space="preserve"> </v>
      </c>
      <c r="L102" s="376"/>
      <c r="M102" s="376"/>
      <c r="N102" s="381"/>
    </row>
    <row r="103" spans="2:14" ht="12" x14ac:dyDescent="0.25">
      <c r="B103" s="459"/>
      <c r="C103" s="376"/>
      <c r="D103" s="376" t="s">
        <v>110</v>
      </c>
      <c r="E103" s="376"/>
      <c r="F103" s="535">
        <f>[2]W!A421</f>
        <v>1</v>
      </c>
      <c r="G103" s="535">
        <f>[2]W!A428</f>
        <v>2</v>
      </c>
      <c r="H103" s="535">
        <f>[2]W!A435</f>
        <v>3</v>
      </c>
      <c r="I103" s="535">
        <f>[2]W!A442</f>
        <v>4</v>
      </c>
      <c r="J103" s="535">
        <f>[2]W!A449</f>
        <v>5</v>
      </c>
      <c r="K103" s="535">
        <f>[2]W!A456</f>
        <v>6</v>
      </c>
      <c r="L103" s="535">
        <f>[2]W!A463</f>
        <v>7</v>
      </c>
      <c r="M103" s="535">
        <f>[2]W!A470</f>
        <v>8</v>
      </c>
      <c r="N103" s="381"/>
    </row>
    <row r="104" spans="2:14" x14ac:dyDescent="0.2">
      <c r="B104" s="459"/>
      <c r="C104" s="376" t="s">
        <v>324</v>
      </c>
      <c r="D104" s="376"/>
      <c r="E104" s="376"/>
      <c r="F104" s="536">
        <f>[2]W!A422</f>
        <v>75000</v>
      </c>
      <c r="G104" s="536">
        <f>[2]W!A429</f>
        <v>93000</v>
      </c>
      <c r="H104" s="536">
        <f>[2]W!A436</f>
        <v>83000</v>
      </c>
      <c r="I104" s="536">
        <f>[2]W!A443</f>
        <v>85000</v>
      </c>
      <c r="J104" s="536">
        <f>[2]W!A450</f>
        <v>95000</v>
      </c>
      <c r="K104" s="536">
        <f>[2]W!A457</f>
        <v>90000</v>
      </c>
      <c r="L104" s="536">
        <f>[2]W!A464</f>
        <v>86000</v>
      </c>
      <c r="M104" s="536">
        <f>[2]W!A471</f>
        <v>0</v>
      </c>
      <c r="N104" s="381"/>
    </row>
    <row r="105" spans="2:14" x14ac:dyDescent="0.2">
      <c r="B105" s="459"/>
      <c r="C105" s="376" t="s">
        <v>325</v>
      </c>
      <c r="D105" s="376"/>
      <c r="E105" s="376"/>
      <c r="F105" s="536">
        <f>[2]W!A423</f>
        <v>55000</v>
      </c>
      <c r="G105" s="536">
        <f>[2]W!A430</f>
        <v>65000</v>
      </c>
      <c r="H105" s="536">
        <f>[2]W!A437</f>
        <v>55000</v>
      </c>
      <c r="I105" s="536">
        <f>[2]W!A444</f>
        <v>55000</v>
      </c>
      <c r="J105" s="536">
        <f>[2]W!A451</f>
        <v>70000</v>
      </c>
      <c r="K105" s="536">
        <f>[2]W!A458</f>
        <v>65000</v>
      </c>
      <c r="L105" s="536">
        <f>[2]W!A465</f>
        <v>55000</v>
      </c>
      <c r="M105" s="536">
        <f>[2]W!A472</f>
        <v>0</v>
      </c>
      <c r="N105" s="381"/>
    </row>
    <row r="106" spans="2:14" x14ac:dyDescent="0.2">
      <c r="B106" s="459"/>
      <c r="C106" s="376" t="s">
        <v>326</v>
      </c>
      <c r="D106" s="376"/>
      <c r="E106" s="376"/>
      <c r="F106" s="396"/>
      <c r="G106" s="396"/>
      <c r="H106" s="396"/>
      <c r="I106" s="396"/>
      <c r="J106" s="396"/>
      <c r="K106" s="396"/>
      <c r="L106" s="396"/>
      <c r="M106" s="396"/>
      <c r="N106" s="381"/>
    </row>
    <row r="107" spans="2:14" x14ac:dyDescent="0.2">
      <c r="B107" s="459"/>
      <c r="C107" s="376" t="s">
        <v>327</v>
      </c>
      <c r="D107" s="376"/>
      <c r="E107" s="376"/>
      <c r="F107" s="549" t="str">
        <f>[2]W!A424</f>
        <v xml:space="preserve">    *</v>
      </c>
      <c r="G107" s="549" t="str">
        <f>[2]W!A431</f>
        <v xml:space="preserve">    *</v>
      </c>
      <c r="H107" s="549" t="str">
        <f>[2]W!A438</f>
        <v xml:space="preserve">    *</v>
      </c>
      <c r="I107" s="549" t="str">
        <f>[2]W!A445</f>
        <v xml:space="preserve">    *</v>
      </c>
      <c r="J107" s="549" t="str">
        <f>[2]W!A452</f>
        <v xml:space="preserve">   **</v>
      </c>
      <c r="K107" s="549" t="str">
        <f>[2]W!A459</f>
        <v xml:space="preserve">   **</v>
      </c>
      <c r="L107" s="549" t="str">
        <f>[2]W!A466</f>
        <v xml:space="preserve">   **</v>
      </c>
      <c r="M107" s="549">
        <f>[2]W!A473</f>
        <v>0</v>
      </c>
      <c r="N107" s="381"/>
    </row>
    <row r="108" spans="2:14" x14ac:dyDescent="0.2">
      <c r="B108" s="459"/>
      <c r="C108" s="376" t="s">
        <v>328</v>
      </c>
      <c r="D108" s="376"/>
      <c r="E108" s="376"/>
      <c r="F108" s="549" t="str">
        <f>[2]W!A425</f>
        <v xml:space="preserve">   **</v>
      </c>
      <c r="G108" s="549" t="str">
        <f>[2]W!A432</f>
        <v xml:space="preserve">  ***</v>
      </c>
      <c r="H108" s="549" t="str">
        <f>[2]W!A439</f>
        <v xml:space="preserve">   **</v>
      </c>
      <c r="I108" s="549" t="str">
        <f>[2]W!A446</f>
        <v xml:space="preserve">   **</v>
      </c>
      <c r="J108" s="549" t="str">
        <f>[2]W!A453</f>
        <v xml:space="preserve">  ***</v>
      </c>
      <c r="K108" s="549" t="str">
        <f>[2]W!A460</f>
        <v xml:space="preserve">  ***</v>
      </c>
      <c r="L108" s="549" t="str">
        <f>[2]W!A467</f>
        <v xml:space="preserve">   **</v>
      </c>
      <c r="M108" s="549">
        <f>[2]W!A474</f>
        <v>0</v>
      </c>
      <c r="N108" s="381"/>
    </row>
    <row r="109" spans="2:14" x14ac:dyDescent="0.2">
      <c r="B109" s="459"/>
      <c r="C109" s="376" t="s">
        <v>329</v>
      </c>
      <c r="D109" s="376"/>
      <c r="E109" s="376"/>
      <c r="F109" s="549" t="str">
        <f>[2]W!A426</f>
        <v xml:space="preserve">   **</v>
      </c>
      <c r="G109" s="549" t="str">
        <f>[2]W!A433</f>
        <v xml:space="preserve">   **</v>
      </c>
      <c r="H109" s="549" t="str">
        <f>[2]W!A440</f>
        <v xml:space="preserve">   **</v>
      </c>
      <c r="I109" s="549" t="str">
        <f>[2]W!A447</f>
        <v xml:space="preserve">   **</v>
      </c>
      <c r="J109" s="549" t="str">
        <f>[2]W!A454</f>
        <v xml:space="preserve">   **</v>
      </c>
      <c r="K109" s="549" t="str">
        <f>[2]W!A461</f>
        <v xml:space="preserve">   **</v>
      </c>
      <c r="L109" s="549" t="str">
        <f>[2]W!A468</f>
        <v xml:space="preserve">   **</v>
      </c>
      <c r="M109" s="549">
        <f>[2]W!A475</f>
        <v>0</v>
      </c>
      <c r="N109" s="381"/>
    </row>
    <row r="110" spans="2:14" x14ac:dyDescent="0.2">
      <c r="B110" s="459"/>
      <c r="C110" s="376" t="s">
        <v>330</v>
      </c>
      <c r="D110" s="376"/>
      <c r="E110" s="376"/>
      <c r="F110" s="549" t="str">
        <f>[2]W!A427</f>
        <v xml:space="preserve">  ***</v>
      </c>
      <c r="G110" s="549" t="str">
        <f>[2]W!A434</f>
        <v xml:space="preserve">  ***</v>
      </c>
      <c r="H110" s="549" t="str">
        <f>[2]W!A441</f>
        <v xml:space="preserve">  ***</v>
      </c>
      <c r="I110" s="549" t="str">
        <f>[2]W!A448</f>
        <v xml:space="preserve">  ***</v>
      </c>
      <c r="J110" s="549" t="str">
        <f>[2]W!A455</f>
        <v xml:space="preserve">  ***</v>
      </c>
      <c r="K110" s="549" t="str">
        <f>[2]W!A462</f>
        <v xml:space="preserve">  ***</v>
      </c>
      <c r="L110" s="549" t="str">
        <f>[2]W!A469</f>
        <v xml:space="preserve">  ***</v>
      </c>
      <c r="M110" s="549">
        <f>[2]W!A476</f>
        <v>0</v>
      </c>
      <c r="N110" s="381"/>
    </row>
    <row r="111" spans="2:14" x14ac:dyDescent="0.2">
      <c r="B111" s="460"/>
      <c r="C111" s="419"/>
      <c r="D111" s="419"/>
      <c r="E111" s="419"/>
      <c r="F111" s="419"/>
      <c r="G111" s="419"/>
      <c r="H111" s="419"/>
      <c r="I111" s="440"/>
      <c r="J111" s="419"/>
      <c r="K111" s="419"/>
      <c r="L111" s="419"/>
      <c r="M111" s="419"/>
      <c r="N111" s="433"/>
    </row>
    <row r="112" spans="2:14" ht="12.75" customHeight="1" x14ac:dyDescent="0.2">
      <c r="C112" s="375" t="s">
        <v>311</v>
      </c>
    </row>
    <row r="113" spans="3:8" ht="12.75" customHeight="1" x14ac:dyDescent="0.2">
      <c r="C113" s="375" t="s">
        <v>312</v>
      </c>
    </row>
    <row r="114" spans="3:8" x14ac:dyDescent="0.2">
      <c r="H114" s="449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83" workbookViewId="0">
      <selection activeCell="F89" sqref="F89:M110"/>
    </sheetView>
  </sheetViews>
  <sheetFormatPr baseColWidth="10" defaultColWidth="9.109375" defaultRowHeight="11.4" x14ac:dyDescent="0.2"/>
  <cols>
    <col min="1" max="1" width="2" style="375" customWidth="1"/>
    <col min="2" max="2" width="1.5546875" style="375" customWidth="1"/>
    <col min="3" max="8" width="8.6640625" style="375" customWidth="1"/>
    <col min="9" max="9" width="8.6640625" style="423" customWidth="1"/>
    <col min="10" max="13" width="8.6640625" style="375" customWidth="1"/>
    <col min="14" max="14" width="2.6640625" style="375" customWidth="1"/>
    <col min="15" max="256" width="9.109375" style="375"/>
    <col min="257" max="257" width="2" style="375" customWidth="1"/>
    <col min="258" max="258" width="1.5546875" style="375" customWidth="1"/>
    <col min="259" max="269" width="8.6640625" style="375" customWidth="1"/>
    <col min="270" max="270" width="2.6640625" style="375" customWidth="1"/>
    <col min="271" max="512" width="9.109375" style="375"/>
    <col min="513" max="513" width="2" style="375" customWidth="1"/>
    <col min="514" max="514" width="1.5546875" style="375" customWidth="1"/>
    <col min="515" max="525" width="8.6640625" style="375" customWidth="1"/>
    <col min="526" max="526" width="2.6640625" style="375" customWidth="1"/>
    <col min="527" max="768" width="9.109375" style="375"/>
    <col min="769" max="769" width="2" style="375" customWidth="1"/>
    <col min="770" max="770" width="1.5546875" style="375" customWidth="1"/>
    <col min="771" max="781" width="8.6640625" style="375" customWidth="1"/>
    <col min="782" max="782" width="2.6640625" style="375" customWidth="1"/>
    <col min="783" max="1024" width="9.109375" style="375"/>
    <col min="1025" max="1025" width="2" style="375" customWidth="1"/>
    <col min="1026" max="1026" width="1.5546875" style="375" customWidth="1"/>
    <col min="1027" max="1037" width="8.6640625" style="375" customWidth="1"/>
    <col min="1038" max="1038" width="2.6640625" style="375" customWidth="1"/>
    <col min="1039" max="1280" width="9.109375" style="375"/>
    <col min="1281" max="1281" width="2" style="375" customWidth="1"/>
    <col min="1282" max="1282" width="1.5546875" style="375" customWidth="1"/>
    <col min="1283" max="1293" width="8.6640625" style="375" customWidth="1"/>
    <col min="1294" max="1294" width="2.6640625" style="375" customWidth="1"/>
    <col min="1295" max="1536" width="9.109375" style="375"/>
    <col min="1537" max="1537" width="2" style="375" customWidth="1"/>
    <col min="1538" max="1538" width="1.5546875" style="375" customWidth="1"/>
    <col min="1539" max="1549" width="8.6640625" style="375" customWidth="1"/>
    <col min="1550" max="1550" width="2.6640625" style="375" customWidth="1"/>
    <col min="1551" max="1792" width="9.109375" style="375"/>
    <col min="1793" max="1793" width="2" style="375" customWidth="1"/>
    <col min="1794" max="1794" width="1.5546875" style="375" customWidth="1"/>
    <col min="1795" max="1805" width="8.6640625" style="375" customWidth="1"/>
    <col min="1806" max="1806" width="2.6640625" style="375" customWidth="1"/>
    <col min="1807" max="2048" width="9.109375" style="375"/>
    <col min="2049" max="2049" width="2" style="375" customWidth="1"/>
    <col min="2050" max="2050" width="1.5546875" style="375" customWidth="1"/>
    <col min="2051" max="2061" width="8.6640625" style="375" customWidth="1"/>
    <col min="2062" max="2062" width="2.6640625" style="375" customWidth="1"/>
    <col min="2063" max="2304" width="9.109375" style="375"/>
    <col min="2305" max="2305" width="2" style="375" customWidth="1"/>
    <col min="2306" max="2306" width="1.5546875" style="375" customWidth="1"/>
    <col min="2307" max="2317" width="8.6640625" style="375" customWidth="1"/>
    <col min="2318" max="2318" width="2.6640625" style="375" customWidth="1"/>
    <col min="2319" max="2560" width="9.109375" style="375"/>
    <col min="2561" max="2561" width="2" style="375" customWidth="1"/>
    <col min="2562" max="2562" width="1.5546875" style="375" customWidth="1"/>
    <col min="2563" max="2573" width="8.6640625" style="375" customWidth="1"/>
    <col min="2574" max="2574" width="2.6640625" style="375" customWidth="1"/>
    <col min="2575" max="2816" width="9.109375" style="375"/>
    <col min="2817" max="2817" width="2" style="375" customWidth="1"/>
    <col min="2818" max="2818" width="1.5546875" style="375" customWidth="1"/>
    <col min="2819" max="2829" width="8.6640625" style="375" customWidth="1"/>
    <col min="2830" max="2830" width="2.6640625" style="375" customWidth="1"/>
    <col min="2831" max="3072" width="9.109375" style="375"/>
    <col min="3073" max="3073" width="2" style="375" customWidth="1"/>
    <col min="3074" max="3074" width="1.5546875" style="375" customWidth="1"/>
    <col min="3075" max="3085" width="8.6640625" style="375" customWidth="1"/>
    <col min="3086" max="3086" width="2.6640625" style="375" customWidth="1"/>
    <col min="3087" max="3328" width="9.109375" style="375"/>
    <col min="3329" max="3329" width="2" style="375" customWidth="1"/>
    <col min="3330" max="3330" width="1.5546875" style="375" customWidth="1"/>
    <col min="3331" max="3341" width="8.6640625" style="375" customWidth="1"/>
    <col min="3342" max="3342" width="2.6640625" style="375" customWidth="1"/>
    <col min="3343" max="3584" width="9.109375" style="375"/>
    <col min="3585" max="3585" width="2" style="375" customWidth="1"/>
    <col min="3586" max="3586" width="1.5546875" style="375" customWidth="1"/>
    <col min="3587" max="3597" width="8.6640625" style="375" customWidth="1"/>
    <col min="3598" max="3598" width="2.6640625" style="375" customWidth="1"/>
    <col min="3599" max="3840" width="9.109375" style="375"/>
    <col min="3841" max="3841" width="2" style="375" customWidth="1"/>
    <col min="3842" max="3842" width="1.5546875" style="375" customWidth="1"/>
    <col min="3843" max="3853" width="8.6640625" style="375" customWidth="1"/>
    <col min="3854" max="3854" width="2.6640625" style="375" customWidth="1"/>
    <col min="3855" max="4096" width="9.109375" style="375"/>
    <col min="4097" max="4097" width="2" style="375" customWidth="1"/>
    <col min="4098" max="4098" width="1.5546875" style="375" customWidth="1"/>
    <col min="4099" max="4109" width="8.6640625" style="375" customWidth="1"/>
    <col min="4110" max="4110" width="2.6640625" style="375" customWidth="1"/>
    <col min="4111" max="4352" width="9.109375" style="375"/>
    <col min="4353" max="4353" width="2" style="375" customWidth="1"/>
    <col min="4354" max="4354" width="1.5546875" style="375" customWidth="1"/>
    <col min="4355" max="4365" width="8.6640625" style="375" customWidth="1"/>
    <col min="4366" max="4366" width="2.6640625" style="375" customWidth="1"/>
    <col min="4367" max="4608" width="9.109375" style="375"/>
    <col min="4609" max="4609" width="2" style="375" customWidth="1"/>
    <col min="4610" max="4610" width="1.5546875" style="375" customWidth="1"/>
    <col min="4611" max="4621" width="8.6640625" style="375" customWidth="1"/>
    <col min="4622" max="4622" width="2.6640625" style="375" customWidth="1"/>
    <col min="4623" max="4864" width="9.109375" style="375"/>
    <col min="4865" max="4865" width="2" style="375" customWidth="1"/>
    <col min="4866" max="4866" width="1.5546875" style="375" customWidth="1"/>
    <col min="4867" max="4877" width="8.6640625" style="375" customWidth="1"/>
    <col min="4878" max="4878" width="2.6640625" style="375" customWidth="1"/>
    <col min="4879" max="5120" width="9.109375" style="375"/>
    <col min="5121" max="5121" width="2" style="375" customWidth="1"/>
    <col min="5122" max="5122" width="1.5546875" style="375" customWidth="1"/>
    <col min="5123" max="5133" width="8.6640625" style="375" customWidth="1"/>
    <col min="5134" max="5134" width="2.6640625" style="375" customWidth="1"/>
    <col min="5135" max="5376" width="9.109375" style="375"/>
    <col min="5377" max="5377" width="2" style="375" customWidth="1"/>
    <col min="5378" max="5378" width="1.5546875" style="375" customWidth="1"/>
    <col min="5379" max="5389" width="8.6640625" style="375" customWidth="1"/>
    <col min="5390" max="5390" width="2.6640625" style="375" customWidth="1"/>
    <col min="5391" max="5632" width="9.109375" style="375"/>
    <col min="5633" max="5633" width="2" style="375" customWidth="1"/>
    <col min="5634" max="5634" width="1.5546875" style="375" customWidth="1"/>
    <col min="5635" max="5645" width="8.6640625" style="375" customWidth="1"/>
    <col min="5646" max="5646" width="2.6640625" style="375" customWidth="1"/>
    <col min="5647" max="5888" width="9.109375" style="375"/>
    <col min="5889" max="5889" width="2" style="375" customWidth="1"/>
    <col min="5890" max="5890" width="1.5546875" style="375" customWidth="1"/>
    <col min="5891" max="5901" width="8.6640625" style="375" customWidth="1"/>
    <col min="5902" max="5902" width="2.6640625" style="375" customWidth="1"/>
    <col min="5903" max="6144" width="9.109375" style="375"/>
    <col min="6145" max="6145" width="2" style="375" customWidth="1"/>
    <col min="6146" max="6146" width="1.5546875" style="375" customWidth="1"/>
    <col min="6147" max="6157" width="8.6640625" style="375" customWidth="1"/>
    <col min="6158" max="6158" width="2.6640625" style="375" customWidth="1"/>
    <col min="6159" max="6400" width="9.109375" style="375"/>
    <col min="6401" max="6401" width="2" style="375" customWidth="1"/>
    <col min="6402" max="6402" width="1.5546875" style="375" customWidth="1"/>
    <col min="6403" max="6413" width="8.6640625" style="375" customWidth="1"/>
    <col min="6414" max="6414" width="2.6640625" style="375" customWidth="1"/>
    <col min="6415" max="6656" width="9.109375" style="375"/>
    <col min="6657" max="6657" width="2" style="375" customWidth="1"/>
    <col min="6658" max="6658" width="1.5546875" style="375" customWidth="1"/>
    <col min="6659" max="6669" width="8.6640625" style="375" customWidth="1"/>
    <col min="6670" max="6670" width="2.6640625" style="375" customWidth="1"/>
    <col min="6671" max="6912" width="9.109375" style="375"/>
    <col min="6913" max="6913" width="2" style="375" customWidth="1"/>
    <col min="6914" max="6914" width="1.5546875" style="375" customWidth="1"/>
    <col min="6915" max="6925" width="8.6640625" style="375" customWidth="1"/>
    <col min="6926" max="6926" width="2.6640625" style="375" customWidth="1"/>
    <col min="6927" max="7168" width="9.109375" style="375"/>
    <col min="7169" max="7169" width="2" style="375" customWidth="1"/>
    <col min="7170" max="7170" width="1.5546875" style="375" customWidth="1"/>
    <col min="7171" max="7181" width="8.6640625" style="375" customWidth="1"/>
    <col min="7182" max="7182" width="2.6640625" style="375" customWidth="1"/>
    <col min="7183" max="7424" width="9.109375" style="375"/>
    <col min="7425" max="7425" width="2" style="375" customWidth="1"/>
    <col min="7426" max="7426" width="1.5546875" style="375" customWidth="1"/>
    <col min="7427" max="7437" width="8.6640625" style="375" customWidth="1"/>
    <col min="7438" max="7438" width="2.6640625" style="375" customWidth="1"/>
    <col min="7439" max="7680" width="9.109375" style="375"/>
    <col min="7681" max="7681" width="2" style="375" customWidth="1"/>
    <col min="7682" max="7682" width="1.5546875" style="375" customWidth="1"/>
    <col min="7683" max="7693" width="8.6640625" style="375" customWidth="1"/>
    <col min="7694" max="7694" width="2.6640625" style="375" customWidth="1"/>
    <col min="7695" max="7936" width="9.109375" style="375"/>
    <col min="7937" max="7937" width="2" style="375" customWidth="1"/>
    <col min="7938" max="7938" width="1.5546875" style="375" customWidth="1"/>
    <col min="7939" max="7949" width="8.6640625" style="375" customWidth="1"/>
    <col min="7950" max="7950" width="2.6640625" style="375" customWidth="1"/>
    <col min="7951" max="8192" width="9.109375" style="375"/>
    <col min="8193" max="8193" width="2" style="375" customWidth="1"/>
    <col min="8194" max="8194" width="1.5546875" style="375" customWidth="1"/>
    <col min="8195" max="8205" width="8.6640625" style="375" customWidth="1"/>
    <col min="8206" max="8206" width="2.6640625" style="375" customWidth="1"/>
    <col min="8207" max="8448" width="9.109375" style="375"/>
    <col min="8449" max="8449" width="2" style="375" customWidth="1"/>
    <col min="8450" max="8450" width="1.5546875" style="375" customWidth="1"/>
    <col min="8451" max="8461" width="8.6640625" style="375" customWidth="1"/>
    <col min="8462" max="8462" width="2.6640625" style="375" customWidth="1"/>
    <col min="8463" max="8704" width="9.109375" style="375"/>
    <col min="8705" max="8705" width="2" style="375" customWidth="1"/>
    <col min="8706" max="8706" width="1.5546875" style="375" customWidth="1"/>
    <col min="8707" max="8717" width="8.6640625" style="375" customWidth="1"/>
    <col min="8718" max="8718" width="2.6640625" style="375" customWidth="1"/>
    <col min="8719" max="8960" width="9.109375" style="375"/>
    <col min="8961" max="8961" width="2" style="375" customWidth="1"/>
    <col min="8962" max="8962" width="1.5546875" style="375" customWidth="1"/>
    <col min="8963" max="8973" width="8.6640625" style="375" customWidth="1"/>
    <col min="8974" max="8974" width="2.6640625" style="375" customWidth="1"/>
    <col min="8975" max="9216" width="9.109375" style="375"/>
    <col min="9217" max="9217" width="2" style="375" customWidth="1"/>
    <col min="9218" max="9218" width="1.5546875" style="375" customWidth="1"/>
    <col min="9219" max="9229" width="8.6640625" style="375" customWidth="1"/>
    <col min="9230" max="9230" width="2.6640625" style="375" customWidth="1"/>
    <col min="9231" max="9472" width="9.109375" style="375"/>
    <col min="9473" max="9473" width="2" style="375" customWidth="1"/>
    <col min="9474" max="9474" width="1.5546875" style="375" customWidth="1"/>
    <col min="9475" max="9485" width="8.6640625" style="375" customWidth="1"/>
    <col min="9486" max="9486" width="2.6640625" style="375" customWidth="1"/>
    <col min="9487" max="9728" width="9.109375" style="375"/>
    <col min="9729" max="9729" width="2" style="375" customWidth="1"/>
    <col min="9730" max="9730" width="1.5546875" style="375" customWidth="1"/>
    <col min="9731" max="9741" width="8.6640625" style="375" customWidth="1"/>
    <col min="9742" max="9742" width="2.6640625" style="375" customWidth="1"/>
    <col min="9743" max="9984" width="9.109375" style="375"/>
    <col min="9985" max="9985" width="2" style="375" customWidth="1"/>
    <col min="9986" max="9986" width="1.5546875" style="375" customWidth="1"/>
    <col min="9987" max="9997" width="8.6640625" style="375" customWidth="1"/>
    <col min="9998" max="9998" width="2.6640625" style="375" customWidth="1"/>
    <col min="9999" max="10240" width="9.109375" style="375"/>
    <col min="10241" max="10241" width="2" style="375" customWidth="1"/>
    <col min="10242" max="10242" width="1.5546875" style="375" customWidth="1"/>
    <col min="10243" max="10253" width="8.6640625" style="375" customWidth="1"/>
    <col min="10254" max="10254" width="2.6640625" style="375" customWidth="1"/>
    <col min="10255" max="10496" width="9.109375" style="375"/>
    <col min="10497" max="10497" width="2" style="375" customWidth="1"/>
    <col min="10498" max="10498" width="1.5546875" style="375" customWidth="1"/>
    <col min="10499" max="10509" width="8.6640625" style="375" customWidth="1"/>
    <col min="10510" max="10510" width="2.6640625" style="375" customWidth="1"/>
    <col min="10511" max="10752" width="9.109375" style="375"/>
    <col min="10753" max="10753" width="2" style="375" customWidth="1"/>
    <col min="10754" max="10754" width="1.5546875" style="375" customWidth="1"/>
    <col min="10755" max="10765" width="8.6640625" style="375" customWidth="1"/>
    <col min="10766" max="10766" width="2.6640625" style="375" customWidth="1"/>
    <col min="10767" max="11008" width="9.109375" style="375"/>
    <col min="11009" max="11009" width="2" style="375" customWidth="1"/>
    <col min="11010" max="11010" width="1.5546875" style="375" customWidth="1"/>
    <col min="11011" max="11021" width="8.6640625" style="375" customWidth="1"/>
    <col min="11022" max="11022" width="2.6640625" style="375" customWidth="1"/>
    <col min="11023" max="11264" width="9.109375" style="375"/>
    <col min="11265" max="11265" width="2" style="375" customWidth="1"/>
    <col min="11266" max="11266" width="1.5546875" style="375" customWidth="1"/>
    <col min="11267" max="11277" width="8.6640625" style="375" customWidth="1"/>
    <col min="11278" max="11278" width="2.6640625" style="375" customWidth="1"/>
    <col min="11279" max="11520" width="9.109375" style="375"/>
    <col min="11521" max="11521" width="2" style="375" customWidth="1"/>
    <col min="11522" max="11522" width="1.5546875" style="375" customWidth="1"/>
    <col min="11523" max="11533" width="8.6640625" style="375" customWidth="1"/>
    <col min="11534" max="11534" width="2.6640625" style="375" customWidth="1"/>
    <col min="11535" max="11776" width="9.109375" style="375"/>
    <col min="11777" max="11777" width="2" style="375" customWidth="1"/>
    <col min="11778" max="11778" width="1.5546875" style="375" customWidth="1"/>
    <col min="11779" max="11789" width="8.6640625" style="375" customWidth="1"/>
    <col min="11790" max="11790" width="2.6640625" style="375" customWidth="1"/>
    <col min="11791" max="12032" width="9.109375" style="375"/>
    <col min="12033" max="12033" width="2" style="375" customWidth="1"/>
    <col min="12034" max="12034" width="1.5546875" style="375" customWidth="1"/>
    <col min="12035" max="12045" width="8.6640625" style="375" customWidth="1"/>
    <col min="12046" max="12046" width="2.6640625" style="375" customWidth="1"/>
    <col min="12047" max="12288" width="9.109375" style="375"/>
    <col min="12289" max="12289" width="2" style="375" customWidth="1"/>
    <col min="12290" max="12290" width="1.5546875" style="375" customWidth="1"/>
    <col min="12291" max="12301" width="8.6640625" style="375" customWidth="1"/>
    <col min="12302" max="12302" width="2.6640625" style="375" customWidth="1"/>
    <col min="12303" max="12544" width="9.109375" style="375"/>
    <col min="12545" max="12545" width="2" style="375" customWidth="1"/>
    <col min="12546" max="12546" width="1.5546875" style="375" customWidth="1"/>
    <col min="12547" max="12557" width="8.6640625" style="375" customWidth="1"/>
    <col min="12558" max="12558" width="2.6640625" style="375" customWidth="1"/>
    <col min="12559" max="12800" width="9.109375" style="375"/>
    <col min="12801" max="12801" width="2" style="375" customWidth="1"/>
    <col min="12802" max="12802" width="1.5546875" style="375" customWidth="1"/>
    <col min="12803" max="12813" width="8.6640625" style="375" customWidth="1"/>
    <col min="12814" max="12814" width="2.6640625" style="375" customWidth="1"/>
    <col min="12815" max="13056" width="9.109375" style="375"/>
    <col min="13057" max="13057" width="2" style="375" customWidth="1"/>
    <col min="13058" max="13058" width="1.5546875" style="375" customWidth="1"/>
    <col min="13059" max="13069" width="8.6640625" style="375" customWidth="1"/>
    <col min="13070" max="13070" width="2.6640625" style="375" customWidth="1"/>
    <col min="13071" max="13312" width="9.109375" style="375"/>
    <col min="13313" max="13313" width="2" style="375" customWidth="1"/>
    <col min="13314" max="13314" width="1.5546875" style="375" customWidth="1"/>
    <col min="13315" max="13325" width="8.6640625" style="375" customWidth="1"/>
    <col min="13326" max="13326" width="2.6640625" style="375" customWidth="1"/>
    <col min="13327" max="13568" width="9.109375" style="375"/>
    <col min="13569" max="13569" width="2" style="375" customWidth="1"/>
    <col min="13570" max="13570" width="1.5546875" style="375" customWidth="1"/>
    <col min="13571" max="13581" width="8.6640625" style="375" customWidth="1"/>
    <col min="13582" max="13582" width="2.6640625" style="375" customWidth="1"/>
    <col min="13583" max="13824" width="9.109375" style="375"/>
    <col min="13825" max="13825" width="2" style="375" customWidth="1"/>
    <col min="13826" max="13826" width="1.5546875" style="375" customWidth="1"/>
    <col min="13827" max="13837" width="8.6640625" style="375" customWidth="1"/>
    <col min="13838" max="13838" width="2.6640625" style="375" customWidth="1"/>
    <col min="13839" max="14080" width="9.109375" style="375"/>
    <col min="14081" max="14081" width="2" style="375" customWidth="1"/>
    <col min="14082" max="14082" width="1.5546875" style="375" customWidth="1"/>
    <col min="14083" max="14093" width="8.6640625" style="375" customWidth="1"/>
    <col min="14094" max="14094" width="2.6640625" style="375" customWidth="1"/>
    <col min="14095" max="14336" width="9.109375" style="375"/>
    <col min="14337" max="14337" width="2" style="375" customWidth="1"/>
    <col min="14338" max="14338" width="1.5546875" style="375" customWidth="1"/>
    <col min="14339" max="14349" width="8.6640625" style="375" customWidth="1"/>
    <col min="14350" max="14350" width="2.6640625" style="375" customWidth="1"/>
    <col min="14351" max="14592" width="9.109375" style="375"/>
    <col min="14593" max="14593" width="2" style="375" customWidth="1"/>
    <col min="14594" max="14594" width="1.5546875" style="375" customWidth="1"/>
    <col min="14595" max="14605" width="8.6640625" style="375" customWidth="1"/>
    <col min="14606" max="14606" width="2.6640625" style="375" customWidth="1"/>
    <col min="14607" max="14848" width="9.109375" style="375"/>
    <col min="14849" max="14849" width="2" style="375" customWidth="1"/>
    <col min="14850" max="14850" width="1.5546875" style="375" customWidth="1"/>
    <col min="14851" max="14861" width="8.6640625" style="375" customWidth="1"/>
    <col min="14862" max="14862" width="2.6640625" style="375" customWidth="1"/>
    <col min="14863" max="15104" width="9.109375" style="375"/>
    <col min="15105" max="15105" width="2" style="375" customWidth="1"/>
    <col min="15106" max="15106" width="1.5546875" style="375" customWidth="1"/>
    <col min="15107" max="15117" width="8.6640625" style="375" customWidth="1"/>
    <col min="15118" max="15118" width="2.6640625" style="375" customWidth="1"/>
    <col min="15119" max="15360" width="9.109375" style="375"/>
    <col min="15361" max="15361" width="2" style="375" customWidth="1"/>
    <col min="15362" max="15362" width="1.5546875" style="375" customWidth="1"/>
    <col min="15363" max="15373" width="8.6640625" style="375" customWidth="1"/>
    <col min="15374" max="15374" width="2.6640625" style="375" customWidth="1"/>
    <col min="15375" max="15616" width="9.109375" style="375"/>
    <col min="15617" max="15617" width="2" style="375" customWidth="1"/>
    <col min="15618" max="15618" width="1.5546875" style="375" customWidth="1"/>
    <col min="15619" max="15629" width="8.6640625" style="375" customWidth="1"/>
    <col min="15630" max="15630" width="2.6640625" style="375" customWidth="1"/>
    <col min="15631" max="15872" width="9.109375" style="375"/>
    <col min="15873" max="15873" width="2" style="375" customWidth="1"/>
    <col min="15874" max="15874" width="1.5546875" style="375" customWidth="1"/>
    <col min="15875" max="15885" width="8.6640625" style="375" customWidth="1"/>
    <col min="15886" max="15886" width="2.6640625" style="375" customWidth="1"/>
    <col min="15887" max="16128" width="9.109375" style="375"/>
    <col min="16129" max="16129" width="2" style="375" customWidth="1"/>
    <col min="16130" max="16130" width="1.5546875" style="375" customWidth="1"/>
    <col min="16131" max="16141" width="8.6640625" style="375" customWidth="1"/>
    <col min="16142" max="16142" width="2.6640625" style="375" customWidth="1"/>
    <col min="16143" max="16384" width="9.109375" style="375"/>
  </cols>
  <sheetData>
    <row r="1" spans="2:14" ht="15.6" x14ac:dyDescent="0.3">
      <c r="B1" s="523" t="s">
        <v>273</v>
      </c>
      <c r="C1" s="379"/>
      <c r="F1" s="524"/>
      <c r="G1" s="457" t="s">
        <v>274</v>
      </c>
      <c r="I1" s="369" t="s">
        <v>111</v>
      </c>
      <c r="J1" s="370">
        <f>[3]W!$A1</f>
        <v>8</v>
      </c>
      <c r="K1" s="369" t="s">
        <v>108</v>
      </c>
      <c r="L1" s="370">
        <f>[3]W!$A4</f>
        <v>2017</v>
      </c>
      <c r="M1" s="369" t="s">
        <v>107</v>
      </c>
      <c r="N1" s="525">
        <f>[3]W!$A5</f>
        <v>4</v>
      </c>
    </row>
    <row r="3" spans="2:14" x14ac:dyDescent="0.2">
      <c r="B3" s="458"/>
      <c r="C3" s="431"/>
      <c r="D3" s="431"/>
      <c r="E3" s="431"/>
      <c r="F3" s="431"/>
      <c r="G3" s="431"/>
      <c r="H3" s="431"/>
      <c r="I3" s="464"/>
      <c r="J3" s="431"/>
      <c r="K3" s="431"/>
      <c r="L3" s="431"/>
      <c r="M3" s="431"/>
      <c r="N3" s="441"/>
    </row>
    <row r="4" spans="2:14" ht="12" x14ac:dyDescent="0.25">
      <c r="B4" s="459"/>
      <c r="C4" s="462" t="s">
        <v>275</v>
      </c>
      <c r="D4" s="462"/>
      <c r="E4" s="462"/>
      <c r="F4" s="376"/>
      <c r="G4" s="392" t="s">
        <v>172</v>
      </c>
      <c r="H4" s="392" t="s">
        <v>173</v>
      </c>
      <c r="I4" s="385" t="s">
        <v>276</v>
      </c>
      <c r="K4" s="376"/>
      <c r="L4" s="376"/>
      <c r="M4" s="376"/>
      <c r="N4" s="381"/>
    </row>
    <row r="5" spans="2:14" ht="13.2" x14ac:dyDescent="0.3">
      <c r="B5" s="459"/>
      <c r="C5" s="475" t="s">
        <v>277</v>
      </c>
      <c r="D5" s="376"/>
      <c r="E5" s="376"/>
      <c r="F5" s="376"/>
      <c r="G5" s="392">
        <f>[3]W!A505</f>
        <v>4199</v>
      </c>
      <c r="H5" s="392">
        <f>[3]W!A506</f>
        <v>4310</v>
      </c>
      <c r="I5" s="392">
        <f>[3]W!A504</f>
        <v>6153</v>
      </c>
      <c r="K5" s="385"/>
      <c r="M5" s="376"/>
      <c r="N5" s="381"/>
    </row>
    <row r="6" spans="2:14" ht="13.2" x14ac:dyDescent="0.3">
      <c r="B6" s="459"/>
      <c r="C6" s="475" t="s">
        <v>278</v>
      </c>
      <c r="D6" s="376"/>
      <c r="E6" s="376"/>
      <c r="F6" s="376"/>
      <c r="G6" s="526">
        <f>[3]W!A507/10</f>
        <v>8.3000000000000007</v>
      </c>
      <c r="H6" s="526">
        <f>[3]W!A508/10</f>
        <v>4.3</v>
      </c>
      <c r="I6" s="425"/>
      <c r="K6" s="385"/>
      <c r="L6" s="401"/>
      <c r="M6" s="376"/>
      <c r="N6" s="381"/>
    </row>
    <row r="7" spans="2:14" x14ac:dyDescent="0.2">
      <c r="B7" s="459"/>
      <c r="C7" s="385" t="s">
        <v>279</v>
      </c>
      <c r="D7" s="376"/>
      <c r="E7" s="376"/>
      <c r="F7" s="376"/>
      <c r="G7" s="392">
        <f>[3]W!A509</f>
        <v>1715</v>
      </c>
      <c r="H7" s="392">
        <f>[3]W!A510</f>
        <v>1531</v>
      </c>
      <c r="I7" s="425"/>
      <c r="K7" s="385"/>
      <c r="L7" s="401"/>
      <c r="M7" s="376"/>
      <c r="N7" s="381"/>
    </row>
    <row r="8" spans="2:14" x14ac:dyDescent="0.2">
      <c r="B8" s="459"/>
      <c r="C8" s="385"/>
      <c r="D8" s="376"/>
      <c r="E8" s="376"/>
      <c r="F8" s="376"/>
      <c r="H8" s="401"/>
      <c r="I8" s="392"/>
      <c r="K8" s="401"/>
      <c r="L8" s="401"/>
      <c r="M8" s="376"/>
      <c r="N8" s="381"/>
    </row>
    <row r="9" spans="2:14" ht="12" x14ac:dyDescent="0.25">
      <c r="B9" s="459"/>
      <c r="C9" s="391" t="s">
        <v>280</v>
      </c>
      <c r="D9" s="376"/>
      <c r="E9" s="462"/>
      <c r="F9" s="376"/>
      <c r="H9" s="401"/>
      <c r="I9" s="392"/>
      <c r="K9" s="401"/>
      <c r="L9" s="401" t="s">
        <v>0</v>
      </c>
      <c r="M9" s="376"/>
      <c r="N9" s="381"/>
    </row>
    <row r="10" spans="2:14" ht="13.2" x14ac:dyDescent="0.3">
      <c r="B10" s="459"/>
      <c r="C10" s="475" t="s">
        <v>281</v>
      </c>
      <c r="D10" s="376"/>
      <c r="E10" s="376"/>
      <c r="F10" s="376"/>
      <c r="G10" s="526">
        <f>[3]W!A501/10</f>
        <v>0.5</v>
      </c>
      <c r="H10" s="526">
        <f>[3]W!A502/10</f>
        <v>1.1000000000000001</v>
      </c>
      <c r="I10" s="385" t="s">
        <v>282</v>
      </c>
      <c r="J10" s="385"/>
      <c r="K10" s="401"/>
      <c r="L10" s="527">
        <f>[3]W!A511/100</f>
        <v>0.82</v>
      </c>
      <c r="M10" s="376"/>
      <c r="N10" s="381"/>
    </row>
    <row r="11" spans="2:14" x14ac:dyDescent="0.2">
      <c r="B11" s="459"/>
      <c r="C11" s="385"/>
      <c r="D11" s="528"/>
      <c r="E11" s="528"/>
      <c r="F11" s="528"/>
      <c r="I11" s="392"/>
      <c r="K11" s="401"/>
      <c r="L11" s="401"/>
      <c r="M11" s="376"/>
      <c r="N11" s="381"/>
    </row>
    <row r="12" spans="2:14" x14ac:dyDescent="0.2">
      <c r="B12" s="459"/>
      <c r="C12" s="376"/>
      <c r="D12" s="376"/>
      <c r="E12" s="376"/>
      <c r="F12" s="376"/>
      <c r="H12" s="392"/>
      <c r="I12" s="425"/>
      <c r="J12" s="401"/>
      <c r="K12" s="401"/>
      <c r="L12" s="401"/>
      <c r="M12" s="376"/>
      <c r="N12" s="381"/>
    </row>
    <row r="13" spans="2:14" x14ac:dyDescent="0.2">
      <c r="B13" s="459"/>
      <c r="C13" s="442" t="s">
        <v>283</v>
      </c>
      <c r="D13" s="376"/>
      <c r="E13" s="376"/>
      <c r="F13" s="376"/>
      <c r="G13" s="392">
        <f>[3]W!A518</f>
        <v>500</v>
      </c>
      <c r="I13" s="425"/>
      <c r="J13" s="401"/>
      <c r="K13" s="401"/>
      <c r="L13" s="401"/>
      <c r="M13" s="376"/>
      <c r="N13" s="381"/>
    </row>
    <row r="14" spans="2:14" x14ac:dyDescent="0.2">
      <c r="B14" s="459"/>
      <c r="C14" s="442"/>
      <c r="D14" s="376"/>
      <c r="E14" s="376"/>
      <c r="F14" s="376"/>
      <c r="H14" s="401"/>
      <c r="I14" s="425"/>
      <c r="J14" s="401"/>
      <c r="K14" s="401"/>
      <c r="L14" s="401"/>
      <c r="M14" s="376"/>
      <c r="N14" s="381"/>
    </row>
    <row r="15" spans="2:14" x14ac:dyDescent="0.2">
      <c r="B15" s="459"/>
      <c r="C15" s="442" t="s">
        <v>284</v>
      </c>
      <c r="D15" s="376"/>
      <c r="E15" s="376"/>
      <c r="F15" s="376"/>
      <c r="G15" s="385" t="s">
        <v>285</v>
      </c>
      <c r="H15" s="423" t="s">
        <v>286</v>
      </c>
      <c r="I15" s="392" t="s">
        <v>287</v>
      </c>
      <c r="K15" s="385"/>
      <c r="L15" s="401"/>
      <c r="M15" s="376"/>
      <c r="N15" s="381"/>
    </row>
    <row r="16" spans="2:14" x14ac:dyDescent="0.2">
      <c r="B16" s="459"/>
      <c r="C16" s="442" t="s">
        <v>288</v>
      </c>
      <c r="D16" s="376"/>
      <c r="E16" s="376"/>
      <c r="F16" s="376"/>
      <c r="G16" s="529">
        <f>INT(L10*G20/1000) + 60</f>
        <v>125</v>
      </c>
      <c r="H16" s="529">
        <f>INT(L10*2*G20/1000) + 75</f>
        <v>205</v>
      </c>
      <c r="I16" s="529">
        <f>INT(L10*3*G20/1000) + 120</f>
        <v>315</v>
      </c>
      <c r="K16" s="401"/>
      <c r="L16" s="401"/>
      <c r="M16" s="401"/>
      <c r="N16" s="381"/>
    </row>
    <row r="17" spans="2:14" x14ac:dyDescent="0.2">
      <c r="B17" s="459"/>
      <c r="C17" s="442" t="s">
        <v>289</v>
      </c>
      <c r="E17" s="376"/>
      <c r="F17" s="376"/>
      <c r="G17" s="529">
        <f>INT(L10*1.5*G20/1000) + 60</f>
        <v>157</v>
      </c>
      <c r="H17" s="529">
        <f>INT(L10*1.5*2*G20/1000) + 75</f>
        <v>270</v>
      </c>
      <c r="I17" s="529">
        <f>INT(L10*1.5*3*G20/1000) + 120</f>
        <v>412</v>
      </c>
      <c r="K17" s="401"/>
      <c r="L17" s="401"/>
      <c r="M17" s="401"/>
      <c r="N17" s="381"/>
    </row>
    <row r="18" spans="2:14" x14ac:dyDescent="0.2">
      <c r="B18" s="459"/>
      <c r="C18" s="442"/>
      <c r="E18" s="376"/>
      <c r="F18" s="376"/>
      <c r="H18" s="401"/>
      <c r="I18" s="392"/>
      <c r="J18" s="401"/>
      <c r="K18" s="401"/>
      <c r="L18" s="401"/>
      <c r="M18" s="376"/>
      <c r="N18" s="381"/>
    </row>
    <row r="19" spans="2:14" x14ac:dyDescent="0.2">
      <c r="B19" s="459"/>
      <c r="C19" s="442"/>
      <c r="E19" s="376"/>
      <c r="F19" s="376"/>
      <c r="G19" s="427" t="s">
        <v>239</v>
      </c>
      <c r="H19" s="425" t="s">
        <v>290</v>
      </c>
      <c r="I19" s="392" t="s">
        <v>291</v>
      </c>
      <c r="K19" s="401"/>
      <c r="L19" s="401"/>
      <c r="M19" s="376"/>
      <c r="N19" s="381"/>
    </row>
    <row r="20" spans="2:14" x14ac:dyDescent="0.2">
      <c r="B20" s="459"/>
      <c r="C20" s="442" t="s">
        <v>292</v>
      </c>
      <c r="D20" s="376"/>
      <c r="G20" s="530">
        <f>[3]W!A515</f>
        <v>79336</v>
      </c>
      <c r="H20" s="530">
        <f>[3]W!A516</f>
        <v>75369</v>
      </c>
      <c r="I20" s="530">
        <f>[3]W!A517</f>
        <v>71403</v>
      </c>
      <c r="K20" s="401"/>
      <c r="L20" s="401"/>
      <c r="M20" s="376"/>
      <c r="N20" s="381"/>
    </row>
    <row r="21" spans="2:14" x14ac:dyDescent="0.2">
      <c r="B21" s="459"/>
      <c r="C21" s="376"/>
      <c r="D21" s="376"/>
      <c r="H21" s="401"/>
      <c r="I21" s="385"/>
      <c r="J21" s="401"/>
      <c r="K21" s="401"/>
      <c r="L21" s="401"/>
      <c r="M21" s="376"/>
      <c r="N21" s="381"/>
    </row>
    <row r="22" spans="2:14" x14ac:dyDescent="0.2">
      <c r="B22" s="459"/>
      <c r="C22" s="376"/>
      <c r="D22" s="376"/>
      <c r="H22" s="401"/>
      <c r="I22" s="385"/>
      <c r="J22" s="401"/>
      <c r="K22" s="401"/>
      <c r="L22" s="401"/>
      <c r="M22" s="376"/>
      <c r="N22" s="381"/>
    </row>
    <row r="23" spans="2:14" ht="12" x14ac:dyDescent="0.25">
      <c r="B23" s="459"/>
      <c r="C23" s="462" t="s">
        <v>293</v>
      </c>
      <c r="D23" s="376"/>
      <c r="E23" s="376"/>
      <c r="F23" s="437" t="str">
        <f>[3]W!A681</f>
        <v>US shale developments are likely to have a long term impact</v>
      </c>
      <c r="G23" s="376"/>
      <c r="H23" s="376"/>
      <c r="I23" s="385"/>
      <c r="J23" s="376"/>
      <c r="K23" s="376"/>
      <c r="L23" s="376"/>
      <c r="M23" s="376"/>
      <c r="N23" s="381"/>
    </row>
    <row r="24" spans="2:14" ht="12" x14ac:dyDescent="0.25">
      <c r="B24" s="459"/>
      <c r="C24" s="462"/>
      <c r="F24" s="437" t="str">
        <f>[3]W!A682</f>
        <v>on energy provision.American exports are reducing prices of</v>
      </c>
      <c r="G24" s="376"/>
      <c r="H24" s="376"/>
      <c r="I24" s="385"/>
      <c r="J24" s="376"/>
      <c r="K24" s="376"/>
      <c r="L24" s="376"/>
      <c r="M24" s="376"/>
      <c r="N24" s="381"/>
    </row>
    <row r="25" spans="2:14" ht="12" x14ac:dyDescent="0.25">
      <c r="B25" s="459"/>
      <c r="C25" s="462"/>
      <c r="F25" s="437" t="str">
        <f>[3]W!A683</f>
        <v>oil and gas globally. This is having political as well as</v>
      </c>
      <c r="G25" s="376"/>
      <c r="H25" s="376"/>
      <c r="I25" s="385"/>
      <c r="J25" s="376"/>
      <c r="K25" s="376"/>
      <c r="L25" s="376"/>
      <c r="M25" s="376"/>
      <c r="N25" s="381"/>
    </row>
    <row r="26" spans="2:14" x14ac:dyDescent="0.2">
      <c r="B26" s="459"/>
      <c r="C26" s="437"/>
      <c r="F26" s="437" t="str">
        <f>[3]W!A684</f>
        <v>economic effects.</v>
      </c>
      <c r="G26" s="437"/>
      <c r="H26" s="437"/>
      <c r="I26" s="388"/>
      <c r="J26" s="437"/>
      <c r="K26" s="376"/>
      <c r="L26" s="376"/>
      <c r="M26" s="376"/>
      <c r="N26" s="381"/>
    </row>
    <row r="27" spans="2:14" x14ac:dyDescent="0.2">
      <c r="B27" s="459"/>
      <c r="C27" s="437"/>
      <c r="F27" s="437" t="str">
        <f>[3]W!A685</f>
        <v xml:space="preserve"> </v>
      </c>
      <c r="G27" s="437"/>
      <c r="H27" s="437"/>
      <c r="I27" s="388"/>
      <c r="J27" s="437"/>
      <c r="K27" s="376"/>
      <c r="L27" s="376"/>
      <c r="M27" s="376"/>
      <c r="N27" s="381"/>
    </row>
    <row r="28" spans="2:14" x14ac:dyDescent="0.2">
      <c r="B28" s="459"/>
      <c r="C28" s="437"/>
      <c r="F28" s="437" t="str">
        <f>[3]W!A686</f>
        <v xml:space="preserve"> </v>
      </c>
      <c r="G28" s="437"/>
      <c r="H28" s="437"/>
      <c r="I28" s="388"/>
      <c r="J28" s="437"/>
      <c r="K28" s="376"/>
      <c r="L28" s="376"/>
      <c r="M28" s="376"/>
      <c r="N28" s="381"/>
    </row>
    <row r="29" spans="2:14" x14ac:dyDescent="0.2">
      <c r="B29" s="531"/>
      <c r="C29" s="532"/>
      <c r="D29" s="532"/>
      <c r="E29" s="532"/>
      <c r="F29" s="532"/>
      <c r="G29" s="532"/>
      <c r="H29" s="532"/>
      <c r="I29" s="447"/>
      <c r="J29" s="532"/>
      <c r="K29" s="532"/>
      <c r="L29" s="532"/>
      <c r="M29" s="532"/>
      <c r="N29" s="433"/>
    </row>
    <row r="30" spans="2:14" x14ac:dyDescent="0.2">
      <c r="C30" s="376"/>
      <c r="D30" s="388"/>
      <c r="E30" s="437"/>
      <c r="F30" s="437"/>
      <c r="G30" s="437"/>
      <c r="H30" s="437"/>
      <c r="I30" s="388"/>
      <c r="J30" s="437"/>
      <c r="K30" s="376"/>
      <c r="L30" s="376"/>
      <c r="M30" s="376"/>
      <c r="N30" s="376"/>
    </row>
    <row r="31" spans="2:14" x14ac:dyDescent="0.2">
      <c r="B31" s="458"/>
      <c r="C31" s="431"/>
      <c r="D31" s="533"/>
      <c r="E31" s="534"/>
      <c r="F31" s="534"/>
      <c r="G31" s="534"/>
      <c r="H31" s="534"/>
      <c r="I31" s="533"/>
      <c r="J31" s="534"/>
      <c r="K31" s="431"/>
      <c r="L31" s="431"/>
      <c r="M31" s="431"/>
      <c r="N31" s="441"/>
    </row>
    <row r="32" spans="2:14" ht="12" x14ac:dyDescent="0.25">
      <c r="B32" s="459"/>
      <c r="C32" s="462" t="s">
        <v>294</v>
      </c>
      <c r="D32" s="388"/>
      <c r="E32" s="437"/>
      <c r="F32" s="396" t="s">
        <v>110</v>
      </c>
      <c r="G32" s="396" t="s">
        <v>110</v>
      </c>
      <c r="H32" s="396" t="s">
        <v>110</v>
      </c>
      <c r="I32" s="396" t="s">
        <v>110</v>
      </c>
      <c r="J32" s="396" t="s">
        <v>110</v>
      </c>
      <c r="K32" s="396" t="s">
        <v>110</v>
      </c>
      <c r="L32" s="396" t="s">
        <v>110</v>
      </c>
      <c r="M32" s="396" t="s">
        <v>110</v>
      </c>
      <c r="N32" s="381"/>
    </row>
    <row r="33" spans="2:17" ht="12" x14ac:dyDescent="0.25">
      <c r="B33" s="459"/>
      <c r="C33" s="376"/>
      <c r="D33" s="376"/>
      <c r="E33" s="376"/>
      <c r="F33" s="535">
        <f>[3]W!A521</f>
        <v>1</v>
      </c>
      <c r="G33" s="535">
        <f>[3]W!A541</f>
        <v>2</v>
      </c>
      <c r="H33" s="535">
        <f>[3]W!A561</f>
        <v>3</v>
      </c>
      <c r="I33" s="535">
        <f>[3]W!A581</f>
        <v>4</v>
      </c>
      <c r="J33" s="535">
        <f>[3]W!A601</f>
        <v>5</v>
      </c>
      <c r="K33" s="535">
        <f>[3]W!A621</f>
        <v>6</v>
      </c>
      <c r="L33" s="535">
        <f>[3]W!A641</f>
        <v>7</v>
      </c>
      <c r="M33" s="535">
        <f>[3]W!A661</f>
        <v>8</v>
      </c>
      <c r="N33" s="381"/>
      <c r="Q33" s="375" t="s">
        <v>0</v>
      </c>
    </row>
    <row r="34" spans="2:17" ht="12" x14ac:dyDescent="0.25">
      <c r="B34" s="459"/>
      <c r="C34" s="462" t="s">
        <v>295</v>
      </c>
      <c r="D34" s="376"/>
      <c r="E34" s="376"/>
      <c r="F34" s="376"/>
      <c r="G34" s="376"/>
      <c r="H34" s="376"/>
      <c r="I34" s="401"/>
      <c r="J34" s="376"/>
      <c r="K34" s="376"/>
      <c r="L34" s="376"/>
      <c r="M34" s="376"/>
      <c r="N34" s="381"/>
    </row>
    <row r="35" spans="2:17" x14ac:dyDescent="0.2">
      <c r="B35" s="459"/>
      <c r="C35" s="376" t="s">
        <v>296</v>
      </c>
      <c r="D35" s="376"/>
      <c r="E35" s="376"/>
      <c r="F35" s="536">
        <f>[3]W!A522/100</f>
        <v>91.12</v>
      </c>
      <c r="G35" s="536">
        <f>[3]W!A542/100</f>
        <v>94.55</v>
      </c>
      <c r="H35" s="536">
        <f>[3]W!A562/100</f>
        <v>104.82</v>
      </c>
      <c r="I35" s="536">
        <f>[3]W!A582/100</f>
        <v>96.55</v>
      </c>
      <c r="J35" s="536">
        <f>[3]W!A602/100</f>
        <v>100.51</v>
      </c>
      <c r="K35" s="536">
        <f>[3]W!A622/100</f>
        <v>99</v>
      </c>
      <c r="L35" s="536">
        <f>[3]W!A642/100</f>
        <v>101.94</v>
      </c>
      <c r="M35" s="536">
        <f>[3]W!A662/100</f>
        <v>0</v>
      </c>
      <c r="N35" s="408"/>
    </row>
    <row r="36" spans="2:17" x14ac:dyDescent="0.2">
      <c r="B36" s="459"/>
      <c r="C36" s="376" t="s">
        <v>297</v>
      </c>
      <c r="D36" s="376"/>
      <c r="E36" s="376"/>
      <c r="F36" s="536">
        <f>[3]W!A523</f>
        <v>3644800</v>
      </c>
      <c r="G36" s="536">
        <f>[3]W!A543</f>
        <v>3782000</v>
      </c>
      <c r="H36" s="536">
        <f>[3]W!A563</f>
        <v>4192800</v>
      </c>
      <c r="I36" s="536">
        <f>[3]W!A583</f>
        <v>3862000</v>
      </c>
      <c r="J36" s="536">
        <f>[3]W!A603</f>
        <v>4020400</v>
      </c>
      <c r="K36" s="536">
        <f>[3]W!A623</f>
        <v>3960000</v>
      </c>
      <c r="L36" s="536">
        <f>[3]W!A643</f>
        <v>4077600</v>
      </c>
      <c r="M36" s="536">
        <f>[3]W!A663</f>
        <v>0</v>
      </c>
      <c r="N36" s="408"/>
    </row>
    <row r="37" spans="2:17" x14ac:dyDescent="0.2">
      <c r="B37" s="459"/>
      <c r="C37" s="376"/>
      <c r="F37" s="468"/>
      <c r="G37" s="468"/>
      <c r="H37" s="468"/>
      <c r="I37" s="537"/>
      <c r="J37" s="468"/>
      <c r="K37" s="468"/>
      <c r="L37" s="468"/>
      <c r="M37" s="468"/>
      <c r="N37" s="408"/>
    </row>
    <row r="38" spans="2:17" x14ac:dyDescent="0.2">
      <c r="B38" s="459"/>
      <c r="C38" s="376" t="s">
        <v>298</v>
      </c>
      <c r="D38" s="376"/>
      <c r="E38" s="376"/>
      <c r="F38" s="536">
        <f>[3]W!A524</f>
        <v>0</v>
      </c>
      <c r="G38" s="536">
        <f>[3]W!A544</f>
        <v>0</v>
      </c>
      <c r="H38" s="536">
        <f>[3]W!A564</f>
        <v>0</v>
      </c>
      <c r="I38" s="536">
        <f>[3]W!A584</f>
        <v>0</v>
      </c>
      <c r="J38" s="536">
        <f>[3]W!A604</f>
        <v>0</v>
      </c>
      <c r="K38" s="536">
        <f>[3]W!A624</f>
        <v>0</v>
      </c>
      <c r="L38" s="536">
        <f>[3]W!A644</f>
        <v>0</v>
      </c>
      <c r="M38" s="536">
        <f>[3]W!A664</f>
        <v>0</v>
      </c>
      <c r="N38" s="408"/>
    </row>
    <row r="39" spans="2:17" x14ac:dyDescent="0.2">
      <c r="B39" s="459"/>
      <c r="C39" s="376" t="s">
        <v>299</v>
      </c>
      <c r="D39" s="376"/>
      <c r="E39" s="376"/>
      <c r="F39" s="536">
        <f>[3]W!A525</f>
        <v>3644800</v>
      </c>
      <c r="G39" s="536">
        <f>[3]W!A545</f>
        <v>3782000</v>
      </c>
      <c r="H39" s="536">
        <f>[3]W!A565</f>
        <v>4192800</v>
      </c>
      <c r="I39" s="536">
        <f>[3]W!A585</f>
        <v>3862000</v>
      </c>
      <c r="J39" s="536">
        <f>[3]W!A605</f>
        <v>4020400</v>
      </c>
      <c r="K39" s="536">
        <f>[3]W!A625</f>
        <v>3960000</v>
      </c>
      <c r="L39" s="536">
        <f>[3]W!A645</f>
        <v>4077600</v>
      </c>
      <c r="M39" s="536">
        <f>[3]W!A665</f>
        <v>0</v>
      </c>
      <c r="N39" s="408"/>
    </row>
    <row r="40" spans="2:17" x14ac:dyDescent="0.2">
      <c r="B40" s="459"/>
      <c r="C40" s="376"/>
      <c r="D40" s="376"/>
      <c r="E40" s="376"/>
      <c r="F40" s="538"/>
      <c r="G40" s="538"/>
      <c r="H40" s="538"/>
      <c r="I40" s="536"/>
      <c r="J40" s="538"/>
      <c r="K40" s="538"/>
      <c r="L40" s="538"/>
      <c r="M40" s="538"/>
      <c r="N40" s="408"/>
    </row>
    <row r="41" spans="2:17" ht="12" x14ac:dyDescent="0.25">
      <c r="B41" s="459"/>
      <c r="C41" s="462" t="s">
        <v>300</v>
      </c>
      <c r="D41" s="376"/>
      <c r="E41" s="376"/>
      <c r="F41" s="536"/>
      <c r="G41" s="536"/>
      <c r="H41" s="536"/>
      <c r="I41" s="536"/>
      <c r="J41" s="538"/>
      <c r="K41" s="538"/>
      <c r="L41" s="538"/>
      <c r="M41" s="538"/>
      <c r="N41" s="408"/>
    </row>
    <row r="42" spans="2:17" x14ac:dyDescent="0.2">
      <c r="B42" s="459"/>
      <c r="C42" s="376" t="s">
        <v>301</v>
      </c>
      <c r="D42" s="376"/>
      <c r="E42" s="376"/>
      <c r="F42" s="536"/>
      <c r="G42" s="536"/>
      <c r="H42" s="536"/>
      <c r="I42" s="536"/>
      <c r="J42" s="538"/>
      <c r="K42" s="538"/>
      <c r="L42" s="538"/>
      <c r="M42" s="538"/>
      <c r="N42" s="408"/>
    </row>
    <row r="43" spans="2:17" x14ac:dyDescent="0.2">
      <c r="B43" s="459"/>
      <c r="C43" s="376" t="s">
        <v>302</v>
      </c>
      <c r="D43" s="376"/>
      <c r="E43" s="376"/>
      <c r="F43" s="536">
        <f>[3]W!A526</f>
        <v>325</v>
      </c>
      <c r="G43" s="536">
        <f>[3]W!A546</f>
        <v>320</v>
      </c>
      <c r="H43" s="536">
        <f>[3]W!A566</f>
        <v>335</v>
      </c>
      <c r="I43" s="536">
        <f>[3]W!A586</f>
        <v>320</v>
      </c>
      <c r="J43" s="536">
        <f>[3]W!A606</f>
        <v>325</v>
      </c>
      <c r="K43" s="536">
        <f>[3]W!A626</f>
        <v>300</v>
      </c>
      <c r="L43" s="536">
        <f>[3]W!A646</f>
        <v>335</v>
      </c>
      <c r="M43" s="536">
        <f>[3]W!A666</f>
        <v>0</v>
      </c>
      <c r="N43" s="408"/>
    </row>
    <row r="44" spans="2:17" x14ac:dyDescent="0.2">
      <c r="B44" s="459"/>
      <c r="C44" s="376" t="s">
        <v>303</v>
      </c>
      <c r="D44" s="385" t="s">
        <v>304</v>
      </c>
      <c r="E44" s="376"/>
      <c r="F44" s="536">
        <f>[3]W!A527</f>
        <v>335</v>
      </c>
      <c r="G44" s="536">
        <f>[3]W!A547</f>
        <v>345</v>
      </c>
      <c r="H44" s="536">
        <f>[3]W!A567</f>
        <v>345</v>
      </c>
      <c r="I44" s="536">
        <f>[3]W!A587</f>
        <v>325</v>
      </c>
      <c r="J44" s="536">
        <f>[3]W!A607</f>
        <v>335</v>
      </c>
      <c r="K44" s="536">
        <f>[3]W!A627</f>
        <v>320</v>
      </c>
      <c r="L44" s="536">
        <f>[3]W!A647</f>
        <v>345</v>
      </c>
      <c r="M44" s="536">
        <f>[3]W!A667</f>
        <v>0</v>
      </c>
      <c r="N44" s="408"/>
    </row>
    <row r="45" spans="2:17" x14ac:dyDescent="0.2">
      <c r="B45" s="459"/>
      <c r="C45" s="376"/>
      <c r="D45" s="376" t="s">
        <v>164</v>
      </c>
      <c r="E45" s="376"/>
      <c r="F45" s="536">
        <f>[3]W!A528</f>
        <v>355</v>
      </c>
      <c r="G45" s="536">
        <f>[3]W!A548</f>
        <v>380</v>
      </c>
      <c r="H45" s="536">
        <f>[3]W!A568</f>
        <v>385</v>
      </c>
      <c r="I45" s="536">
        <f>[3]W!A588</f>
        <v>360</v>
      </c>
      <c r="J45" s="536">
        <f>[3]W!A608</f>
        <v>365</v>
      </c>
      <c r="K45" s="536">
        <f>[3]W!A628</f>
        <v>350</v>
      </c>
      <c r="L45" s="536">
        <f>[3]W!A648</f>
        <v>375</v>
      </c>
      <c r="M45" s="536">
        <f>[3]W!A668</f>
        <v>0</v>
      </c>
      <c r="N45" s="408"/>
    </row>
    <row r="46" spans="2:17" x14ac:dyDescent="0.2">
      <c r="B46" s="459"/>
      <c r="C46" s="376" t="s">
        <v>305</v>
      </c>
      <c r="D46" s="376"/>
      <c r="E46" s="376"/>
      <c r="F46" s="536">
        <f>[3]W!A529</f>
        <v>490</v>
      </c>
      <c r="G46" s="536">
        <f>[3]W!A549</f>
        <v>500</v>
      </c>
      <c r="H46" s="536">
        <f>[3]W!A569</f>
        <v>490</v>
      </c>
      <c r="I46" s="536">
        <f>[3]W!A589</f>
        <v>550</v>
      </c>
      <c r="J46" s="536">
        <f>[3]W!A609</f>
        <v>490</v>
      </c>
      <c r="K46" s="536">
        <f>[3]W!A629</f>
        <v>470</v>
      </c>
      <c r="L46" s="536">
        <f>[3]W!A649</f>
        <v>490</v>
      </c>
      <c r="M46" s="536">
        <f>[3]W!A669</f>
        <v>0</v>
      </c>
      <c r="N46" s="408"/>
    </row>
    <row r="47" spans="2:17" x14ac:dyDescent="0.2">
      <c r="B47" s="459"/>
      <c r="C47" s="376" t="s">
        <v>303</v>
      </c>
      <c r="D47" s="385" t="s">
        <v>304</v>
      </c>
      <c r="E47" s="376"/>
      <c r="F47" s="536">
        <f>[3]W!A530</f>
        <v>490</v>
      </c>
      <c r="G47" s="536">
        <f>[3]W!A550</f>
        <v>500</v>
      </c>
      <c r="H47" s="536">
        <f>[3]W!A570</f>
        <v>490</v>
      </c>
      <c r="I47" s="536">
        <f>[3]W!A590</f>
        <v>550</v>
      </c>
      <c r="J47" s="536">
        <f>[3]W!A610</f>
        <v>490</v>
      </c>
      <c r="K47" s="536">
        <f>[3]W!A630</f>
        <v>480</v>
      </c>
      <c r="L47" s="536">
        <f>[3]W!A650</f>
        <v>490</v>
      </c>
      <c r="M47" s="536">
        <f>[3]W!A670</f>
        <v>0</v>
      </c>
      <c r="N47" s="408"/>
    </row>
    <row r="48" spans="2:17" x14ac:dyDescent="0.2">
      <c r="B48" s="459"/>
      <c r="C48" s="376"/>
      <c r="D48" s="376" t="s">
        <v>306</v>
      </c>
      <c r="E48" s="376"/>
      <c r="F48" s="536">
        <f>[3]W!A531</f>
        <v>550</v>
      </c>
      <c r="G48" s="536">
        <f>[3]W!A551</f>
        <v>600</v>
      </c>
      <c r="H48" s="536">
        <f>[3]W!A571</f>
        <v>595</v>
      </c>
      <c r="I48" s="536">
        <f>[3]W!A591</f>
        <v>650</v>
      </c>
      <c r="J48" s="536">
        <f>[3]W!A611</f>
        <v>560</v>
      </c>
      <c r="K48" s="536">
        <f>[3]W!A631</f>
        <v>545</v>
      </c>
      <c r="L48" s="536">
        <f>[3]W!A651</f>
        <v>590</v>
      </c>
      <c r="M48" s="536">
        <f>[3]W!A671</f>
        <v>0</v>
      </c>
      <c r="N48" s="408"/>
    </row>
    <row r="49" spans="2:14" x14ac:dyDescent="0.2">
      <c r="B49" s="459"/>
      <c r="C49" s="376" t="s">
        <v>307</v>
      </c>
      <c r="D49" s="376"/>
      <c r="E49" s="376"/>
      <c r="F49" s="536">
        <f>[3]W!A532</f>
        <v>700</v>
      </c>
      <c r="G49" s="536">
        <f>[3]W!A552</f>
        <v>705</v>
      </c>
      <c r="H49" s="536">
        <f>[3]W!A572</f>
        <v>680</v>
      </c>
      <c r="I49" s="536">
        <f>[3]W!A592</f>
        <v>710</v>
      </c>
      <c r="J49" s="536">
        <f>[3]W!A612</f>
        <v>700</v>
      </c>
      <c r="K49" s="536">
        <f>[3]W!A632</f>
        <v>680</v>
      </c>
      <c r="L49" s="536">
        <f>[3]W!A652</f>
        <v>700</v>
      </c>
      <c r="M49" s="536">
        <f>[3]W!A672</f>
        <v>0</v>
      </c>
      <c r="N49" s="408"/>
    </row>
    <row r="50" spans="2:14" x14ac:dyDescent="0.2">
      <c r="B50" s="459"/>
      <c r="C50" s="376" t="s">
        <v>303</v>
      </c>
      <c r="D50" s="385" t="s">
        <v>304</v>
      </c>
      <c r="E50" s="376"/>
      <c r="F50" s="536">
        <f>[3]W!A533</f>
        <v>725</v>
      </c>
      <c r="G50" s="536">
        <f>[3]W!A553</f>
        <v>735</v>
      </c>
      <c r="H50" s="536">
        <f>[3]W!A573</f>
        <v>705</v>
      </c>
      <c r="I50" s="536">
        <f>[3]W!A593</f>
        <v>735</v>
      </c>
      <c r="J50" s="536">
        <f>[3]W!A613</f>
        <v>725</v>
      </c>
      <c r="K50" s="536">
        <f>[3]W!A633</f>
        <v>700</v>
      </c>
      <c r="L50" s="536">
        <f>[3]W!A653</f>
        <v>725</v>
      </c>
      <c r="M50" s="536">
        <f>[3]W!A673</f>
        <v>0</v>
      </c>
      <c r="N50" s="408"/>
    </row>
    <row r="51" spans="2:14" x14ac:dyDescent="0.2">
      <c r="B51" s="459"/>
      <c r="C51" s="376"/>
      <c r="D51" s="376" t="s">
        <v>164</v>
      </c>
      <c r="E51" s="376"/>
      <c r="F51" s="536">
        <f>[3]W!A534</f>
        <v>780</v>
      </c>
      <c r="G51" s="536">
        <f>[3]W!A554</f>
        <v>855</v>
      </c>
      <c r="H51" s="536">
        <f>[3]W!A574</f>
        <v>810</v>
      </c>
      <c r="I51" s="536">
        <f>[3]W!A594</f>
        <v>820</v>
      </c>
      <c r="J51" s="536">
        <f>[3]W!A614</f>
        <v>790</v>
      </c>
      <c r="K51" s="536">
        <f>[3]W!A634</f>
        <v>800</v>
      </c>
      <c r="L51" s="536">
        <f>[3]W!A654</f>
        <v>850</v>
      </c>
      <c r="M51" s="536">
        <f>[3]W!A674</f>
        <v>0</v>
      </c>
      <c r="N51" s="408"/>
    </row>
    <row r="52" spans="2:14" x14ac:dyDescent="0.2">
      <c r="B52" s="459"/>
      <c r="C52" s="376"/>
      <c r="D52" s="376"/>
      <c r="E52" s="376"/>
      <c r="F52" s="536"/>
      <c r="G52" s="536"/>
      <c r="H52" s="536"/>
      <c r="I52" s="536"/>
      <c r="J52" s="536"/>
      <c r="K52" s="536"/>
      <c r="L52" s="536"/>
      <c r="M52" s="536"/>
      <c r="N52" s="408"/>
    </row>
    <row r="53" spans="2:14" x14ac:dyDescent="0.2">
      <c r="B53" s="459"/>
      <c r="C53" s="376" t="s">
        <v>308</v>
      </c>
      <c r="D53" s="376"/>
      <c r="E53" s="376"/>
      <c r="F53" s="536">
        <f>[3]W!A535</f>
        <v>71</v>
      </c>
      <c r="G53" s="536">
        <f>[3]W!A555</f>
        <v>61</v>
      </c>
      <c r="H53" s="536">
        <f>[3]W!A575</f>
        <v>60</v>
      </c>
      <c r="I53" s="536">
        <f>[3]W!A595</f>
        <v>53</v>
      </c>
      <c r="J53" s="536">
        <f>[3]W!A615</f>
        <v>56</v>
      </c>
      <c r="K53" s="536">
        <f>[3]W!A635</f>
        <v>101</v>
      </c>
      <c r="L53" s="536">
        <f>[3]W!A655</f>
        <v>64</v>
      </c>
      <c r="M53" s="536">
        <f>[3]W!A675</f>
        <v>0</v>
      </c>
      <c r="N53" s="408"/>
    </row>
    <row r="54" spans="2:14" ht="13.2" x14ac:dyDescent="0.3">
      <c r="B54" s="459"/>
      <c r="C54" s="472" t="s">
        <v>309</v>
      </c>
      <c r="D54" s="376"/>
      <c r="E54" s="376"/>
      <c r="F54" s="536">
        <f>[3]W!A536</f>
        <v>1270</v>
      </c>
      <c r="G54" s="536">
        <f>[3]W!A556</f>
        <v>1260</v>
      </c>
      <c r="H54" s="536">
        <f>[3]W!A576</f>
        <v>1250</v>
      </c>
      <c r="I54" s="536">
        <f>[3]W!A596</f>
        <v>1300</v>
      </c>
      <c r="J54" s="536">
        <f>[3]W!A616</f>
        <v>1250</v>
      </c>
      <c r="K54" s="536">
        <f>[3]W!A636</f>
        <v>1220</v>
      </c>
      <c r="L54" s="536">
        <f>[3]W!A656</f>
        <v>1350</v>
      </c>
      <c r="M54" s="536">
        <f>[3]W!A676</f>
        <v>0</v>
      </c>
      <c r="N54" s="408"/>
    </row>
    <row r="55" spans="2:14" x14ac:dyDescent="0.2">
      <c r="B55" s="459"/>
      <c r="C55" s="376" t="s">
        <v>310</v>
      </c>
      <c r="D55" s="376"/>
      <c r="E55" s="376"/>
      <c r="F55" s="536">
        <f>[3]W!A537</f>
        <v>4</v>
      </c>
      <c r="G55" s="536">
        <f>[3]W!A557</f>
        <v>4</v>
      </c>
      <c r="H55" s="536">
        <f>[3]W!A577</f>
        <v>7</v>
      </c>
      <c r="I55" s="536">
        <f>[3]W!A597</f>
        <v>4</v>
      </c>
      <c r="J55" s="536">
        <f>[3]W!A617</f>
        <v>4</v>
      </c>
      <c r="K55" s="536">
        <f>[3]W!A637</f>
        <v>8</v>
      </c>
      <c r="L55" s="536">
        <f>[3]W!A657</f>
        <v>4</v>
      </c>
      <c r="M55" s="536">
        <f>[3]W!A677</f>
        <v>0</v>
      </c>
      <c r="N55" s="408"/>
    </row>
    <row r="56" spans="2:14" x14ac:dyDescent="0.2">
      <c r="B56" s="460"/>
      <c r="C56" s="419"/>
      <c r="D56" s="419"/>
      <c r="E56" s="419"/>
      <c r="F56" s="539"/>
      <c r="G56" s="539"/>
      <c r="H56" s="540"/>
      <c r="I56" s="541"/>
      <c r="J56" s="539"/>
      <c r="K56" s="539"/>
      <c r="L56" s="539"/>
      <c r="M56" s="540"/>
      <c r="N56" s="433"/>
    </row>
    <row r="57" spans="2:14" x14ac:dyDescent="0.2">
      <c r="C57" s="375" t="s">
        <v>311</v>
      </c>
    </row>
    <row r="58" spans="2:14" x14ac:dyDescent="0.2">
      <c r="C58" s="375" t="s">
        <v>312</v>
      </c>
    </row>
    <row r="59" spans="2:14" x14ac:dyDescent="0.2">
      <c r="H59" s="449" t="s">
        <v>1</v>
      </c>
    </row>
    <row r="60" spans="2:14" x14ac:dyDescent="0.2">
      <c r="B60" s="376"/>
      <c r="C60" s="376"/>
      <c r="D60" s="376"/>
      <c r="E60" s="376"/>
      <c r="F60" s="538"/>
      <c r="G60" s="538"/>
      <c r="H60" s="536"/>
      <c r="I60" s="542"/>
      <c r="J60" s="538"/>
      <c r="K60" s="538"/>
      <c r="L60" s="538"/>
      <c r="M60" s="536"/>
      <c r="N60" s="376"/>
    </row>
    <row r="61" spans="2:14" ht="15.6" x14ac:dyDescent="0.3">
      <c r="B61" s="523" t="s">
        <v>313</v>
      </c>
      <c r="C61" s="379"/>
      <c r="F61" s="524"/>
      <c r="G61" s="457" t="s">
        <v>314</v>
      </c>
      <c r="I61" s="369" t="s">
        <v>111</v>
      </c>
      <c r="J61" s="370">
        <f>[3]W!$A59</f>
        <v>4</v>
      </c>
      <c r="K61" s="369" t="s">
        <v>108</v>
      </c>
      <c r="L61" s="370">
        <f>[3]W!$A62</f>
        <v>10</v>
      </c>
      <c r="M61" s="369" t="s">
        <v>107</v>
      </c>
      <c r="N61" s="525">
        <f>[3]W!$A63</f>
        <v>7</v>
      </c>
    </row>
    <row r="62" spans="2:14" x14ac:dyDescent="0.2">
      <c r="C62" s="376"/>
      <c r="D62" s="376"/>
      <c r="E62" s="376"/>
      <c r="F62" s="538"/>
      <c r="G62" s="538"/>
      <c r="H62" s="536"/>
      <c r="I62" s="542"/>
      <c r="J62" s="538"/>
      <c r="K62" s="538"/>
      <c r="L62" s="538"/>
      <c r="M62" s="536"/>
      <c r="N62" s="376"/>
    </row>
    <row r="63" spans="2:14" x14ac:dyDescent="0.2">
      <c r="B63" s="458"/>
      <c r="C63" s="431"/>
      <c r="D63" s="431"/>
      <c r="E63" s="431"/>
      <c r="F63" s="543"/>
      <c r="G63" s="543"/>
      <c r="H63" s="543"/>
      <c r="I63" s="544"/>
      <c r="J63" s="543"/>
      <c r="K63" s="543"/>
      <c r="L63" s="543"/>
      <c r="M63" s="543"/>
      <c r="N63" s="441"/>
    </row>
    <row r="64" spans="2:14" ht="12" x14ac:dyDescent="0.25">
      <c r="B64" s="459"/>
      <c r="C64" s="462" t="s">
        <v>315</v>
      </c>
      <c r="D64" s="462"/>
      <c r="E64" s="376"/>
      <c r="F64" s="536"/>
      <c r="G64" s="536"/>
      <c r="H64" s="536"/>
      <c r="I64" s="542"/>
      <c r="J64" s="536"/>
      <c r="K64" s="542"/>
      <c r="L64" s="542"/>
      <c r="M64" s="536"/>
      <c r="N64" s="381"/>
    </row>
    <row r="65" spans="2:14" ht="12" x14ac:dyDescent="0.25">
      <c r="B65" s="459"/>
      <c r="C65" s="462"/>
      <c r="D65" s="376" t="s">
        <v>316</v>
      </c>
      <c r="E65" s="376"/>
      <c r="F65" s="545">
        <f>[3]W!A701</f>
        <v>1</v>
      </c>
      <c r="G65" s="545">
        <f>[3]W!A721</f>
        <v>2</v>
      </c>
      <c r="H65" s="545">
        <f>[3]W!A741</f>
        <v>3</v>
      </c>
      <c r="I65" s="545">
        <f>[3]W!A761</f>
        <v>4</v>
      </c>
      <c r="J65" s="545">
        <f>[3]W!A781</f>
        <v>5</v>
      </c>
      <c r="K65" s="545">
        <f>[3]W!A801</f>
        <v>6</v>
      </c>
      <c r="L65" s="545">
        <f>[3]W!A821</f>
        <v>7</v>
      </c>
      <c r="M65" s="545">
        <f>[3]W!A841</f>
        <v>0</v>
      </c>
      <c r="N65" s="381"/>
    </row>
    <row r="66" spans="2:14" ht="12" x14ac:dyDescent="0.25">
      <c r="B66" s="459"/>
      <c r="C66" s="462" t="s">
        <v>317</v>
      </c>
      <c r="D66" s="376"/>
      <c r="E66" s="376"/>
      <c r="F66" s="536"/>
      <c r="G66" s="536"/>
      <c r="H66" s="536"/>
      <c r="I66" s="536"/>
      <c r="J66" s="536"/>
      <c r="K66" s="468"/>
      <c r="L66" s="536"/>
      <c r="M66" s="536"/>
      <c r="N66" s="381"/>
    </row>
    <row r="67" spans="2:14" x14ac:dyDescent="0.2">
      <c r="B67" s="459"/>
      <c r="C67" s="376" t="s">
        <v>318</v>
      </c>
      <c r="D67" s="376"/>
      <c r="E67" s="376"/>
      <c r="F67" s="536">
        <f>[3]W!A702</f>
        <v>2038374</v>
      </c>
      <c r="G67" s="536">
        <f>[3]W!A722</f>
        <v>1728186</v>
      </c>
      <c r="H67" s="536">
        <f>[3]W!A742</f>
        <v>2225686</v>
      </c>
      <c r="I67" s="536">
        <f>[3]W!A762</f>
        <v>1610498</v>
      </c>
      <c r="J67" s="536">
        <f>[3]W!A782</f>
        <v>1650498</v>
      </c>
      <c r="K67" s="536">
        <f>[3]W!A802</f>
        <v>2330874</v>
      </c>
      <c r="L67" s="536">
        <f>[3]W!A822</f>
        <v>1678186</v>
      </c>
      <c r="M67" s="536">
        <f>[3]W!A842</f>
        <v>0</v>
      </c>
      <c r="N67" s="381"/>
    </row>
    <row r="68" spans="2:14" x14ac:dyDescent="0.2">
      <c r="B68" s="459"/>
      <c r="C68" s="376" t="s">
        <v>319</v>
      </c>
      <c r="D68" s="376"/>
      <c r="E68" s="376"/>
      <c r="F68" s="536">
        <f>[3]W!A703</f>
        <v>441727</v>
      </c>
      <c r="G68" s="536">
        <f>[3]W!A723</f>
        <v>796747</v>
      </c>
      <c r="H68" s="536">
        <f>[3]W!A743</f>
        <v>231912</v>
      </c>
      <c r="I68" s="536">
        <f>[3]W!A763</f>
        <v>637723</v>
      </c>
      <c r="J68" s="536">
        <f>[3]W!A783</f>
        <v>667420</v>
      </c>
      <c r="K68" s="536">
        <f>[3]W!A803</f>
        <v>582137</v>
      </c>
      <c r="L68" s="536">
        <f>[3]W!A823</f>
        <v>207495</v>
      </c>
      <c r="M68" s="536">
        <f>[3]W!A843</f>
        <v>0</v>
      </c>
      <c r="N68" s="381"/>
    </row>
    <row r="69" spans="2:14" x14ac:dyDescent="0.2">
      <c r="B69" s="459"/>
      <c r="C69" s="376" t="s">
        <v>62</v>
      </c>
      <c r="D69" s="376"/>
      <c r="E69" s="376"/>
      <c r="F69" s="536">
        <f>[3]W!A704</f>
        <v>779907</v>
      </c>
      <c r="G69" s="536">
        <f>[3]W!A724</f>
        <v>751502</v>
      </c>
      <c r="H69" s="536">
        <f>[3]W!A744</f>
        <v>939937</v>
      </c>
      <c r="I69" s="536">
        <f>[3]W!A764</f>
        <v>720126</v>
      </c>
      <c r="J69" s="536">
        <f>[3]W!A784</f>
        <v>823314</v>
      </c>
      <c r="K69" s="536">
        <f>[3]W!A804</f>
        <v>1174806</v>
      </c>
      <c r="L69" s="536">
        <f>[3]W!A824</f>
        <v>824059</v>
      </c>
      <c r="M69" s="536">
        <f>[3]W!A844</f>
        <v>0</v>
      </c>
      <c r="N69" s="381"/>
    </row>
    <row r="70" spans="2:14" x14ac:dyDescent="0.2">
      <c r="B70" s="459"/>
      <c r="C70" s="376" t="s">
        <v>58</v>
      </c>
      <c r="D70" s="376"/>
      <c r="E70" s="376"/>
      <c r="F70" s="536">
        <f>[3]W!A705</f>
        <v>1150000</v>
      </c>
      <c r="G70" s="536">
        <f>[3]W!A725</f>
        <v>1191095</v>
      </c>
      <c r="H70" s="536">
        <f>[3]W!A745</f>
        <v>1150000</v>
      </c>
      <c r="I70" s="536">
        <f>[3]W!A765</f>
        <v>1322931</v>
      </c>
      <c r="J70" s="536">
        <f>[3]W!A785</f>
        <v>1360940</v>
      </c>
      <c r="K70" s="536">
        <f>[3]W!A805</f>
        <v>1150000</v>
      </c>
      <c r="L70" s="536">
        <f>[3]W!A825</f>
        <v>1726103</v>
      </c>
      <c r="M70" s="536">
        <f>[3]W!A845</f>
        <v>0</v>
      </c>
      <c r="N70" s="381"/>
    </row>
    <row r="71" spans="2:14" x14ac:dyDescent="0.2">
      <c r="B71" s="459"/>
      <c r="C71" s="376"/>
      <c r="D71" s="376"/>
      <c r="E71" s="376"/>
      <c r="F71" s="546"/>
      <c r="G71" s="546"/>
      <c r="H71" s="546"/>
      <c r="I71" s="546"/>
      <c r="J71" s="546"/>
      <c r="K71" s="546"/>
      <c r="L71" s="546"/>
      <c r="M71" s="546"/>
      <c r="N71" s="381"/>
    </row>
    <row r="72" spans="2:14" ht="12" x14ac:dyDescent="0.25">
      <c r="B72" s="459"/>
      <c r="C72" s="462" t="s">
        <v>320</v>
      </c>
      <c r="D72" s="376"/>
      <c r="E72" s="376"/>
      <c r="F72" s="536"/>
      <c r="G72" s="536"/>
      <c r="H72" s="536"/>
      <c r="I72" s="536"/>
      <c r="J72" s="536"/>
      <c r="K72" s="536"/>
      <c r="L72" s="536"/>
      <c r="M72" s="536"/>
      <c r="N72" s="381"/>
    </row>
    <row r="73" spans="2:14" x14ac:dyDescent="0.2">
      <c r="B73" s="459"/>
      <c r="C73" s="376" t="s">
        <v>40</v>
      </c>
      <c r="D73" s="376"/>
      <c r="E73" s="376"/>
      <c r="F73" s="536">
        <f>[3]W!A708</f>
        <v>0</v>
      </c>
      <c r="G73" s="536">
        <f>[3]W!A728</f>
        <v>0</v>
      </c>
      <c r="H73" s="536">
        <f>[3]W!A748</f>
        <v>0</v>
      </c>
      <c r="I73" s="536">
        <f>[3]W!A768</f>
        <v>0</v>
      </c>
      <c r="J73" s="536">
        <f>[3]W!A788</f>
        <v>0</v>
      </c>
      <c r="K73" s="536">
        <f>[3]W!A808</f>
        <v>0</v>
      </c>
      <c r="L73" s="536">
        <f>[3]W!A828</f>
        <v>0</v>
      </c>
      <c r="M73" s="536">
        <f>[3]W!A848</f>
        <v>0</v>
      </c>
      <c r="N73" s="381"/>
    </row>
    <row r="74" spans="2:14" x14ac:dyDescent="0.2">
      <c r="B74" s="459"/>
      <c r="C74" s="547" t="s">
        <v>37</v>
      </c>
      <c r="D74" s="376"/>
      <c r="E74" s="376"/>
      <c r="F74" s="536">
        <f>[3]W!A709</f>
        <v>533146</v>
      </c>
      <c r="G74" s="536">
        <f>[3]W!A729</f>
        <v>703608</v>
      </c>
      <c r="H74" s="536">
        <f>[3]W!A749</f>
        <v>400373</v>
      </c>
      <c r="I74" s="536">
        <f>[3]W!A769</f>
        <v>410688</v>
      </c>
      <c r="J74" s="536">
        <f>[3]W!A789</f>
        <v>625393</v>
      </c>
      <c r="K74" s="536">
        <f>[3]W!A809</f>
        <v>299402</v>
      </c>
      <c r="L74" s="536">
        <f>[3]W!A829</f>
        <v>472939</v>
      </c>
      <c r="M74" s="536">
        <f>[3]W!A849</f>
        <v>0</v>
      </c>
      <c r="N74" s="381"/>
    </row>
    <row r="75" spans="2:14" x14ac:dyDescent="0.2">
      <c r="B75" s="459"/>
      <c r="C75" s="376" t="s">
        <v>33</v>
      </c>
      <c r="D75" s="376"/>
      <c r="E75" s="376"/>
      <c r="F75" s="536">
        <f>[3]W!A710</f>
        <v>141856</v>
      </c>
      <c r="G75" s="536">
        <f>[3]W!A730</f>
        <v>0</v>
      </c>
      <c r="H75" s="536">
        <f>[3]W!A750</f>
        <v>238954</v>
      </c>
      <c r="I75" s="536">
        <f>[3]W!A770</f>
        <v>0</v>
      </c>
      <c r="J75" s="536">
        <f>[3]W!A790</f>
        <v>0</v>
      </c>
      <c r="K75" s="536">
        <f>[3]W!A810</f>
        <v>1256149</v>
      </c>
      <c r="L75" s="536">
        <f>[3]W!A830</f>
        <v>0</v>
      </c>
      <c r="M75" s="536">
        <f>[3]W!A850</f>
        <v>0</v>
      </c>
      <c r="N75" s="408"/>
    </row>
    <row r="76" spans="2:14" ht="12" x14ac:dyDescent="0.25">
      <c r="B76" s="459"/>
      <c r="C76" s="462"/>
      <c r="D76" s="376"/>
      <c r="E76" s="376"/>
      <c r="F76" s="536"/>
      <c r="G76" s="536"/>
      <c r="H76" s="536"/>
      <c r="I76" s="536"/>
      <c r="J76" s="536"/>
      <c r="K76" s="536"/>
      <c r="L76" s="536"/>
      <c r="M76" s="536"/>
      <c r="N76" s="381"/>
    </row>
    <row r="77" spans="2:14" x14ac:dyDescent="0.2">
      <c r="B77" s="459"/>
      <c r="C77" s="376" t="s">
        <v>25</v>
      </c>
      <c r="D77" s="376"/>
      <c r="E77" s="376"/>
      <c r="F77" s="536">
        <f>[3]W!A712</f>
        <v>0</v>
      </c>
      <c r="G77" s="536">
        <f>[3]W!A732</f>
        <v>0</v>
      </c>
      <c r="H77" s="536">
        <f>[3]W!A752</f>
        <v>0</v>
      </c>
      <c r="I77" s="536">
        <f>[3]W!A772</f>
        <v>0</v>
      </c>
      <c r="J77" s="536">
        <f>[3]W!A792</f>
        <v>0</v>
      </c>
      <c r="K77" s="536">
        <f>[3]W!A812</f>
        <v>0</v>
      </c>
      <c r="L77" s="536">
        <f>[3]W!A832</f>
        <v>0</v>
      </c>
      <c r="M77" s="536">
        <f>[3]W!A852</f>
        <v>0</v>
      </c>
      <c r="N77" s="381"/>
    </row>
    <row r="78" spans="2:14" x14ac:dyDescent="0.2">
      <c r="B78" s="459"/>
      <c r="C78" s="376"/>
      <c r="D78" s="376"/>
      <c r="E78" s="376"/>
      <c r="F78" s="536"/>
      <c r="G78" s="536"/>
      <c r="H78" s="536"/>
      <c r="I78" s="536"/>
      <c r="J78" s="536"/>
      <c r="K78" s="536"/>
      <c r="L78" s="536"/>
      <c r="M78" s="536"/>
      <c r="N78" s="381"/>
    </row>
    <row r="79" spans="2:14" ht="12" x14ac:dyDescent="0.25">
      <c r="B79" s="459"/>
      <c r="C79" s="462" t="s">
        <v>16</v>
      </c>
      <c r="D79" s="376"/>
      <c r="E79" s="437"/>
      <c r="F79" s="546"/>
      <c r="G79" s="546"/>
      <c r="H79" s="546"/>
      <c r="I79" s="546"/>
      <c r="J79" s="546"/>
      <c r="K79" s="546"/>
      <c r="L79" s="546"/>
      <c r="M79" s="546"/>
      <c r="N79" s="381"/>
    </row>
    <row r="80" spans="2:14" x14ac:dyDescent="0.2">
      <c r="B80" s="459"/>
      <c r="C80" s="376" t="s">
        <v>11</v>
      </c>
      <c r="D80" s="376"/>
      <c r="E80" s="376"/>
      <c r="F80" s="536">
        <f>[3]W!A714</f>
        <v>4000000</v>
      </c>
      <c r="G80" s="536">
        <f>[3]W!A734</f>
        <v>4000000</v>
      </c>
      <c r="H80" s="536">
        <f>[3]W!A754</f>
        <v>4000000</v>
      </c>
      <c r="I80" s="536">
        <f>[3]W!A774</f>
        <v>4000000</v>
      </c>
      <c r="J80" s="536">
        <f>[3]W!A794</f>
        <v>4000000</v>
      </c>
      <c r="K80" s="536">
        <f>[3]W!A814</f>
        <v>4000000</v>
      </c>
      <c r="L80" s="536">
        <f>[3]W!A834</f>
        <v>4000000</v>
      </c>
      <c r="M80" s="536">
        <f>[3]W!A854</f>
        <v>0</v>
      </c>
      <c r="N80" s="381"/>
    </row>
    <row r="81" spans="2:14" x14ac:dyDescent="0.2">
      <c r="B81" s="459"/>
      <c r="C81" s="376" t="s">
        <v>8</v>
      </c>
      <c r="D81" s="376"/>
      <c r="E81" s="376"/>
      <c r="F81" s="536">
        <f>[3]W!A715</f>
        <v>0</v>
      </c>
      <c r="G81" s="536">
        <f>[3]W!A735</f>
        <v>0</v>
      </c>
      <c r="H81" s="536">
        <f>[3]W!A755</f>
        <v>0</v>
      </c>
      <c r="I81" s="536">
        <f>[3]W!A775</f>
        <v>0</v>
      </c>
      <c r="J81" s="536">
        <f>[3]W!A795</f>
        <v>0</v>
      </c>
      <c r="K81" s="536">
        <f>[3]W!A815</f>
        <v>0</v>
      </c>
      <c r="L81" s="536">
        <f>[3]W!A835</f>
        <v>0</v>
      </c>
      <c r="M81" s="536">
        <f>[3]W!A855</f>
        <v>0</v>
      </c>
      <c r="N81" s="381"/>
    </row>
    <row r="82" spans="2:14" x14ac:dyDescent="0.2">
      <c r="B82" s="459"/>
      <c r="C82" s="376" t="s">
        <v>5</v>
      </c>
      <c r="D82" s="376"/>
      <c r="E82" s="376"/>
      <c r="F82" s="536">
        <f>[3]W!A716</f>
        <v>-264994</v>
      </c>
      <c r="G82" s="536">
        <f>[3]W!A736</f>
        <v>-236078</v>
      </c>
      <c r="H82" s="536">
        <f>[3]W!A756</f>
        <v>-91792</v>
      </c>
      <c r="I82" s="536">
        <f>[3]W!A776</f>
        <v>-119410</v>
      </c>
      <c r="J82" s="536">
        <f>[3]W!A796</f>
        <v>-123221</v>
      </c>
      <c r="K82" s="536">
        <f>[3]W!A816</f>
        <v>-317734</v>
      </c>
      <c r="L82" s="536">
        <f>[3]W!A836</f>
        <v>-37096</v>
      </c>
      <c r="M82" s="536">
        <f>[3]W!A856</f>
        <v>0</v>
      </c>
      <c r="N82" s="381"/>
    </row>
    <row r="83" spans="2:14" ht="12" x14ac:dyDescent="0.25">
      <c r="B83" s="459"/>
      <c r="C83" s="462" t="s">
        <v>3</v>
      </c>
      <c r="D83" s="376"/>
      <c r="E83" s="376"/>
      <c r="F83" s="536">
        <f t="shared" ref="F83:M83" si="0">SUM(F80:F82)</f>
        <v>3735006</v>
      </c>
      <c r="G83" s="536">
        <f t="shared" si="0"/>
        <v>3763922</v>
      </c>
      <c r="H83" s="536">
        <f t="shared" si="0"/>
        <v>3908208</v>
      </c>
      <c r="I83" s="536">
        <f t="shared" si="0"/>
        <v>3880590</v>
      </c>
      <c r="J83" s="536">
        <f t="shared" si="0"/>
        <v>3876779</v>
      </c>
      <c r="K83" s="536">
        <f t="shared" si="0"/>
        <v>3682266</v>
      </c>
      <c r="L83" s="536">
        <f t="shared" si="0"/>
        <v>3962904</v>
      </c>
      <c r="M83" s="536">
        <f t="shared" si="0"/>
        <v>0</v>
      </c>
      <c r="N83" s="381"/>
    </row>
    <row r="84" spans="2:14" x14ac:dyDescent="0.2">
      <c r="B84" s="460"/>
      <c r="C84" s="419"/>
      <c r="D84" s="419"/>
      <c r="E84" s="419"/>
      <c r="F84" s="419"/>
      <c r="G84" s="419"/>
      <c r="H84" s="419"/>
      <c r="I84" s="440"/>
      <c r="J84" s="419"/>
      <c r="K84" s="419"/>
      <c r="L84" s="419"/>
      <c r="M84" s="419"/>
      <c r="N84" s="433"/>
    </row>
    <row r="86" spans="2:14" x14ac:dyDescent="0.2">
      <c r="C86" s="376"/>
      <c r="D86" s="376"/>
      <c r="E86" s="376"/>
      <c r="F86" s="376"/>
      <c r="G86" s="376"/>
      <c r="H86" s="376"/>
      <c r="I86" s="385"/>
      <c r="J86" s="376"/>
      <c r="K86" s="376"/>
      <c r="L86" s="376"/>
      <c r="M86" s="376"/>
      <c r="N86" s="376"/>
    </row>
    <row r="87" spans="2:14" x14ac:dyDescent="0.2">
      <c r="B87" s="458"/>
      <c r="C87" s="431"/>
      <c r="D87" s="431"/>
      <c r="E87" s="431"/>
      <c r="F87" s="431"/>
      <c r="G87" s="431"/>
      <c r="H87" s="431"/>
      <c r="I87" s="464"/>
      <c r="J87" s="431"/>
      <c r="K87" s="431"/>
      <c r="L87" s="431"/>
      <c r="M87" s="431"/>
      <c r="N87" s="441"/>
    </row>
    <row r="88" spans="2:14" ht="12" x14ac:dyDescent="0.25">
      <c r="B88" s="459"/>
      <c r="C88" s="462" t="s">
        <v>321</v>
      </c>
      <c r="I88" s="548"/>
      <c r="K88" s="542" t="str">
        <f>[3]W!A330</f>
        <v xml:space="preserve"> </v>
      </c>
      <c r="N88" s="381"/>
    </row>
    <row r="89" spans="2:14" ht="12" x14ac:dyDescent="0.25">
      <c r="B89" s="459"/>
      <c r="C89" s="376"/>
      <c r="D89" s="375" t="s">
        <v>110</v>
      </c>
      <c r="F89" s="535">
        <f>[3]W!A331</f>
        <v>1</v>
      </c>
      <c r="G89" s="535">
        <f>[3]W!A341</f>
        <v>2</v>
      </c>
      <c r="H89" s="535">
        <f>[3]W!A351</f>
        <v>3</v>
      </c>
      <c r="I89" s="535">
        <f>[3]W!A361</f>
        <v>4</v>
      </c>
      <c r="J89" s="535">
        <f>[3]W!A371</f>
        <v>5</v>
      </c>
      <c r="K89" s="535">
        <f>[3]W!A381</f>
        <v>6</v>
      </c>
      <c r="L89" s="535">
        <f>[3]W!A391</f>
        <v>7</v>
      </c>
      <c r="M89" s="535">
        <f>[3]W!A401</f>
        <v>8</v>
      </c>
      <c r="N89" s="381"/>
    </row>
    <row r="90" spans="2:14" ht="12" x14ac:dyDescent="0.25">
      <c r="B90" s="459"/>
      <c r="C90" s="462" t="s">
        <v>322</v>
      </c>
      <c r="D90" s="376"/>
      <c r="E90" s="376"/>
      <c r="F90" s="437"/>
      <c r="G90" s="437"/>
      <c r="H90" s="437"/>
      <c r="I90" s="396"/>
      <c r="J90" s="437"/>
      <c r="L90" s="437"/>
      <c r="M90" s="437"/>
      <c r="N90" s="381"/>
    </row>
    <row r="91" spans="2:14" x14ac:dyDescent="0.2">
      <c r="B91" s="459"/>
      <c r="C91" s="376" t="s">
        <v>302</v>
      </c>
      <c r="D91" s="376"/>
      <c r="E91" s="376"/>
      <c r="F91" s="418" t="str">
        <f>[3]W!A332</f>
        <v xml:space="preserve">  4.1</v>
      </c>
      <c r="G91" s="418" t="str">
        <f>[3]W!A342</f>
        <v xml:space="preserve">  4.4</v>
      </c>
      <c r="H91" s="418" t="str">
        <f>[3]W!A352</f>
        <v xml:space="preserve">  4.3</v>
      </c>
      <c r="I91" s="418" t="str">
        <f>[3]W!A362</f>
        <v xml:space="preserve">  4.4</v>
      </c>
      <c r="J91" s="418" t="str">
        <f>[3]W!A372</f>
        <v xml:space="preserve">  4.2</v>
      </c>
      <c r="K91" s="418" t="str">
        <f>[3]W!A382</f>
        <v xml:space="preserve">  7.7</v>
      </c>
      <c r="L91" s="418" t="str">
        <f>[3]W!A392</f>
        <v xml:space="preserve">  4.5</v>
      </c>
      <c r="M91" s="418">
        <f>[3]W!A402</f>
        <v>0</v>
      </c>
      <c r="N91" s="381"/>
    </row>
    <row r="92" spans="2:14" x14ac:dyDescent="0.2">
      <c r="B92" s="459"/>
      <c r="C92" s="376" t="s">
        <v>303</v>
      </c>
      <c r="D92" s="385" t="s">
        <v>304</v>
      </c>
      <c r="E92" s="376"/>
      <c r="F92" s="418" t="str">
        <f>[3]W!A333</f>
        <v xml:space="preserve">  1.1</v>
      </c>
      <c r="G92" s="418" t="str">
        <f>[3]W!A343</f>
        <v xml:space="preserve">  0.9</v>
      </c>
      <c r="H92" s="418" t="str">
        <f>[3]W!A353</f>
        <v xml:space="preserve">  1.4</v>
      </c>
      <c r="I92" s="418" t="str">
        <f>[3]W!A363</f>
        <v xml:space="preserve">  1.0</v>
      </c>
      <c r="J92" s="418" t="str">
        <f>[3]W!A373</f>
        <v xml:space="preserve">  1.0</v>
      </c>
      <c r="K92" s="418" t="str">
        <f>[3]W!A383</f>
        <v xml:space="preserve">  3.1</v>
      </c>
      <c r="L92" s="418" t="str">
        <f>[3]W!A393</f>
        <v xml:space="preserve">  1.2</v>
      </c>
      <c r="M92" s="418">
        <f>[3]W!A403</f>
        <v>0</v>
      </c>
      <c r="N92" s="381"/>
    </row>
    <row r="93" spans="2:14" x14ac:dyDescent="0.2">
      <c r="B93" s="459"/>
      <c r="C93" s="376"/>
      <c r="D93" s="376" t="s">
        <v>164</v>
      </c>
      <c r="E93" s="376"/>
      <c r="F93" s="418" t="str">
        <f>[3]W!A334</f>
        <v xml:space="preserve">  2.4</v>
      </c>
      <c r="G93" s="418" t="str">
        <f>[3]W!A344</f>
        <v xml:space="preserve">  5.9</v>
      </c>
      <c r="H93" s="418" t="str">
        <f>[3]W!A354</f>
        <v xml:space="preserve">  4.1</v>
      </c>
      <c r="I93" s="418" t="str">
        <f>[3]W!A364</f>
        <v xml:space="preserve">  5.3</v>
      </c>
      <c r="J93" s="418" t="str">
        <f>[3]W!A374</f>
        <v xml:space="preserve">  5.1</v>
      </c>
      <c r="K93" s="418" t="str">
        <f>[3]W!A384</f>
        <v xml:space="preserve">  5.5</v>
      </c>
      <c r="L93" s="418" t="str">
        <f>[3]W!A394</f>
        <v xml:space="preserve">  6.7</v>
      </c>
      <c r="M93" s="418">
        <f>[3]W!A404</f>
        <v>0</v>
      </c>
      <c r="N93" s="381"/>
    </row>
    <row r="94" spans="2:14" x14ac:dyDescent="0.2">
      <c r="B94" s="459"/>
      <c r="C94" s="376" t="s">
        <v>305</v>
      </c>
      <c r="D94" s="376"/>
      <c r="E94" s="376"/>
      <c r="F94" s="418" t="str">
        <f>[3]W!A335</f>
        <v xml:space="preserve">  5.1</v>
      </c>
      <c r="G94" s="418" t="str">
        <f>[3]W!A345</f>
        <v xml:space="preserve">  4.9</v>
      </c>
      <c r="H94" s="418" t="str">
        <f>[3]W!A355</f>
        <v xml:space="preserve">  5.5</v>
      </c>
      <c r="I94" s="418" t="str">
        <f>[3]W!A365</f>
        <v xml:space="preserve">  4.0</v>
      </c>
      <c r="J94" s="418" t="str">
        <f>[3]W!A375</f>
        <v xml:space="preserve">  5.6</v>
      </c>
      <c r="K94" s="418" t="str">
        <f>[3]W!A385</f>
        <v xml:space="preserve">  8.6</v>
      </c>
      <c r="L94" s="418" t="str">
        <f>[3]W!A395</f>
        <v xml:space="preserve">  5.1</v>
      </c>
      <c r="M94" s="418">
        <f>[3]W!A405</f>
        <v>0</v>
      </c>
      <c r="N94" s="381"/>
    </row>
    <row r="95" spans="2:14" x14ac:dyDescent="0.2">
      <c r="B95" s="459"/>
      <c r="C95" s="376" t="s">
        <v>303</v>
      </c>
      <c r="D95" s="385" t="s">
        <v>304</v>
      </c>
      <c r="E95" s="376"/>
      <c r="F95" s="418" t="str">
        <f>[3]W!A336</f>
        <v xml:space="preserve">  1.7</v>
      </c>
      <c r="G95" s="418" t="str">
        <f>[3]W!A346</f>
        <v xml:space="preserve">  2.0</v>
      </c>
      <c r="H95" s="418" t="str">
        <f>[3]W!A356</f>
        <v xml:space="preserve">  2.9</v>
      </c>
      <c r="I95" s="418" t="str">
        <f>[3]W!A366</f>
        <v xml:space="preserve">  1.2</v>
      </c>
      <c r="J95" s="418" t="str">
        <f>[3]W!A376</f>
        <v xml:space="preserve">  1.9</v>
      </c>
      <c r="K95" s="418" t="str">
        <f>[3]W!A386</f>
        <v xml:space="preserve">  4.7</v>
      </c>
      <c r="L95" s="418" t="str">
        <f>[3]W!A396</f>
        <v xml:space="preserve">  2.0</v>
      </c>
      <c r="M95" s="418">
        <f>[3]W!A406</f>
        <v>0</v>
      </c>
      <c r="N95" s="381"/>
    </row>
    <row r="96" spans="2:14" x14ac:dyDescent="0.2">
      <c r="B96" s="459"/>
      <c r="C96" s="376"/>
      <c r="D96" s="376" t="s">
        <v>306</v>
      </c>
      <c r="E96" s="376"/>
      <c r="F96" s="418" t="str">
        <f>[3]W!A337</f>
        <v xml:space="preserve">  2.9</v>
      </c>
      <c r="G96" s="418" t="str">
        <f>[3]W!A347</f>
        <v xml:space="preserve">  5.8</v>
      </c>
      <c r="H96" s="418" t="str">
        <f>[3]W!A357</f>
        <v xml:space="preserve">  5.3</v>
      </c>
      <c r="I96" s="418" t="str">
        <f>[3]W!A367</f>
        <v xml:space="preserve">  3.4</v>
      </c>
      <c r="J96" s="418" t="str">
        <f>[3]W!A377</f>
        <v xml:space="preserve">  6.5</v>
      </c>
      <c r="K96" s="418" t="str">
        <f>[3]W!A387</f>
        <v xml:space="preserve">  5.3</v>
      </c>
      <c r="L96" s="418" t="str">
        <f>[3]W!A397</f>
        <v xml:space="preserve">  7.9</v>
      </c>
      <c r="M96" s="418">
        <f>[3]W!A407</f>
        <v>0</v>
      </c>
      <c r="N96" s="381"/>
    </row>
    <row r="97" spans="2:14" x14ac:dyDescent="0.2">
      <c r="B97" s="459"/>
      <c r="C97" s="376" t="s">
        <v>307</v>
      </c>
      <c r="D97" s="376"/>
      <c r="E97" s="376"/>
      <c r="F97" s="418" t="str">
        <f>[3]W!A338</f>
        <v xml:space="preserve">  6.6</v>
      </c>
      <c r="G97" s="418" t="str">
        <f>[3]W!A348</f>
        <v xml:space="preserve">  6.6</v>
      </c>
      <c r="H97" s="418" t="str">
        <f>[3]W!A358</f>
        <v xml:space="preserve"> 10.0</v>
      </c>
      <c r="I97" s="418" t="str">
        <f>[3]W!A368</f>
        <v xml:space="preserve">  6.3</v>
      </c>
      <c r="J97" s="418" t="str">
        <f>[3]W!A378</f>
        <v xml:space="preserve">  8.7</v>
      </c>
      <c r="K97" s="418" t="str">
        <f>[3]W!A388</f>
        <v xml:space="preserve">  6.4</v>
      </c>
      <c r="L97" s="418" t="str">
        <f>[3]W!A398</f>
        <v xml:space="preserve">  7.6</v>
      </c>
      <c r="M97" s="418">
        <f>[3]W!A408</f>
        <v>0</v>
      </c>
      <c r="N97" s="381"/>
    </row>
    <row r="98" spans="2:14" x14ac:dyDescent="0.2">
      <c r="B98" s="459"/>
      <c r="C98" s="376" t="s">
        <v>303</v>
      </c>
      <c r="D98" s="385" t="s">
        <v>304</v>
      </c>
      <c r="E98" s="376"/>
      <c r="F98" s="418" t="str">
        <f>[3]W!A339</f>
        <v xml:space="preserve">  2.4</v>
      </c>
      <c r="G98" s="418" t="str">
        <f>[3]W!A349</f>
        <v xml:space="preserve">  2.6</v>
      </c>
      <c r="H98" s="418" t="str">
        <f>[3]W!A359</f>
        <v xml:space="preserve">  5.1</v>
      </c>
      <c r="I98" s="418" t="str">
        <f>[3]W!A369</f>
        <v xml:space="preserve">  3.1</v>
      </c>
      <c r="J98" s="418" t="str">
        <f>[3]W!A379</f>
        <v xml:space="preserve">  2.7</v>
      </c>
      <c r="K98" s="418" t="str">
        <f>[3]W!A389</f>
        <v xml:space="preserve">  4.0</v>
      </c>
      <c r="L98" s="418" t="str">
        <f>[3]W!A399</f>
        <v xml:space="preserve">  2.6</v>
      </c>
      <c r="M98" s="418">
        <f>[3]W!A409</f>
        <v>0</v>
      </c>
      <c r="N98" s="381"/>
    </row>
    <row r="99" spans="2:14" x14ac:dyDescent="0.2">
      <c r="B99" s="459"/>
      <c r="C99" s="376"/>
      <c r="D99" s="376" t="s">
        <v>164</v>
      </c>
      <c r="E99" s="376"/>
      <c r="F99" s="418" t="str">
        <f>[3]W!A340</f>
        <v xml:space="preserve">  4.4</v>
      </c>
      <c r="G99" s="418" t="str">
        <f>[3]W!A350</f>
        <v xml:space="preserve">  7.0</v>
      </c>
      <c r="H99" s="418" t="str">
        <f>[3]W!A360</f>
        <v xml:space="preserve">  8.0</v>
      </c>
      <c r="I99" s="418" t="str">
        <f>[3]W!A370</f>
        <v xml:space="preserve">  6.5</v>
      </c>
      <c r="J99" s="418" t="str">
        <f>[3]W!A380</f>
        <v xml:space="preserve"> 11.2</v>
      </c>
      <c r="K99" s="418" t="str">
        <f>[3]W!A390</f>
        <v xml:space="preserve">  5.2</v>
      </c>
      <c r="L99" s="418" t="str">
        <f>[3]W!A400</f>
        <v xml:space="preserve">  9.2</v>
      </c>
      <c r="M99" s="418">
        <f>[3]W!A410</f>
        <v>0</v>
      </c>
      <c r="N99" s="381"/>
    </row>
    <row r="100" spans="2:14" x14ac:dyDescent="0.2">
      <c r="B100" s="460"/>
      <c r="C100" s="419"/>
      <c r="D100" s="419"/>
      <c r="E100" s="419"/>
      <c r="F100" s="414"/>
      <c r="G100" s="414"/>
      <c r="H100" s="414"/>
      <c r="I100" s="414"/>
      <c r="J100" s="414"/>
      <c r="K100" s="414"/>
      <c r="L100" s="414"/>
      <c r="M100" s="414"/>
      <c r="N100" s="433"/>
    </row>
    <row r="101" spans="2:14" x14ac:dyDescent="0.2">
      <c r="B101" s="459"/>
      <c r="C101" s="431"/>
      <c r="D101" s="376"/>
      <c r="E101" s="376"/>
      <c r="F101" s="401"/>
      <c r="G101" s="401"/>
      <c r="H101" s="401"/>
      <c r="I101" s="401"/>
      <c r="J101" s="401"/>
      <c r="K101" s="401"/>
      <c r="L101" s="401"/>
      <c r="M101" s="401"/>
      <c r="N101" s="381"/>
    </row>
    <row r="102" spans="2:14" ht="12" x14ac:dyDescent="0.25">
      <c r="B102" s="459"/>
      <c r="C102" s="462" t="s">
        <v>323</v>
      </c>
      <c r="D102" s="376"/>
      <c r="E102" s="376"/>
      <c r="F102" s="376"/>
      <c r="G102" s="376"/>
      <c r="H102" s="376"/>
      <c r="I102" s="401"/>
      <c r="J102" s="376"/>
      <c r="K102" s="396" t="str">
        <f>[3]W!A420</f>
        <v xml:space="preserve"> </v>
      </c>
      <c r="L102" s="376"/>
      <c r="M102" s="376"/>
      <c r="N102" s="381"/>
    </row>
    <row r="103" spans="2:14" ht="12" x14ac:dyDescent="0.25">
      <c r="B103" s="459"/>
      <c r="C103" s="376"/>
      <c r="D103" s="376" t="s">
        <v>110</v>
      </c>
      <c r="E103" s="376"/>
      <c r="F103" s="535">
        <f>[3]W!A421</f>
        <v>1</v>
      </c>
      <c r="G103" s="535">
        <f>[3]W!A428</f>
        <v>2</v>
      </c>
      <c r="H103" s="535">
        <f>[3]W!A435</f>
        <v>3</v>
      </c>
      <c r="I103" s="535">
        <f>[3]W!A442</f>
        <v>4</v>
      </c>
      <c r="J103" s="535">
        <f>[3]W!A449</f>
        <v>5</v>
      </c>
      <c r="K103" s="535">
        <f>[3]W!A456</f>
        <v>6</v>
      </c>
      <c r="L103" s="535">
        <f>[3]W!A463</f>
        <v>7</v>
      </c>
      <c r="M103" s="535">
        <f>[3]W!A470</f>
        <v>8</v>
      </c>
      <c r="N103" s="381"/>
    </row>
    <row r="104" spans="2:14" x14ac:dyDescent="0.2">
      <c r="B104" s="459"/>
      <c r="C104" s="376" t="s">
        <v>324</v>
      </c>
      <c r="D104" s="376"/>
      <c r="E104" s="376"/>
      <c r="F104" s="536">
        <f>[3]W!A422</f>
        <v>105000</v>
      </c>
      <c r="G104" s="536">
        <f>[3]W!A429</f>
        <v>107000</v>
      </c>
      <c r="H104" s="536">
        <f>[3]W!A436</f>
        <v>110000</v>
      </c>
      <c r="I104" s="536">
        <f>[3]W!A443</f>
        <v>83000</v>
      </c>
      <c r="J104" s="536">
        <f>[3]W!A450</f>
        <v>105000</v>
      </c>
      <c r="K104" s="536">
        <f>[3]W!A457</f>
        <v>60000</v>
      </c>
      <c r="L104" s="536">
        <f>[3]W!A464</f>
        <v>101000</v>
      </c>
      <c r="M104" s="536">
        <f>[3]W!A471</f>
        <v>0</v>
      </c>
      <c r="N104" s="381"/>
    </row>
    <row r="105" spans="2:14" x14ac:dyDescent="0.2">
      <c r="B105" s="459"/>
      <c r="C105" s="376" t="s">
        <v>325</v>
      </c>
      <c r="D105" s="376"/>
      <c r="E105" s="376"/>
      <c r="F105" s="536">
        <f>[3]W!A423</f>
        <v>65000</v>
      </c>
      <c r="G105" s="536">
        <f>[3]W!A430</f>
        <v>91000</v>
      </c>
      <c r="H105" s="536">
        <f>[3]W!A437</f>
        <v>75000</v>
      </c>
      <c r="I105" s="536">
        <f>[3]W!A444</f>
        <v>60000</v>
      </c>
      <c r="J105" s="536">
        <f>[3]W!A451</f>
        <v>70000</v>
      </c>
      <c r="K105" s="536">
        <f>[3]W!A458</f>
        <v>35000</v>
      </c>
      <c r="L105" s="536">
        <f>[3]W!A465</f>
        <v>60000</v>
      </c>
      <c r="M105" s="536">
        <f>[3]W!A472</f>
        <v>0</v>
      </c>
      <c r="N105" s="381"/>
    </row>
    <row r="106" spans="2:14" x14ac:dyDescent="0.2">
      <c r="B106" s="459"/>
      <c r="C106" s="376" t="s">
        <v>326</v>
      </c>
      <c r="D106" s="376"/>
      <c r="E106" s="376"/>
      <c r="F106" s="396"/>
      <c r="G106" s="396"/>
      <c r="H106" s="396"/>
      <c r="I106" s="396"/>
      <c r="J106" s="396"/>
      <c r="K106" s="396"/>
      <c r="L106" s="396"/>
      <c r="M106" s="396"/>
      <c r="N106" s="381"/>
    </row>
    <row r="107" spans="2:14" x14ac:dyDescent="0.2">
      <c r="B107" s="459"/>
      <c r="C107" s="376" t="s">
        <v>327</v>
      </c>
      <c r="D107" s="376"/>
      <c r="E107" s="376"/>
      <c r="F107" s="549" t="str">
        <f>[3]W!A424</f>
        <v xml:space="preserve">  ***</v>
      </c>
      <c r="G107" s="549" t="str">
        <f>[3]W!A431</f>
        <v xml:space="preserve">    *</v>
      </c>
      <c r="H107" s="549" t="str">
        <f>[3]W!A438</f>
        <v xml:space="preserve">   **</v>
      </c>
      <c r="I107" s="549" t="str">
        <f>[3]W!A445</f>
        <v xml:space="preserve">    *</v>
      </c>
      <c r="J107" s="549" t="str">
        <f>[3]W!A452</f>
        <v xml:space="preserve">   **</v>
      </c>
      <c r="K107" s="549" t="str">
        <f>[3]W!A459</f>
        <v xml:space="preserve">   **</v>
      </c>
      <c r="L107" s="549" t="str">
        <f>[3]W!A466</f>
        <v xml:space="preserve">   **</v>
      </c>
      <c r="M107" s="549">
        <f>[3]W!A473</f>
        <v>0</v>
      </c>
      <c r="N107" s="381"/>
    </row>
    <row r="108" spans="2:14" x14ac:dyDescent="0.2">
      <c r="B108" s="459"/>
      <c r="C108" s="376" t="s">
        <v>328</v>
      </c>
      <c r="D108" s="376"/>
      <c r="E108" s="376"/>
      <c r="F108" s="549" t="str">
        <f>[3]W!A425</f>
        <v xml:space="preserve">   **</v>
      </c>
      <c r="G108" s="549" t="str">
        <f>[3]W!A432</f>
        <v xml:space="preserve">  ***</v>
      </c>
      <c r="H108" s="549" t="str">
        <f>[3]W!A439</f>
        <v xml:space="preserve">   **</v>
      </c>
      <c r="I108" s="549" t="str">
        <f>[3]W!A446</f>
        <v xml:space="preserve">   **</v>
      </c>
      <c r="J108" s="549" t="str">
        <f>[3]W!A453</f>
        <v xml:space="preserve">  ***</v>
      </c>
      <c r="K108" s="549" t="str">
        <f>[3]W!A460</f>
        <v xml:space="preserve">  ***</v>
      </c>
      <c r="L108" s="549" t="str">
        <f>[3]W!A467</f>
        <v xml:space="preserve">   **</v>
      </c>
      <c r="M108" s="549">
        <f>[3]W!A474</f>
        <v>0</v>
      </c>
      <c r="N108" s="381"/>
    </row>
    <row r="109" spans="2:14" x14ac:dyDescent="0.2">
      <c r="B109" s="459"/>
      <c r="C109" s="376" t="s">
        <v>329</v>
      </c>
      <c r="D109" s="376"/>
      <c r="E109" s="376"/>
      <c r="F109" s="549" t="str">
        <f>[3]W!A426</f>
        <v xml:space="preserve">   **</v>
      </c>
      <c r="G109" s="549" t="str">
        <f>[3]W!A433</f>
        <v xml:space="preserve">   **</v>
      </c>
      <c r="H109" s="549" t="str">
        <f>[3]W!A440</f>
        <v xml:space="preserve">   **</v>
      </c>
      <c r="I109" s="549" t="str">
        <f>[3]W!A447</f>
        <v xml:space="preserve">   **</v>
      </c>
      <c r="J109" s="549" t="str">
        <f>[3]W!A454</f>
        <v xml:space="preserve">   **</v>
      </c>
      <c r="K109" s="549" t="str">
        <f>[3]W!A461</f>
        <v xml:space="preserve">   **</v>
      </c>
      <c r="L109" s="549" t="str">
        <f>[3]W!A468</f>
        <v xml:space="preserve">   **</v>
      </c>
      <c r="M109" s="549">
        <f>[3]W!A475</f>
        <v>0</v>
      </c>
      <c r="N109" s="381"/>
    </row>
    <row r="110" spans="2:14" x14ac:dyDescent="0.2">
      <c r="B110" s="459"/>
      <c r="C110" s="376" t="s">
        <v>330</v>
      </c>
      <c r="D110" s="376"/>
      <c r="E110" s="376"/>
      <c r="F110" s="549" t="str">
        <f>[3]W!A427</f>
        <v xml:space="preserve">  ***</v>
      </c>
      <c r="G110" s="549" t="str">
        <f>[3]W!A434</f>
        <v xml:space="preserve">  ***</v>
      </c>
      <c r="H110" s="549" t="str">
        <f>[3]W!A441</f>
        <v xml:space="preserve">  ***</v>
      </c>
      <c r="I110" s="549" t="str">
        <f>[3]W!A448</f>
        <v xml:space="preserve">  ***</v>
      </c>
      <c r="J110" s="549" t="str">
        <f>[3]W!A455</f>
        <v xml:space="preserve">  ***</v>
      </c>
      <c r="K110" s="549" t="str">
        <f>[3]W!A462</f>
        <v xml:space="preserve">  ***</v>
      </c>
      <c r="L110" s="549" t="str">
        <f>[3]W!A469</f>
        <v xml:space="preserve">  ***</v>
      </c>
      <c r="M110" s="549">
        <f>[3]W!A476</f>
        <v>0</v>
      </c>
      <c r="N110" s="381"/>
    </row>
    <row r="111" spans="2:14" x14ac:dyDescent="0.2">
      <c r="B111" s="460"/>
      <c r="C111" s="419"/>
      <c r="D111" s="419"/>
      <c r="E111" s="419"/>
      <c r="F111" s="419"/>
      <c r="G111" s="419"/>
      <c r="H111" s="419"/>
      <c r="I111" s="440"/>
      <c r="J111" s="419"/>
      <c r="K111" s="419"/>
      <c r="L111" s="419"/>
      <c r="M111" s="419"/>
      <c r="N111" s="433"/>
    </row>
    <row r="112" spans="2:14" ht="12.75" customHeight="1" x14ac:dyDescent="0.2">
      <c r="C112" s="375" t="s">
        <v>311</v>
      </c>
    </row>
    <row r="113" spans="3:8" ht="12.75" customHeight="1" x14ac:dyDescent="0.2">
      <c r="C113" s="375" t="s">
        <v>312</v>
      </c>
    </row>
    <row r="114" spans="3:8" x14ac:dyDescent="0.2">
      <c r="H114" s="449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59" workbookViewId="0">
      <selection activeCell="F65" sqref="F65:M83"/>
    </sheetView>
  </sheetViews>
  <sheetFormatPr baseColWidth="10" defaultColWidth="9.109375" defaultRowHeight="11.4" x14ac:dyDescent="0.2"/>
  <cols>
    <col min="1" max="1" width="2" style="6" customWidth="1"/>
    <col min="2" max="2" width="1.5546875" style="6" customWidth="1"/>
    <col min="3" max="8" width="8.6640625" style="6" customWidth="1"/>
    <col min="9" max="9" width="8.6640625" style="209" customWidth="1"/>
    <col min="10" max="13" width="8.6640625" style="6" customWidth="1"/>
    <col min="14" max="14" width="2.6640625" style="6" customWidth="1"/>
    <col min="15" max="256" width="9.109375" style="6"/>
    <col min="257" max="257" width="2" style="6" customWidth="1"/>
    <col min="258" max="258" width="1.5546875" style="6" customWidth="1"/>
    <col min="259" max="269" width="8.6640625" style="6" customWidth="1"/>
    <col min="270" max="270" width="2.6640625" style="6" customWidth="1"/>
    <col min="271" max="512" width="9.109375" style="6"/>
    <col min="513" max="513" width="2" style="6" customWidth="1"/>
    <col min="514" max="514" width="1.5546875" style="6" customWidth="1"/>
    <col min="515" max="525" width="8.6640625" style="6" customWidth="1"/>
    <col min="526" max="526" width="2.6640625" style="6" customWidth="1"/>
    <col min="527" max="768" width="9.109375" style="6"/>
    <col min="769" max="769" width="2" style="6" customWidth="1"/>
    <col min="770" max="770" width="1.5546875" style="6" customWidth="1"/>
    <col min="771" max="781" width="8.6640625" style="6" customWidth="1"/>
    <col min="782" max="782" width="2.6640625" style="6" customWidth="1"/>
    <col min="783" max="1024" width="9.109375" style="6"/>
    <col min="1025" max="1025" width="2" style="6" customWidth="1"/>
    <col min="1026" max="1026" width="1.5546875" style="6" customWidth="1"/>
    <col min="1027" max="1037" width="8.6640625" style="6" customWidth="1"/>
    <col min="1038" max="1038" width="2.6640625" style="6" customWidth="1"/>
    <col min="1039" max="1280" width="9.109375" style="6"/>
    <col min="1281" max="1281" width="2" style="6" customWidth="1"/>
    <col min="1282" max="1282" width="1.5546875" style="6" customWidth="1"/>
    <col min="1283" max="1293" width="8.6640625" style="6" customWidth="1"/>
    <col min="1294" max="1294" width="2.6640625" style="6" customWidth="1"/>
    <col min="1295" max="1536" width="9.109375" style="6"/>
    <col min="1537" max="1537" width="2" style="6" customWidth="1"/>
    <col min="1538" max="1538" width="1.5546875" style="6" customWidth="1"/>
    <col min="1539" max="1549" width="8.6640625" style="6" customWidth="1"/>
    <col min="1550" max="1550" width="2.6640625" style="6" customWidth="1"/>
    <col min="1551" max="1792" width="9.109375" style="6"/>
    <col min="1793" max="1793" width="2" style="6" customWidth="1"/>
    <col min="1794" max="1794" width="1.5546875" style="6" customWidth="1"/>
    <col min="1795" max="1805" width="8.6640625" style="6" customWidth="1"/>
    <col min="1806" max="1806" width="2.6640625" style="6" customWidth="1"/>
    <col min="1807" max="2048" width="9.109375" style="6"/>
    <col min="2049" max="2049" width="2" style="6" customWidth="1"/>
    <col min="2050" max="2050" width="1.5546875" style="6" customWidth="1"/>
    <col min="2051" max="2061" width="8.6640625" style="6" customWidth="1"/>
    <col min="2062" max="2062" width="2.6640625" style="6" customWidth="1"/>
    <col min="2063" max="2304" width="9.109375" style="6"/>
    <col min="2305" max="2305" width="2" style="6" customWidth="1"/>
    <col min="2306" max="2306" width="1.5546875" style="6" customWidth="1"/>
    <col min="2307" max="2317" width="8.6640625" style="6" customWidth="1"/>
    <col min="2318" max="2318" width="2.6640625" style="6" customWidth="1"/>
    <col min="2319" max="2560" width="9.109375" style="6"/>
    <col min="2561" max="2561" width="2" style="6" customWidth="1"/>
    <col min="2562" max="2562" width="1.5546875" style="6" customWidth="1"/>
    <col min="2563" max="2573" width="8.6640625" style="6" customWidth="1"/>
    <col min="2574" max="2574" width="2.6640625" style="6" customWidth="1"/>
    <col min="2575" max="2816" width="9.109375" style="6"/>
    <col min="2817" max="2817" width="2" style="6" customWidth="1"/>
    <col min="2818" max="2818" width="1.5546875" style="6" customWidth="1"/>
    <col min="2819" max="2829" width="8.6640625" style="6" customWidth="1"/>
    <col min="2830" max="2830" width="2.6640625" style="6" customWidth="1"/>
    <col min="2831" max="3072" width="9.109375" style="6"/>
    <col min="3073" max="3073" width="2" style="6" customWidth="1"/>
    <col min="3074" max="3074" width="1.5546875" style="6" customWidth="1"/>
    <col min="3075" max="3085" width="8.6640625" style="6" customWidth="1"/>
    <col min="3086" max="3086" width="2.6640625" style="6" customWidth="1"/>
    <col min="3087" max="3328" width="9.109375" style="6"/>
    <col min="3329" max="3329" width="2" style="6" customWidth="1"/>
    <col min="3330" max="3330" width="1.5546875" style="6" customWidth="1"/>
    <col min="3331" max="3341" width="8.6640625" style="6" customWidth="1"/>
    <col min="3342" max="3342" width="2.6640625" style="6" customWidth="1"/>
    <col min="3343" max="3584" width="9.109375" style="6"/>
    <col min="3585" max="3585" width="2" style="6" customWidth="1"/>
    <col min="3586" max="3586" width="1.5546875" style="6" customWidth="1"/>
    <col min="3587" max="3597" width="8.6640625" style="6" customWidth="1"/>
    <col min="3598" max="3598" width="2.6640625" style="6" customWidth="1"/>
    <col min="3599" max="3840" width="9.109375" style="6"/>
    <col min="3841" max="3841" width="2" style="6" customWidth="1"/>
    <col min="3842" max="3842" width="1.5546875" style="6" customWidth="1"/>
    <col min="3843" max="3853" width="8.6640625" style="6" customWidth="1"/>
    <col min="3854" max="3854" width="2.6640625" style="6" customWidth="1"/>
    <col min="3855" max="4096" width="9.109375" style="6"/>
    <col min="4097" max="4097" width="2" style="6" customWidth="1"/>
    <col min="4098" max="4098" width="1.5546875" style="6" customWidth="1"/>
    <col min="4099" max="4109" width="8.6640625" style="6" customWidth="1"/>
    <col min="4110" max="4110" width="2.6640625" style="6" customWidth="1"/>
    <col min="4111" max="4352" width="9.109375" style="6"/>
    <col min="4353" max="4353" width="2" style="6" customWidth="1"/>
    <col min="4354" max="4354" width="1.5546875" style="6" customWidth="1"/>
    <col min="4355" max="4365" width="8.6640625" style="6" customWidth="1"/>
    <col min="4366" max="4366" width="2.6640625" style="6" customWidth="1"/>
    <col min="4367" max="4608" width="9.109375" style="6"/>
    <col min="4609" max="4609" width="2" style="6" customWidth="1"/>
    <col min="4610" max="4610" width="1.5546875" style="6" customWidth="1"/>
    <col min="4611" max="4621" width="8.6640625" style="6" customWidth="1"/>
    <col min="4622" max="4622" width="2.6640625" style="6" customWidth="1"/>
    <col min="4623" max="4864" width="9.109375" style="6"/>
    <col min="4865" max="4865" width="2" style="6" customWidth="1"/>
    <col min="4866" max="4866" width="1.5546875" style="6" customWidth="1"/>
    <col min="4867" max="4877" width="8.6640625" style="6" customWidth="1"/>
    <col min="4878" max="4878" width="2.6640625" style="6" customWidth="1"/>
    <col min="4879" max="5120" width="9.109375" style="6"/>
    <col min="5121" max="5121" width="2" style="6" customWidth="1"/>
    <col min="5122" max="5122" width="1.5546875" style="6" customWidth="1"/>
    <col min="5123" max="5133" width="8.6640625" style="6" customWidth="1"/>
    <col min="5134" max="5134" width="2.6640625" style="6" customWidth="1"/>
    <col min="5135" max="5376" width="9.109375" style="6"/>
    <col min="5377" max="5377" width="2" style="6" customWidth="1"/>
    <col min="5378" max="5378" width="1.5546875" style="6" customWidth="1"/>
    <col min="5379" max="5389" width="8.6640625" style="6" customWidth="1"/>
    <col min="5390" max="5390" width="2.6640625" style="6" customWidth="1"/>
    <col min="5391" max="5632" width="9.109375" style="6"/>
    <col min="5633" max="5633" width="2" style="6" customWidth="1"/>
    <col min="5634" max="5634" width="1.5546875" style="6" customWidth="1"/>
    <col min="5635" max="5645" width="8.6640625" style="6" customWidth="1"/>
    <col min="5646" max="5646" width="2.6640625" style="6" customWidth="1"/>
    <col min="5647" max="5888" width="9.109375" style="6"/>
    <col min="5889" max="5889" width="2" style="6" customWidth="1"/>
    <col min="5890" max="5890" width="1.5546875" style="6" customWidth="1"/>
    <col min="5891" max="5901" width="8.6640625" style="6" customWidth="1"/>
    <col min="5902" max="5902" width="2.6640625" style="6" customWidth="1"/>
    <col min="5903" max="6144" width="9.109375" style="6"/>
    <col min="6145" max="6145" width="2" style="6" customWidth="1"/>
    <col min="6146" max="6146" width="1.5546875" style="6" customWidth="1"/>
    <col min="6147" max="6157" width="8.6640625" style="6" customWidth="1"/>
    <col min="6158" max="6158" width="2.6640625" style="6" customWidth="1"/>
    <col min="6159" max="6400" width="9.109375" style="6"/>
    <col min="6401" max="6401" width="2" style="6" customWidth="1"/>
    <col min="6402" max="6402" width="1.5546875" style="6" customWidth="1"/>
    <col min="6403" max="6413" width="8.6640625" style="6" customWidth="1"/>
    <col min="6414" max="6414" width="2.6640625" style="6" customWidth="1"/>
    <col min="6415" max="6656" width="9.109375" style="6"/>
    <col min="6657" max="6657" width="2" style="6" customWidth="1"/>
    <col min="6658" max="6658" width="1.5546875" style="6" customWidth="1"/>
    <col min="6659" max="6669" width="8.6640625" style="6" customWidth="1"/>
    <col min="6670" max="6670" width="2.6640625" style="6" customWidth="1"/>
    <col min="6671" max="6912" width="9.109375" style="6"/>
    <col min="6913" max="6913" width="2" style="6" customWidth="1"/>
    <col min="6914" max="6914" width="1.5546875" style="6" customWidth="1"/>
    <col min="6915" max="6925" width="8.6640625" style="6" customWidth="1"/>
    <col min="6926" max="6926" width="2.6640625" style="6" customWidth="1"/>
    <col min="6927" max="7168" width="9.109375" style="6"/>
    <col min="7169" max="7169" width="2" style="6" customWidth="1"/>
    <col min="7170" max="7170" width="1.5546875" style="6" customWidth="1"/>
    <col min="7171" max="7181" width="8.6640625" style="6" customWidth="1"/>
    <col min="7182" max="7182" width="2.6640625" style="6" customWidth="1"/>
    <col min="7183" max="7424" width="9.109375" style="6"/>
    <col min="7425" max="7425" width="2" style="6" customWidth="1"/>
    <col min="7426" max="7426" width="1.5546875" style="6" customWidth="1"/>
    <col min="7427" max="7437" width="8.6640625" style="6" customWidth="1"/>
    <col min="7438" max="7438" width="2.6640625" style="6" customWidth="1"/>
    <col min="7439" max="7680" width="9.109375" style="6"/>
    <col min="7681" max="7681" width="2" style="6" customWidth="1"/>
    <col min="7682" max="7682" width="1.5546875" style="6" customWidth="1"/>
    <col min="7683" max="7693" width="8.6640625" style="6" customWidth="1"/>
    <col min="7694" max="7694" width="2.6640625" style="6" customWidth="1"/>
    <col min="7695" max="7936" width="9.109375" style="6"/>
    <col min="7937" max="7937" width="2" style="6" customWidth="1"/>
    <col min="7938" max="7938" width="1.5546875" style="6" customWidth="1"/>
    <col min="7939" max="7949" width="8.6640625" style="6" customWidth="1"/>
    <col min="7950" max="7950" width="2.6640625" style="6" customWidth="1"/>
    <col min="7951" max="8192" width="9.109375" style="6"/>
    <col min="8193" max="8193" width="2" style="6" customWidth="1"/>
    <col min="8194" max="8194" width="1.5546875" style="6" customWidth="1"/>
    <col min="8195" max="8205" width="8.6640625" style="6" customWidth="1"/>
    <col min="8206" max="8206" width="2.6640625" style="6" customWidth="1"/>
    <col min="8207" max="8448" width="9.109375" style="6"/>
    <col min="8449" max="8449" width="2" style="6" customWidth="1"/>
    <col min="8450" max="8450" width="1.5546875" style="6" customWidth="1"/>
    <col min="8451" max="8461" width="8.6640625" style="6" customWidth="1"/>
    <col min="8462" max="8462" width="2.6640625" style="6" customWidth="1"/>
    <col min="8463" max="8704" width="9.109375" style="6"/>
    <col min="8705" max="8705" width="2" style="6" customWidth="1"/>
    <col min="8706" max="8706" width="1.5546875" style="6" customWidth="1"/>
    <col min="8707" max="8717" width="8.6640625" style="6" customWidth="1"/>
    <col min="8718" max="8718" width="2.6640625" style="6" customWidth="1"/>
    <col min="8719" max="8960" width="9.109375" style="6"/>
    <col min="8961" max="8961" width="2" style="6" customWidth="1"/>
    <col min="8962" max="8962" width="1.5546875" style="6" customWidth="1"/>
    <col min="8963" max="8973" width="8.6640625" style="6" customWidth="1"/>
    <col min="8974" max="8974" width="2.6640625" style="6" customWidth="1"/>
    <col min="8975" max="9216" width="9.109375" style="6"/>
    <col min="9217" max="9217" width="2" style="6" customWidth="1"/>
    <col min="9218" max="9218" width="1.5546875" style="6" customWidth="1"/>
    <col min="9219" max="9229" width="8.6640625" style="6" customWidth="1"/>
    <col min="9230" max="9230" width="2.6640625" style="6" customWidth="1"/>
    <col min="9231" max="9472" width="9.109375" style="6"/>
    <col min="9473" max="9473" width="2" style="6" customWidth="1"/>
    <col min="9474" max="9474" width="1.5546875" style="6" customWidth="1"/>
    <col min="9475" max="9485" width="8.6640625" style="6" customWidth="1"/>
    <col min="9486" max="9486" width="2.6640625" style="6" customWidth="1"/>
    <col min="9487" max="9728" width="9.109375" style="6"/>
    <col min="9729" max="9729" width="2" style="6" customWidth="1"/>
    <col min="9730" max="9730" width="1.5546875" style="6" customWidth="1"/>
    <col min="9731" max="9741" width="8.6640625" style="6" customWidth="1"/>
    <col min="9742" max="9742" width="2.6640625" style="6" customWidth="1"/>
    <col min="9743" max="9984" width="9.109375" style="6"/>
    <col min="9985" max="9985" width="2" style="6" customWidth="1"/>
    <col min="9986" max="9986" width="1.5546875" style="6" customWidth="1"/>
    <col min="9987" max="9997" width="8.6640625" style="6" customWidth="1"/>
    <col min="9998" max="9998" width="2.6640625" style="6" customWidth="1"/>
    <col min="9999" max="10240" width="9.109375" style="6"/>
    <col min="10241" max="10241" width="2" style="6" customWidth="1"/>
    <col min="10242" max="10242" width="1.5546875" style="6" customWidth="1"/>
    <col min="10243" max="10253" width="8.6640625" style="6" customWidth="1"/>
    <col min="10254" max="10254" width="2.6640625" style="6" customWidth="1"/>
    <col min="10255" max="10496" width="9.109375" style="6"/>
    <col min="10497" max="10497" width="2" style="6" customWidth="1"/>
    <col min="10498" max="10498" width="1.5546875" style="6" customWidth="1"/>
    <col min="10499" max="10509" width="8.6640625" style="6" customWidth="1"/>
    <col min="10510" max="10510" width="2.6640625" style="6" customWidth="1"/>
    <col min="10511" max="10752" width="9.109375" style="6"/>
    <col min="10753" max="10753" width="2" style="6" customWidth="1"/>
    <col min="10754" max="10754" width="1.5546875" style="6" customWidth="1"/>
    <col min="10755" max="10765" width="8.6640625" style="6" customWidth="1"/>
    <col min="10766" max="10766" width="2.6640625" style="6" customWidth="1"/>
    <col min="10767" max="11008" width="9.109375" style="6"/>
    <col min="11009" max="11009" width="2" style="6" customWidth="1"/>
    <col min="11010" max="11010" width="1.5546875" style="6" customWidth="1"/>
    <col min="11011" max="11021" width="8.6640625" style="6" customWidth="1"/>
    <col min="11022" max="11022" width="2.6640625" style="6" customWidth="1"/>
    <col min="11023" max="11264" width="9.109375" style="6"/>
    <col min="11265" max="11265" width="2" style="6" customWidth="1"/>
    <col min="11266" max="11266" width="1.5546875" style="6" customWidth="1"/>
    <col min="11267" max="11277" width="8.6640625" style="6" customWidth="1"/>
    <col min="11278" max="11278" width="2.6640625" style="6" customWidth="1"/>
    <col min="11279" max="11520" width="9.109375" style="6"/>
    <col min="11521" max="11521" width="2" style="6" customWidth="1"/>
    <col min="11522" max="11522" width="1.5546875" style="6" customWidth="1"/>
    <col min="11523" max="11533" width="8.6640625" style="6" customWidth="1"/>
    <col min="11534" max="11534" width="2.6640625" style="6" customWidth="1"/>
    <col min="11535" max="11776" width="9.109375" style="6"/>
    <col min="11777" max="11777" width="2" style="6" customWidth="1"/>
    <col min="11778" max="11778" width="1.5546875" style="6" customWidth="1"/>
    <col min="11779" max="11789" width="8.6640625" style="6" customWidth="1"/>
    <col min="11790" max="11790" width="2.6640625" style="6" customWidth="1"/>
    <col min="11791" max="12032" width="9.109375" style="6"/>
    <col min="12033" max="12033" width="2" style="6" customWidth="1"/>
    <col min="12034" max="12034" width="1.5546875" style="6" customWidth="1"/>
    <col min="12035" max="12045" width="8.6640625" style="6" customWidth="1"/>
    <col min="12046" max="12046" width="2.6640625" style="6" customWidth="1"/>
    <col min="12047" max="12288" width="9.109375" style="6"/>
    <col min="12289" max="12289" width="2" style="6" customWidth="1"/>
    <col min="12290" max="12290" width="1.5546875" style="6" customWidth="1"/>
    <col min="12291" max="12301" width="8.6640625" style="6" customWidth="1"/>
    <col min="12302" max="12302" width="2.6640625" style="6" customWidth="1"/>
    <col min="12303" max="12544" width="9.109375" style="6"/>
    <col min="12545" max="12545" width="2" style="6" customWidth="1"/>
    <col min="12546" max="12546" width="1.5546875" style="6" customWidth="1"/>
    <col min="12547" max="12557" width="8.6640625" style="6" customWidth="1"/>
    <col min="12558" max="12558" width="2.6640625" style="6" customWidth="1"/>
    <col min="12559" max="12800" width="9.109375" style="6"/>
    <col min="12801" max="12801" width="2" style="6" customWidth="1"/>
    <col min="12802" max="12802" width="1.5546875" style="6" customWidth="1"/>
    <col min="12803" max="12813" width="8.6640625" style="6" customWidth="1"/>
    <col min="12814" max="12814" width="2.6640625" style="6" customWidth="1"/>
    <col min="12815" max="13056" width="9.109375" style="6"/>
    <col min="13057" max="13057" width="2" style="6" customWidth="1"/>
    <col min="13058" max="13058" width="1.5546875" style="6" customWidth="1"/>
    <col min="13059" max="13069" width="8.6640625" style="6" customWidth="1"/>
    <col min="13070" max="13070" width="2.6640625" style="6" customWidth="1"/>
    <col min="13071" max="13312" width="9.109375" style="6"/>
    <col min="13313" max="13313" width="2" style="6" customWidth="1"/>
    <col min="13314" max="13314" width="1.5546875" style="6" customWidth="1"/>
    <col min="13315" max="13325" width="8.6640625" style="6" customWidth="1"/>
    <col min="13326" max="13326" width="2.6640625" style="6" customWidth="1"/>
    <col min="13327" max="13568" width="9.109375" style="6"/>
    <col min="13569" max="13569" width="2" style="6" customWidth="1"/>
    <col min="13570" max="13570" width="1.5546875" style="6" customWidth="1"/>
    <col min="13571" max="13581" width="8.6640625" style="6" customWidth="1"/>
    <col min="13582" max="13582" width="2.6640625" style="6" customWidth="1"/>
    <col min="13583" max="13824" width="9.109375" style="6"/>
    <col min="13825" max="13825" width="2" style="6" customWidth="1"/>
    <col min="13826" max="13826" width="1.5546875" style="6" customWidth="1"/>
    <col min="13827" max="13837" width="8.6640625" style="6" customWidth="1"/>
    <col min="13838" max="13838" width="2.6640625" style="6" customWidth="1"/>
    <col min="13839" max="14080" width="9.109375" style="6"/>
    <col min="14081" max="14081" width="2" style="6" customWidth="1"/>
    <col min="14082" max="14082" width="1.5546875" style="6" customWidth="1"/>
    <col min="14083" max="14093" width="8.6640625" style="6" customWidth="1"/>
    <col min="14094" max="14094" width="2.6640625" style="6" customWidth="1"/>
    <col min="14095" max="14336" width="9.109375" style="6"/>
    <col min="14337" max="14337" width="2" style="6" customWidth="1"/>
    <col min="14338" max="14338" width="1.5546875" style="6" customWidth="1"/>
    <col min="14339" max="14349" width="8.6640625" style="6" customWidth="1"/>
    <col min="14350" max="14350" width="2.6640625" style="6" customWidth="1"/>
    <col min="14351" max="14592" width="9.109375" style="6"/>
    <col min="14593" max="14593" width="2" style="6" customWidth="1"/>
    <col min="14594" max="14594" width="1.5546875" style="6" customWidth="1"/>
    <col min="14595" max="14605" width="8.6640625" style="6" customWidth="1"/>
    <col min="14606" max="14606" width="2.6640625" style="6" customWidth="1"/>
    <col min="14607" max="14848" width="9.109375" style="6"/>
    <col min="14849" max="14849" width="2" style="6" customWidth="1"/>
    <col min="14850" max="14850" width="1.5546875" style="6" customWidth="1"/>
    <col min="14851" max="14861" width="8.6640625" style="6" customWidth="1"/>
    <col min="14862" max="14862" width="2.6640625" style="6" customWidth="1"/>
    <col min="14863" max="15104" width="9.109375" style="6"/>
    <col min="15105" max="15105" width="2" style="6" customWidth="1"/>
    <col min="15106" max="15106" width="1.5546875" style="6" customWidth="1"/>
    <col min="15107" max="15117" width="8.6640625" style="6" customWidth="1"/>
    <col min="15118" max="15118" width="2.6640625" style="6" customWidth="1"/>
    <col min="15119" max="15360" width="9.109375" style="6"/>
    <col min="15361" max="15361" width="2" style="6" customWidth="1"/>
    <col min="15362" max="15362" width="1.5546875" style="6" customWidth="1"/>
    <col min="15363" max="15373" width="8.6640625" style="6" customWidth="1"/>
    <col min="15374" max="15374" width="2.6640625" style="6" customWidth="1"/>
    <col min="15375" max="15616" width="9.109375" style="6"/>
    <col min="15617" max="15617" width="2" style="6" customWidth="1"/>
    <col min="15618" max="15618" width="1.5546875" style="6" customWidth="1"/>
    <col min="15619" max="15629" width="8.6640625" style="6" customWidth="1"/>
    <col min="15630" max="15630" width="2.6640625" style="6" customWidth="1"/>
    <col min="15631" max="15872" width="9.109375" style="6"/>
    <col min="15873" max="15873" width="2" style="6" customWidth="1"/>
    <col min="15874" max="15874" width="1.5546875" style="6" customWidth="1"/>
    <col min="15875" max="15885" width="8.6640625" style="6" customWidth="1"/>
    <col min="15886" max="15886" width="2.6640625" style="6" customWidth="1"/>
    <col min="15887" max="16128" width="9.109375" style="6"/>
    <col min="16129" max="16129" width="2" style="6" customWidth="1"/>
    <col min="16130" max="16130" width="1.5546875" style="6" customWidth="1"/>
    <col min="16131" max="16141" width="8.6640625" style="6" customWidth="1"/>
    <col min="16142" max="16142" width="2.6640625" style="6" customWidth="1"/>
    <col min="16143" max="16384" width="9.109375" style="6"/>
  </cols>
  <sheetData>
    <row r="1" spans="2:14" ht="15.6" x14ac:dyDescent="0.3">
      <c r="B1" s="230" t="s">
        <v>273</v>
      </c>
      <c r="C1" s="111"/>
      <c r="F1" s="231"/>
      <c r="G1" s="40" t="s">
        <v>274</v>
      </c>
      <c r="I1" s="39" t="s">
        <v>111</v>
      </c>
      <c r="J1" s="37">
        <f>[4]W!$A1</f>
        <v>8</v>
      </c>
      <c r="K1" s="39" t="s">
        <v>108</v>
      </c>
      <c r="L1" s="37">
        <f>[4]W!$A4</f>
        <v>2018</v>
      </c>
      <c r="M1" s="39" t="s">
        <v>107</v>
      </c>
      <c r="N1" s="232">
        <f>[4]W!$A5</f>
        <v>1</v>
      </c>
    </row>
    <row r="3" spans="2:14" x14ac:dyDescent="0.2">
      <c r="B3" s="105"/>
      <c r="C3" s="107"/>
      <c r="D3" s="107"/>
      <c r="E3" s="107"/>
      <c r="F3" s="107"/>
      <c r="G3" s="107"/>
      <c r="H3" s="107"/>
      <c r="I3" s="121"/>
      <c r="J3" s="107"/>
      <c r="K3" s="107"/>
      <c r="L3" s="107"/>
      <c r="M3" s="107"/>
      <c r="N3" s="106"/>
    </row>
    <row r="4" spans="2:14" ht="12" x14ac:dyDescent="0.25">
      <c r="B4" s="108"/>
      <c r="C4" s="117" t="s">
        <v>275</v>
      </c>
      <c r="D4" s="117"/>
      <c r="E4" s="117"/>
      <c r="F4" s="104"/>
      <c r="G4" s="188" t="s">
        <v>172</v>
      </c>
      <c r="H4" s="188" t="s">
        <v>173</v>
      </c>
      <c r="I4" s="118" t="s">
        <v>276</v>
      </c>
      <c r="K4" s="104"/>
      <c r="L4" s="104"/>
      <c r="M4" s="104"/>
      <c r="N4" s="110"/>
    </row>
    <row r="5" spans="2:14" ht="13.2" x14ac:dyDescent="0.3">
      <c r="B5" s="108"/>
      <c r="C5" s="138" t="s">
        <v>277</v>
      </c>
      <c r="D5" s="104"/>
      <c r="E5" s="104"/>
      <c r="F5" s="104"/>
      <c r="G5" s="188">
        <f>[4]W!A505</f>
        <v>4237</v>
      </c>
      <c r="H5" s="188">
        <f>[4]W!A506</f>
        <v>4352</v>
      </c>
      <c r="I5" s="188">
        <f>[4]W!A504</f>
        <v>6143</v>
      </c>
      <c r="K5" s="118"/>
      <c r="M5" s="104"/>
      <c r="N5" s="110"/>
    </row>
    <row r="6" spans="2:14" ht="13.2" x14ac:dyDescent="0.3">
      <c r="B6" s="108"/>
      <c r="C6" s="138" t="s">
        <v>278</v>
      </c>
      <c r="D6" s="104"/>
      <c r="E6" s="104"/>
      <c r="F6" s="104"/>
      <c r="G6" s="233">
        <f>[4]W!A507/10</f>
        <v>8.3000000000000007</v>
      </c>
      <c r="H6" s="233">
        <f>[4]W!A508/10</f>
        <v>4.4000000000000004</v>
      </c>
      <c r="I6" s="211"/>
      <c r="K6" s="118"/>
      <c r="L6" s="126"/>
      <c r="M6" s="104"/>
      <c r="N6" s="110"/>
    </row>
    <row r="7" spans="2:14" x14ac:dyDescent="0.2">
      <c r="B7" s="108"/>
      <c r="C7" s="118" t="s">
        <v>279</v>
      </c>
      <c r="D7" s="104"/>
      <c r="E7" s="104"/>
      <c r="F7" s="104"/>
      <c r="G7" s="188">
        <f>[4]W!A509</f>
        <v>1755</v>
      </c>
      <c r="H7" s="188">
        <f>[4]W!A510</f>
        <v>1774</v>
      </c>
      <c r="I7" s="211"/>
      <c r="K7" s="118"/>
      <c r="L7" s="126"/>
      <c r="M7" s="104"/>
      <c r="N7" s="110"/>
    </row>
    <row r="8" spans="2:14" x14ac:dyDescent="0.2">
      <c r="B8" s="108"/>
      <c r="C8" s="118"/>
      <c r="D8" s="104"/>
      <c r="E8" s="104"/>
      <c r="F8" s="104"/>
      <c r="H8" s="126"/>
      <c r="I8" s="188"/>
      <c r="K8" s="126"/>
      <c r="L8" s="126"/>
      <c r="M8" s="104"/>
      <c r="N8" s="110"/>
    </row>
    <row r="9" spans="2:14" ht="12" x14ac:dyDescent="0.25">
      <c r="B9" s="108"/>
      <c r="C9" s="109" t="s">
        <v>280</v>
      </c>
      <c r="D9" s="104"/>
      <c r="E9" s="117"/>
      <c r="F9" s="104"/>
      <c r="H9" s="126"/>
      <c r="I9" s="188"/>
      <c r="K9" s="126"/>
      <c r="L9" s="126" t="s">
        <v>0</v>
      </c>
      <c r="M9" s="104"/>
      <c r="N9" s="110"/>
    </row>
    <row r="10" spans="2:14" ht="13.2" x14ac:dyDescent="0.3">
      <c r="B10" s="108"/>
      <c r="C10" s="138" t="s">
        <v>281</v>
      </c>
      <c r="D10" s="104"/>
      <c r="E10" s="104"/>
      <c r="F10" s="104"/>
      <c r="G10" s="233">
        <f>[4]W!A501/10</f>
        <v>0.6</v>
      </c>
      <c r="H10" s="233">
        <f>[4]W!A502/10</f>
        <v>1.1000000000000001</v>
      </c>
      <c r="I10" s="118" t="s">
        <v>282</v>
      </c>
      <c r="J10" s="118"/>
      <c r="K10" s="126"/>
      <c r="L10" s="234">
        <f>[4]W!A511/100</f>
        <v>0.83</v>
      </c>
      <c r="M10" s="104"/>
      <c r="N10" s="110"/>
    </row>
    <row r="11" spans="2:14" x14ac:dyDescent="0.2">
      <c r="B11" s="108"/>
      <c r="C11" s="118"/>
      <c r="D11" s="235"/>
      <c r="E11" s="235"/>
      <c r="F11" s="235"/>
      <c r="I11" s="188"/>
      <c r="K11" s="126"/>
      <c r="L11" s="126"/>
      <c r="M11" s="104"/>
      <c r="N11" s="110"/>
    </row>
    <row r="12" spans="2:14" x14ac:dyDescent="0.2">
      <c r="B12" s="108"/>
      <c r="C12" s="104"/>
      <c r="D12" s="104"/>
      <c r="E12" s="104"/>
      <c r="F12" s="104"/>
      <c r="H12" s="188"/>
      <c r="I12" s="211"/>
      <c r="J12" s="126"/>
      <c r="K12" s="126"/>
      <c r="L12" s="126"/>
      <c r="M12" s="104"/>
      <c r="N12" s="110"/>
    </row>
    <row r="13" spans="2:14" x14ac:dyDescent="0.2">
      <c r="B13" s="108"/>
      <c r="C13" s="155" t="s">
        <v>283</v>
      </c>
      <c r="D13" s="104"/>
      <c r="E13" s="104"/>
      <c r="F13" s="104"/>
      <c r="G13" s="188">
        <f>[4]W!A518</f>
        <v>500</v>
      </c>
      <c r="I13" s="211"/>
      <c r="J13" s="126"/>
      <c r="K13" s="126"/>
      <c r="L13" s="126"/>
      <c r="M13" s="104"/>
      <c r="N13" s="110"/>
    </row>
    <row r="14" spans="2:14" x14ac:dyDescent="0.2">
      <c r="B14" s="108"/>
      <c r="C14" s="155"/>
      <c r="D14" s="104"/>
      <c r="E14" s="104"/>
      <c r="F14" s="104"/>
      <c r="H14" s="126"/>
      <c r="I14" s="211"/>
      <c r="J14" s="126"/>
      <c r="K14" s="126"/>
      <c r="L14" s="126"/>
      <c r="M14" s="104"/>
      <c r="N14" s="110"/>
    </row>
    <row r="15" spans="2:14" x14ac:dyDescent="0.2">
      <c r="B15" s="108"/>
      <c r="C15" s="155" t="s">
        <v>284</v>
      </c>
      <c r="D15" s="104"/>
      <c r="E15" s="104"/>
      <c r="F15" s="104"/>
      <c r="G15" s="118" t="s">
        <v>285</v>
      </c>
      <c r="H15" s="209" t="s">
        <v>286</v>
      </c>
      <c r="I15" s="188" t="s">
        <v>287</v>
      </c>
      <c r="K15" s="118"/>
      <c r="L15" s="126"/>
      <c r="M15" s="104"/>
      <c r="N15" s="110"/>
    </row>
    <row r="16" spans="2:14" x14ac:dyDescent="0.2">
      <c r="B16" s="108"/>
      <c r="C16" s="155" t="s">
        <v>288</v>
      </c>
      <c r="D16" s="104"/>
      <c r="E16" s="104"/>
      <c r="F16" s="104"/>
      <c r="G16" s="236">
        <f>INT(L10*G20/1000) + 60</f>
        <v>125</v>
      </c>
      <c r="H16" s="236">
        <f>INT(L10*2*G20/1000) + 75</f>
        <v>206</v>
      </c>
      <c r="I16" s="236">
        <f>INT(L10*3*G20/1000) + 120</f>
        <v>317</v>
      </c>
      <c r="K16" s="126"/>
      <c r="L16" s="126"/>
      <c r="M16" s="126"/>
      <c r="N16" s="110"/>
    </row>
    <row r="17" spans="2:14" x14ac:dyDescent="0.2">
      <c r="B17" s="108"/>
      <c r="C17" s="155" t="s">
        <v>289</v>
      </c>
      <c r="E17" s="104"/>
      <c r="F17" s="104"/>
      <c r="G17" s="236">
        <f>INT(L10*1.5*G20/1000) + 60</f>
        <v>158</v>
      </c>
      <c r="H17" s="236">
        <f>INT(L10*1.5*2*G20/1000) + 75</f>
        <v>272</v>
      </c>
      <c r="I17" s="236">
        <f>INT(L10*1.5*3*G20/1000) + 120</f>
        <v>416</v>
      </c>
      <c r="K17" s="126"/>
      <c r="L17" s="126"/>
      <c r="M17" s="126"/>
      <c r="N17" s="110"/>
    </row>
    <row r="18" spans="2:14" x14ac:dyDescent="0.2">
      <c r="B18" s="108"/>
      <c r="C18" s="155"/>
      <c r="E18" s="104"/>
      <c r="F18" s="104"/>
      <c r="H18" s="126"/>
      <c r="I18" s="188"/>
      <c r="J18" s="126"/>
      <c r="K18" s="126"/>
      <c r="L18" s="126"/>
      <c r="M18" s="104"/>
      <c r="N18" s="110"/>
    </row>
    <row r="19" spans="2:14" x14ac:dyDescent="0.2">
      <c r="B19" s="108"/>
      <c r="C19" s="155"/>
      <c r="E19" s="104"/>
      <c r="F19" s="104"/>
      <c r="G19" s="213" t="s">
        <v>239</v>
      </c>
      <c r="H19" s="211" t="s">
        <v>290</v>
      </c>
      <c r="I19" s="188" t="s">
        <v>291</v>
      </c>
      <c r="K19" s="126"/>
      <c r="L19" s="126"/>
      <c r="M19" s="104"/>
      <c r="N19" s="110"/>
    </row>
    <row r="20" spans="2:14" x14ac:dyDescent="0.2">
      <c r="B20" s="108"/>
      <c r="C20" s="155" t="s">
        <v>292</v>
      </c>
      <c r="D20" s="104"/>
      <c r="G20" s="237">
        <f>[4]W!A515</f>
        <v>79345</v>
      </c>
      <c r="H20" s="237">
        <f>[4]W!A516</f>
        <v>75378</v>
      </c>
      <c r="I20" s="237">
        <f>[4]W!A517</f>
        <v>71410</v>
      </c>
      <c r="K20" s="126"/>
      <c r="L20" s="126"/>
      <c r="M20" s="104"/>
      <c r="N20" s="110"/>
    </row>
    <row r="21" spans="2:14" x14ac:dyDescent="0.2">
      <c r="B21" s="108"/>
      <c r="C21" s="104"/>
      <c r="D21" s="104"/>
      <c r="H21" s="126"/>
      <c r="I21" s="118"/>
      <c r="J21" s="126"/>
      <c r="K21" s="126"/>
      <c r="L21" s="126"/>
      <c r="M21" s="104"/>
      <c r="N21" s="110"/>
    </row>
    <row r="22" spans="2:14" x14ac:dyDescent="0.2">
      <c r="B22" s="108"/>
      <c r="C22" s="104"/>
      <c r="D22" s="104"/>
      <c r="H22" s="126"/>
      <c r="I22" s="118"/>
      <c r="J22" s="126"/>
      <c r="K22" s="126"/>
      <c r="L22" s="126"/>
      <c r="M22" s="104"/>
      <c r="N22" s="110"/>
    </row>
    <row r="23" spans="2:14" ht="12" x14ac:dyDescent="0.25">
      <c r="B23" s="108"/>
      <c r="C23" s="117" t="s">
        <v>293</v>
      </c>
      <c r="D23" s="104"/>
      <c r="E23" s="104"/>
      <c r="F23" s="221" t="str">
        <f>[4]W!A681</f>
        <v>Sales are beginning to tighten up as previous forecasts look</v>
      </c>
      <c r="G23" s="104"/>
      <c r="H23" s="104"/>
      <c r="I23" s="118"/>
      <c r="J23" s="104"/>
      <c r="K23" s="104"/>
      <c r="L23" s="104"/>
      <c r="M23" s="104"/>
      <c r="N23" s="110"/>
    </row>
    <row r="24" spans="2:14" ht="12" x14ac:dyDescent="0.25">
      <c r="B24" s="108"/>
      <c r="C24" s="117"/>
      <c r="F24" s="221" t="str">
        <f>[4]W!A682</f>
        <v>too optimistic. Companies are hoping that the improvements</v>
      </c>
      <c r="G24" s="104"/>
      <c r="H24" s="104"/>
      <c r="I24" s="118"/>
      <c r="J24" s="104"/>
      <c r="K24" s="104"/>
      <c r="L24" s="104"/>
      <c r="M24" s="104"/>
      <c r="N24" s="110"/>
    </row>
    <row r="25" spans="2:14" ht="12" x14ac:dyDescent="0.25">
      <c r="B25" s="108"/>
      <c r="C25" s="117"/>
      <c r="F25" s="221" t="str">
        <f>[4]W!A683</f>
        <v>they made in reducing costs and targetting marketing</v>
      </c>
      <c r="G25" s="104"/>
      <c r="H25" s="104"/>
      <c r="I25" s="118"/>
      <c r="J25" s="104"/>
      <c r="K25" s="104"/>
      <c r="L25" s="104"/>
      <c r="M25" s="104"/>
      <c r="N25" s="110"/>
    </row>
    <row r="26" spans="2:14" x14ac:dyDescent="0.2">
      <c r="B26" s="108"/>
      <c r="C26" s="221"/>
      <c r="F26" s="221" t="str">
        <f>[4]W!A684</f>
        <v>will now prove worthwhile.</v>
      </c>
      <c r="G26" s="221"/>
      <c r="H26" s="221"/>
      <c r="I26" s="130"/>
      <c r="J26" s="221"/>
      <c r="K26" s="104"/>
      <c r="L26" s="104"/>
      <c r="M26" s="104"/>
      <c r="N26" s="110"/>
    </row>
    <row r="27" spans="2:14" x14ac:dyDescent="0.2">
      <c r="B27" s="108"/>
      <c r="C27" s="221"/>
      <c r="F27" s="221" t="str">
        <f>[4]W!A685</f>
        <v xml:space="preserve"> </v>
      </c>
      <c r="G27" s="221"/>
      <c r="H27" s="221"/>
      <c r="I27" s="130"/>
      <c r="J27" s="221"/>
      <c r="K27" s="104"/>
      <c r="L27" s="104"/>
      <c r="M27" s="104"/>
      <c r="N27" s="110"/>
    </row>
    <row r="28" spans="2:14" x14ac:dyDescent="0.2">
      <c r="B28" s="108"/>
      <c r="C28" s="221"/>
      <c r="F28" s="221" t="str">
        <f>[4]W!A686</f>
        <v xml:space="preserve"> </v>
      </c>
      <c r="G28" s="221"/>
      <c r="H28" s="221"/>
      <c r="I28" s="130"/>
      <c r="J28" s="221"/>
      <c r="K28" s="104"/>
      <c r="L28" s="104"/>
      <c r="M28" s="104"/>
      <c r="N28" s="110"/>
    </row>
    <row r="29" spans="2:14" x14ac:dyDescent="0.2">
      <c r="B29" s="238"/>
      <c r="C29" s="239"/>
      <c r="D29" s="239"/>
      <c r="E29" s="239"/>
      <c r="F29" s="239"/>
      <c r="G29" s="239"/>
      <c r="H29" s="239"/>
      <c r="I29" s="226"/>
      <c r="J29" s="239"/>
      <c r="K29" s="239"/>
      <c r="L29" s="239"/>
      <c r="M29" s="239"/>
      <c r="N29" s="116"/>
    </row>
    <row r="30" spans="2:14" x14ac:dyDescent="0.2">
      <c r="C30" s="104"/>
      <c r="D30" s="130"/>
      <c r="E30" s="221"/>
      <c r="F30" s="221"/>
      <c r="G30" s="221"/>
      <c r="H30" s="221"/>
      <c r="I30" s="130"/>
      <c r="J30" s="221"/>
      <c r="K30" s="104"/>
      <c r="L30" s="104"/>
      <c r="M30" s="104"/>
      <c r="N30" s="104"/>
    </row>
    <row r="31" spans="2:14" x14ac:dyDescent="0.2">
      <c r="B31" s="105"/>
      <c r="C31" s="107"/>
      <c r="D31" s="240"/>
      <c r="E31" s="241"/>
      <c r="F31" s="241"/>
      <c r="G31" s="241"/>
      <c r="H31" s="241"/>
      <c r="I31" s="240"/>
      <c r="J31" s="241"/>
      <c r="K31" s="107"/>
      <c r="L31" s="107"/>
      <c r="M31" s="107"/>
      <c r="N31" s="106"/>
    </row>
    <row r="32" spans="2:14" ht="12" x14ac:dyDescent="0.25">
      <c r="B32" s="108"/>
      <c r="C32" s="117" t="s">
        <v>294</v>
      </c>
      <c r="D32" s="130"/>
      <c r="E32" s="221"/>
      <c r="F32" s="160" t="s">
        <v>110</v>
      </c>
      <c r="G32" s="160" t="s">
        <v>110</v>
      </c>
      <c r="H32" s="160" t="s">
        <v>110</v>
      </c>
      <c r="I32" s="160" t="s">
        <v>110</v>
      </c>
      <c r="J32" s="160" t="s">
        <v>110</v>
      </c>
      <c r="K32" s="160" t="s">
        <v>110</v>
      </c>
      <c r="L32" s="160" t="s">
        <v>110</v>
      </c>
      <c r="M32" s="160" t="s">
        <v>110</v>
      </c>
      <c r="N32" s="110"/>
    </row>
    <row r="33" spans="2:17" ht="12" x14ac:dyDescent="0.25">
      <c r="B33" s="108"/>
      <c r="C33" s="104"/>
      <c r="D33" s="104"/>
      <c r="E33" s="104"/>
      <c r="F33" s="242">
        <f>[4]W!A521</f>
        <v>1</v>
      </c>
      <c r="G33" s="242">
        <f>[4]W!A541</f>
        <v>2</v>
      </c>
      <c r="H33" s="242">
        <f>[4]W!A561</f>
        <v>3</v>
      </c>
      <c r="I33" s="242">
        <f>[4]W!A581</f>
        <v>4</v>
      </c>
      <c r="J33" s="242">
        <f>[4]W!A601</f>
        <v>5</v>
      </c>
      <c r="K33" s="242">
        <f>[4]W!A621</f>
        <v>6</v>
      </c>
      <c r="L33" s="242">
        <f>[4]W!A641</f>
        <v>7</v>
      </c>
      <c r="M33" s="242">
        <f>[4]W!A661</f>
        <v>8</v>
      </c>
      <c r="N33" s="110"/>
      <c r="Q33" s="6" t="s">
        <v>0</v>
      </c>
    </row>
    <row r="34" spans="2:17" ht="12" x14ac:dyDescent="0.25">
      <c r="B34" s="108"/>
      <c r="C34" s="117" t="s">
        <v>295</v>
      </c>
      <c r="D34" s="104"/>
      <c r="E34" s="104"/>
      <c r="F34" s="104"/>
      <c r="G34" s="104"/>
      <c r="H34" s="104"/>
      <c r="I34" s="126"/>
      <c r="J34" s="104"/>
      <c r="K34" s="104"/>
      <c r="L34" s="104"/>
      <c r="M34" s="104"/>
      <c r="N34" s="110"/>
    </row>
    <row r="35" spans="2:17" x14ac:dyDescent="0.2">
      <c r="B35" s="108"/>
      <c r="C35" s="104" t="s">
        <v>296</v>
      </c>
      <c r="D35" s="104"/>
      <c r="E35" s="104"/>
      <c r="F35" s="243">
        <f>[4]W!A522/100</f>
        <v>71.13</v>
      </c>
      <c r="G35" s="243">
        <f>[4]W!A542/100</f>
        <v>105.38</v>
      </c>
      <c r="H35" s="243">
        <f>[4]W!A562/100</f>
        <v>103.36</v>
      </c>
      <c r="I35" s="243">
        <f>[4]W!A582/100</f>
        <v>98.34</v>
      </c>
      <c r="J35" s="243">
        <f>[4]W!A602/100</f>
        <v>101.57</v>
      </c>
      <c r="K35" s="243">
        <f>[4]W!A622/100</f>
        <v>103.2</v>
      </c>
      <c r="L35" s="243">
        <f>[4]W!A642/100</f>
        <v>99.85</v>
      </c>
      <c r="M35" s="243">
        <f>[4]W!A662/100</f>
        <v>0</v>
      </c>
      <c r="N35" s="198"/>
    </row>
    <row r="36" spans="2:17" x14ac:dyDescent="0.2">
      <c r="B36" s="108"/>
      <c r="C36" s="104" t="s">
        <v>297</v>
      </c>
      <c r="D36" s="104"/>
      <c r="E36" s="104"/>
      <c r="F36" s="243">
        <f>[4]W!A523</f>
        <v>2845200</v>
      </c>
      <c r="G36" s="243">
        <f>[4]W!A543</f>
        <v>4215200</v>
      </c>
      <c r="H36" s="243">
        <f>[4]W!A563</f>
        <v>4134400</v>
      </c>
      <c r="I36" s="243">
        <f>[4]W!A583</f>
        <v>3933600</v>
      </c>
      <c r="J36" s="243">
        <f>[4]W!A603</f>
        <v>4062800</v>
      </c>
      <c r="K36" s="243">
        <f>[4]W!A623</f>
        <v>4128000</v>
      </c>
      <c r="L36" s="243">
        <f>[4]W!A643</f>
        <v>3994000</v>
      </c>
      <c r="M36" s="243">
        <f>[4]W!A663</f>
        <v>0</v>
      </c>
      <c r="N36" s="198"/>
    </row>
    <row r="37" spans="2:17" x14ac:dyDescent="0.2">
      <c r="B37" s="108"/>
      <c r="C37" s="104"/>
      <c r="F37" s="127"/>
      <c r="G37" s="127"/>
      <c r="H37" s="127"/>
      <c r="I37" s="244"/>
      <c r="J37" s="127"/>
      <c r="K37" s="127"/>
      <c r="L37" s="127"/>
      <c r="M37" s="127"/>
      <c r="N37" s="198"/>
    </row>
    <row r="38" spans="2:17" x14ac:dyDescent="0.2">
      <c r="B38" s="108"/>
      <c r="C38" s="104" t="s">
        <v>298</v>
      </c>
      <c r="D38" s="104"/>
      <c r="E38" s="104"/>
      <c r="F38" s="243">
        <f>[4]W!A524</f>
        <v>0</v>
      </c>
      <c r="G38" s="243">
        <f>[4]W!A544</f>
        <v>0</v>
      </c>
      <c r="H38" s="243">
        <f>[4]W!A564</f>
        <v>0</v>
      </c>
      <c r="I38" s="243">
        <f>[4]W!A584</f>
        <v>0</v>
      </c>
      <c r="J38" s="243">
        <f>[4]W!A604</f>
        <v>0</v>
      </c>
      <c r="K38" s="243">
        <f>[4]W!A624</f>
        <v>0</v>
      </c>
      <c r="L38" s="243">
        <f>[4]W!A644</f>
        <v>0</v>
      </c>
      <c r="M38" s="243">
        <f>[4]W!A664</f>
        <v>0</v>
      </c>
      <c r="N38" s="198"/>
    </row>
    <row r="39" spans="2:17" x14ac:dyDescent="0.2">
      <c r="B39" s="108"/>
      <c r="C39" s="104" t="s">
        <v>299</v>
      </c>
      <c r="D39" s="104"/>
      <c r="E39" s="104"/>
      <c r="F39" s="243">
        <f>[4]W!A525</f>
        <v>2845200</v>
      </c>
      <c r="G39" s="243">
        <f>[4]W!A545</f>
        <v>4215200</v>
      </c>
      <c r="H39" s="243">
        <f>[4]W!A565</f>
        <v>4134400</v>
      </c>
      <c r="I39" s="243">
        <f>[4]W!A585</f>
        <v>3933600</v>
      </c>
      <c r="J39" s="243">
        <f>[4]W!A605</f>
        <v>4062800</v>
      </c>
      <c r="K39" s="243">
        <f>[4]W!A625</f>
        <v>4128000</v>
      </c>
      <c r="L39" s="243">
        <f>[4]W!A645</f>
        <v>3994000</v>
      </c>
      <c r="M39" s="243">
        <f>[4]W!A665</f>
        <v>0</v>
      </c>
      <c r="N39" s="198"/>
    </row>
    <row r="40" spans="2:17" x14ac:dyDescent="0.2">
      <c r="B40" s="108"/>
      <c r="C40" s="104"/>
      <c r="D40" s="104"/>
      <c r="E40" s="104"/>
      <c r="F40" s="245"/>
      <c r="G40" s="245"/>
      <c r="H40" s="245"/>
      <c r="I40" s="243"/>
      <c r="J40" s="245"/>
      <c r="K40" s="245"/>
      <c r="L40" s="245"/>
      <c r="M40" s="245"/>
      <c r="N40" s="198"/>
    </row>
    <row r="41" spans="2:17" ht="12" x14ac:dyDescent="0.25">
      <c r="B41" s="108"/>
      <c r="C41" s="117" t="s">
        <v>300</v>
      </c>
      <c r="D41" s="104"/>
      <c r="E41" s="104"/>
      <c r="F41" s="243"/>
      <c r="G41" s="243"/>
      <c r="H41" s="243"/>
      <c r="I41" s="243"/>
      <c r="J41" s="245"/>
      <c r="K41" s="245"/>
      <c r="L41" s="245"/>
      <c r="M41" s="245"/>
      <c r="N41" s="198"/>
    </row>
    <row r="42" spans="2:17" x14ac:dyDescent="0.2">
      <c r="B42" s="108"/>
      <c r="C42" s="104" t="s">
        <v>301</v>
      </c>
      <c r="D42" s="104"/>
      <c r="E42" s="104"/>
      <c r="F42" s="243"/>
      <c r="G42" s="243"/>
      <c r="H42" s="243"/>
      <c r="I42" s="243"/>
      <c r="J42" s="245"/>
      <c r="K42" s="245"/>
      <c r="L42" s="245"/>
      <c r="M42" s="245"/>
      <c r="N42" s="198"/>
    </row>
    <row r="43" spans="2:17" x14ac:dyDescent="0.2">
      <c r="B43" s="108"/>
      <c r="C43" s="104" t="s">
        <v>302</v>
      </c>
      <c r="D43" s="104"/>
      <c r="E43" s="104"/>
      <c r="F43" s="243">
        <f>[4]W!A526</f>
        <v>325</v>
      </c>
      <c r="G43" s="243">
        <f>[4]W!A546</f>
        <v>343</v>
      </c>
      <c r="H43" s="243">
        <f>[4]W!A566</f>
        <v>339</v>
      </c>
      <c r="I43" s="243">
        <f>[4]W!A586</f>
        <v>320</v>
      </c>
      <c r="J43" s="243">
        <f>[4]W!A606</f>
        <v>340</v>
      </c>
      <c r="K43" s="243">
        <f>[4]W!A626</f>
        <v>315</v>
      </c>
      <c r="L43" s="243">
        <f>[4]W!A646</f>
        <v>335</v>
      </c>
      <c r="M43" s="243">
        <f>[4]W!A666</f>
        <v>0</v>
      </c>
      <c r="N43" s="198"/>
    </row>
    <row r="44" spans="2:17" x14ac:dyDescent="0.2">
      <c r="B44" s="108"/>
      <c r="C44" s="104" t="s">
        <v>303</v>
      </c>
      <c r="D44" s="118" t="s">
        <v>304</v>
      </c>
      <c r="E44" s="104"/>
      <c r="F44" s="243">
        <f>[4]W!A527</f>
        <v>335</v>
      </c>
      <c r="G44" s="243">
        <f>[4]W!A547</f>
        <v>330</v>
      </c>
      <c r="H44" s="243">
        <f>[4]W!A567</f>
        <v>349</v>
      </c>
      <c r="I44" s="243">
        <f>[4]W!A587</f>
        <v>325</v>
      </c>
      <c r="J44" s="243">
        <f>[4]W!A607</f>
        <v>350</v>
      </c>
      <c r="K44" s="243">
        <f>[4]W!A627</f>
        <v>340</v>
      </c>
      <c r="L44" s="243">
        <f>[4]W!A647</f>
        <v>345</v>
      </c>
      <c r="M44" s="243">
        <f>[4]W!A667</f>
        <v>0</v>
      </c>
      <c r="N44" s="198"/>
    </row>
    <row r="45" spans="2:17" x14ac:dyDescent="0.2">
      <c r="B45" s="108"/>
      <c r="C45" s="104"/>
      <c r="D45" s="104" t="s">
        <v>164</v>
      </c>
      <c r="E45" s="104"/>
      <c r="F45" s="243">
        <f>[4]W!A528</f>
        <v>355</v>
      </c>
      <c r="G45" s="243">
        <f>[4]W!A548</f>
        <v>365</v>
      </c>
      <c r="H45" s="243">
        <f>[4]W!A568</f>
        <v>389</v>
      </c>
      <c r="I45" s="243">
        <f>[4]W!A588</f>
        <v>360</v>
      </c>
      <c r="J45" s="243">
        <f>[4]W!A608</f>
        <v>375</v>
      </c>
      <c r="K45" s="243">
        <f>[4]W!A628</f>
        <v>370</v>
      </c>
      <c r="L45" s="243">
        <f>[4]W!A648</f>
        <v>375</v>
      </c>
      <c r="M45" s="243">
        <f>[4]W!A668</f>
        <v>0</v>
      </c>
      <c r="N45" s="198"/>
    </row>
    <row r="46" spans="2:17" x14ac:dyDescent="0.2">
      <c r="B46" s="108"/>
      <c r="C46" s="104" t="s">
        <v>305</v>
      </c>
      <c r="D46" s="104"/>
      <c r="E46" s="104"/>
      <c r="F46" s="243">
        <f>[4]W!A529</f>
        <v>490</v>
      </c>
      <c r="G46" s="243">
        <f>[4]W!A549</f>
        <v>492</v>
      </c>
      <c r="H46" s="243">
        <f>[4]W!A569</f>
        <v>499</v>
      </c>
      <c r="I46" s="243">
        <f>[4]W!A589</f>
        <v>530</v>
      </c>
      <c r="J46" s="243">
        <f>[4]W!A609</f>
        <v>500</v>
      </c>
      <c r="K46" s="243">
        <f>[4]W!A629</f>
        <v>489</v>
      </c>
      <c r="L46" s="243">
        <f>[4]W!A649</f>
        <v>495</v>
      </c>
      <c r="M46" s="243">
        <f>[4]W!A669</f>
        <v>0</v>
      </c>
      <c r="N46" s="198"/>
    </row>
    <row r="47" spans="2:17" x14ac:dyDescent="0.2">
      <c r="B47" s="108"/>
      <c r="C47" s="104" t="s">
        <v>303</v>
      </c>
      <c r="D47" s="118" t="s">
        <v>304</v>
      </c>
      <c r="E47" s="104"/>
      <c r="F47" s="243">
        <f>[4]W!A530</f>
        <v>490</v>
      </c>
      <c r="G47" s="243">
        <f>[4]W!A550</f>
        <v>490</v>
      </c>
      <c r="H47" s="243">
        <f>[4]W!A570</f>
        <v>499</v>
      </c>
      <c r="I47" s="243">
        <f>[4]W!A590</f>
        <v>530</v>
      </c>
      <c r="J47" s="243">
        <f>[4]W!A610</f>
        <v>500</v>
      </c>
      <c r="K47" s="243">
        <f>[4]W!A630</f>
        <v>489</v>
      </c>
      <c r="L47" s="243">
        <f>[4]W!A650</f>
        <v>495</v>
      </c>
      <c r="M47" s="243">
        <f>[4]W!A670</f>
        <v>0</v>
      </c>
      <c r="N47" s="198"/>
    </row>
    <row r="48" spans="2:17" x14ac:dyDescent="0.2">
      <c r="B48" s="108"/>
      <c r="C48" s="104"/>
      <c r="D48" s="104" t="s">
        <v>306</v>
      </c>
      <c r="E48" s="104"/>
      <c r="F48" s="243">
        <f>[4]W!A531</f>
        <v>550</v>
      </c>
      <c r="G48" s="243">
        <f>[4]W!A551</f>
        <v>580</v>
      </c>
      <c r="H48" s="243">
        <f>[4]W!A571</f>
        <v>599</v>
      </c>
      <c r="I48" s="243">
        <f>[4]W!A591</f>
        <v>600</v>
      </c>
      <c r="J48" s="243">
        <f>[4]W!A611</f>
        <v>570</v>
      </c>
      <c r="K48" s="243">
        <f>[4]W!A631</f>
        <v>579</v>
      </c>
      <c r="L48" s="243">
        <f>[4]W!A651</f>
        <v>595</v>
      </c>
      <c r="M48" s="243">
        <f>[4]W!A671</f>
        <v>0</v>
      </c>
      <c r="N48" s="198"/>
    </row>
    <row r="49" spans="2:14" x14ac:dyDescent="0.2">
      <c r="B49" s="108"/>
      <c r="C49" s="104" t="s">
        <v>307</v>
      </c>
      <c r="D49" s="104"/>
      <c r="E49" s="104"/>
      <c r="F49" s="243">
        <f>[4]W!A532</f>
        <v>700</v>
      </c>
      <c r="G49" s="243">
        <f>[4]W!A552</f>
        <v>712</v>
      </c>
      <c r="H49" s="243">
        <f>[4]W!A572</f>
        <v>719</v>
      </c>
      <c r="I49" s="243">
        <f>[4]W!A592</f>
        <v>710</v>
      </c>
      <c r="J49" s="243">
        <f>[4]W!A612</f>
        <v>715</v>
      </c>
      <c r="K49" s="243">
        <f>[4]W!A632</f>
        <v>699</v>
      </c>
      <c r="L49" s="243">
        <f>[4]W!A652</f>
        <v>700</v>
      </c>
      <c r="M49" s="243">
        <f>[4]W!A672</f>
        <v>0</v>
      </c>
      <c r="N49" s="198"/>
    </row>
    <row r="50" spans="2:14" x14ac:dyDescent="0.2">
      <c r="B50" s="108"/>
      <c r="C50" s="104" t="s">
        <v>303</v>
      </c>
      <c r="D50" s="118" t="s">
        <v>304</v>
      </c>
      <c r="E50" s="104"/>
      <c r="F50" s="243">
        <f>[4]W!A533</f>
        <v>725</v>
      </c>
      <c r="G50" s="243">
        <f>[4]W!A553</f>
        <v>720</v>
      </c>
      <c r="H50" s="243">
        <f>[4]W!A573</f>
        <v>739</v>
      </c>
      <c r="I50" s="243">
        <f>[4]W!A593</f>
        <v>735</v>
      </c>
      <c r="J50" s="243">
        <f>[4]W!A613</f>
        <v>740</v>
      </c>
      <c r="K50" s="243">
        <f>[4]W!A633</f>
        <v>720</v>
      </c>
      <c r="L50" s="243">
        <f>[4]W!A653</f>
        <v>725</v>
      </c>
      <c r="M50" s="243">
        <f>[4]W!A673</f>
        <v>0</v>
      </c>
      <c r="N50" s="198"/>
    </row>
    <row r="51" spans="2:14" x14ac:dyDescent="0.2">
      <c r="B51" s="108"/>
      <c r="C51" s="104"/>
      <c r="D51" s="104" t="s">
        <v>164</v>
      </c>
      <c r="E51" s="104"/>
      <c r="F51" s="243">
        <f>[4]W!A534</f>
        <v>780</v>
      </c>
      <c r="G51" s="243">
        <f>[4]W!A554</f>
        <v>855</v>
      </c>
      <c r="H51" s="243">
        <f>[4]W!A574</f>
        <v>829</v>
      </c>
      <c r="I51" s="243">
        <f>[4]W!A594</f>
        <v>820</v>
      </c>
      <c r="J51" s="243">
        <f>[4]W!A614</f>
        <v>800</v>
      </c>
      <c r="K51" s="243">
        <f>[4]W!A634</f>
        <v>820</v>
      </c>
      <c r="L51" s="243">
        <f>[4]W!A654</f>
        <v>850</v>
      </c>
      <c r="M51" s="243">
        <f>[4]W!A674</f>
        <v>0</v>
      </c>
      <c r="N51" s="198"/>
    </row>
    <row r="52" spans="2:14" x14ac:dyDescent="0.2">
      <c r="B52" s="108"/>
      <c r="C52" s="104"/>
      <c r="D52" s="104"/>
      <c r="E52" s="104"/>
      <c r="F52" s="243"/>
      <c r="G52" s="243"/>
      <c r="H52" s="243"/>
      <c r="I52" s="243"/>
      <c r="J52" s="243"/>
      <c r="K52" s="243"/>
      <c r="L52" s="243"/>
      <c r="M52" s="243"/>
      <c r="N52" s="198"/>
    </row>
    <row r="53" spans="2:14" x14ac:dyDescent="0.2">
      <c r="B53" s="108"/>
      <c r="C53" s="104" t="s">
        <v>308</v>
      </c>
      <c r="D53" s="104"/>
      <c r="E53" s="104"/>
      <c r="F53" s="243">
        <f>[4]W!A535</f>
        <v>66</v>
      </c>
      <c r="G53" s="243">
        <f>[4]W!A555</f>
        <v>73</v>
      </c>
      <c r="H53" s="243">
        <f>[4]W!A575</f>
        <v>81</v>
      </c>
      <c r="I53" s="243">
        <f>[4]W!A595</f>
        <v>62</v>
      </c>
      <c r="J53" s="243">
        <f>[4]W!A615</f>
        <v>63</v>
      </c>
      <c r="K53" s="243">
        <f>[4]W!A635</f>
        <v>84</v>
      </c>
      <c r="L53" s="243">
        <f>[4]W!A655</f>
        <v>95</v>
      </c>
      <c r="M53" s="243">
        <f>[4]W!A675</f>
        <v>0</v>
      </c>
      <c r="N53" s="198"/>
    </row>
    <row r="54" spans="2:14" ht="13.2" x14ac:dyDescent="0.3">
      <c r="B54" s="108"/>
      <c r="C54" s="133" t="s">
        <v>309</v>
      </c>
      <c r="D54" s="104"/>
      <c r="E54" s="104"/>
      <c r="F54" s="243">
        <f>[4]W!A536</f>
        <v>1270</v>
      </c>
      <c r="G54" s="243">
        <f>[4]W!A556</f>
        <v>1280</v>
      </c>
      <c r="H54" s="243">
        <f>[4]W!A576</f>
        <v>1300</v>
      </c>
      <c r="I54" s="243">
        <f>[4]W!A596</f>
        <v>1325</v>
      </c>
      <c r="J54" s="243">
        <f>[4]W!A616</f>
        <v>1280</v>
      </c>
      <c r="K54" s="243">
        <f>[4]W!A636</f>
        <v>1240</v>
      </c>
      <c r="L54" s="243">
        <f>[4]W!A656</f>
        <v>1365</v>
      </c>
      <c r="M54" s="243">
        <f>[4]W!A676</f>
        <v>0</v>
      </c>
      <c r="N54" s="198"/>
    </row>
    <row r="55" spans="2:14" x14ac:dyDescent="0.2">
      <c r="B55" s="108"/>
      <c r="C55" s="104" t="s">
        <v>310</v>
      </c>
      <c r="D55" s="104"/>
      <c r="E55" s="104"/>
      <c r="F55" s="243">
        <f>[4]W!A537</f>
        <v>5</v>
      </c>
      <c r="G55" s="243">
        <f>[4]W!A557</f>
        <v>5</v>
      </c>
      <c r="H55" s="243">
        <f>[4]W!A577</f>
        <v>11</v>
      </c>
      <c r="I55" s="243">
        <f>[4]W!A597</f>
        <v>4</v>
      </c>
      <c r="J55" s="243">
        <f>[4]W!A617</f>
        <v>6</v>
      </c>
      <c r="K55" s="243">
        <f>[4]W!A637</f>
        <v>9</v>
      </c>
      <c r="L55" s="243">
        <f>[4]W!A657</f>
        <v>5</v>
      </c>
      <c r="M55" s="243">
        <f>[4]W!A677</f>
        <v>0</v>
      </c>
      <c r="N55" s="198"/>
    </row>
    <row r="56" spans="2:14" x14ac:dyDescent="0.2">
      <c r="B56" s="112"/>
      <c r="C56" s="103"/>
      <c r="D56" s="103"/>
      <c r="E56" s="103"/>
      <c r="F56" s="246"/>
      <c r="G56" s="246"/>
      <c r="H56" s="247"/>
      <c r="I56" s="248"/>
      <c r="J56" s="246"/>
      <c r="K56" s="246"/>
      <c r="L56" s="246"/>
      <c r="M56" s="247"/>
      <c r="N56" s="116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4"/>
      <c r="C60" s="104"/>
      <c r="D60" s="104"/>
      <c r="E60" s="104"/>
      <c r="F60" s="245"/>
      <c r="G60" s="245"/>
      <c r="H60" s="243"/>
      <c r="I60" s="249"/>
      <c r="J60" s="245"/>
      <c r="K60" s="245"/>
      <c r="L60" s="245"/>
      <c r="M60" s="243"/>
      <c r="N60" s="104"/>
    </row>
    <row r="61" spans="2:14" ht="15.6" x14ac:dyDescent="0.3">
      <c r="B61" s="230" t="s">
        <v>313</v>
      </c>
      <c r="C61" s="111"/>
      <c r="F61" s="231"/>
      <c r="G61" s="40" t="s">
        <v>314</v>
      </c>
      <c r="I61" s="39" t="s">
        <v>111</v>
      </c>
      <c r="J61" s="37">
        <f>[4]W!$A59</f>
        <v>4</v>
      </c>
      <c r="K61" s="39" t="s">
        <v>108</v>
      </c>
      <c r="L61" s="37">
        <f>[4]W!$A62</f>
        <v>10</v>
      </c>
      <c r="M61" s="39" t="s">
        <v>107</v>
      </c>
      <c r="N61" s="232">
        <f>[4]W!$A63</f>
        <v>8</v>
      </c>
    </row>
    <row r="62" spans="2:14" x14ac:dyDescent="0.2">
      <c r="C62" s="104"/>
      <c r="D62" s="104"/>
      <c r="E62" s="104"/>
      <c r="F62" s="245"/>
      <c r="G62" s="245"/>
      <c r="H62" s="243"/>
      <c r="I62" s="249"/>
      <c r="J62" s="245"/>
      <c r="K62" s="245"/>
      <c r="L62" s="245"/>
      <c r="M62" s="243"/>
      <c r="N62" s="104"/>
    </row>
    <row r="63" spans="2:14" x14ac:dyDescent="0.2">
      <c r="B63" s="105"/>
      <c r="C63" s="107"/>
      <c r="D63" s="107"/>
      <c r="E63" s="107"/>
      <c r="F63" s="250"/>
      <c r="G63" s="250"/>
      <c r="H63" s="250"/>
      <c r="I63" s="251"/>
      <c r="J63" s="250"/>
      <c r="K63" s="250"/>
      <c r="L63" s="250"/>
      <c r="M63" s="250"/>
      <c r="N63" s="106"/>
    </row>
    <row r="64" spans="2:14" ht="12" x14ac:dyDescent="0.25">
      <c r="B64" s="108"/>
      <c r="C64" s="117" t="s">
        <v>315</v>
      </c>
      <c r="D64" s="117"/>
      <c r="E64" s="104"/>
      <c r="F64" s="243"/>
      <c r="G64" s="243"/>
      <c r="H64" s="243"/>
      <c r="I64" s="249"/>
      <c r="J64" s="243"/>
      <c r="K64" s="249"/>
      <c r="L64" s="249"/>
      <c r="M64" s="243"/>
      <c r="N64" s="110"/>
    </row>
    <row r="65" spans="2:14" ht="12" x14ac:dyDescent="0.25">
      <c r="B65" s="108"/>
      <c r="C65" s="117"/>
      <c r="D65" s="104" t="s">
        <v>316</v>
      </c>
      <c r="E65" s="104"/>
      <c r="F65" s="252">
        <f>[4]W!A701</f>
        <v>1</v>
      </c>
      <c r="G65" s="252">
        <f>[4]W!A721</f>
        <v>2</v>
      </c>
      <c r="H65" s="252">
        <f>[4]W!A741</f>
        <v>3</v>
      </c>
      <c r="I65" s="252">
        <f>[4]W!A761</f>
        <v>4</v>
      </c>
      <c r="J65" s="252">
        <f>[4]W!A781</f>
        <v>5</v>
      </c>
      <c r="K65" s="252">
        <f>[4]W!A801</f>
        <v>6</v>
      </c>
      <c r="L65" s="252">
        <f>[4]W!A821</f>
        <v>7</v>
      </c>
      <c r="M65" s="252" t="str">
        <f>[4]W!A841</f>
        <v xml:space="preserve"> </v>
      </c>
      <c r="N65" s="110"/>
    </row>
    <row r="66" spans="2:14" ht="12" x14ac:dyDescent="0.25">
      <c r="B66" s="108"/>
      <c r="C66" s="117" t="s">
        <v>317</v>
      </c>
      <c r="D66" s="104"/>
      <c r="E66" s="104"/>
      <c r="F66" s="243"/>
      <c r="G66" s="243"/>
      <c r="H66" s="243"/>
      <c r="I66" s="243"/>
      <c r="J66" s="243"/>
      <c r="K66" s="127"/>
      <c r="L66" s="243"/>
      <c r="M66" s="243"/>
      <c r="N66" s="110"/>
    </row>
    <row r="67" spans="2:14" x14ac:dyDescent="0.2">
      <c r="B67" s="108"/>
      <c r="C67" s="104" t="s">
        <v>318</v>
      </c>
      <c r="D67" s="104"/>
      <c r="E67" s="104"/>
      <c r="F67" s="243">
        <f>[4]W!A702</f>
        <v>1998664</v>
      </c>
      <c r="G67" s="243">
        <f>[4]W!A722</f>
        <v>1720606</v>
      </c>
      <c r="H67" s="243">
        <f>[4]W!A742</f>
        <v>2275482</v>
      </c>
      <c r="I67" s="243">
        <f>[4]W!A762</f>
        <v>1577736</v>
      </c>
      <c r="J67" s="243">
        <f>[4]W!A782</f>
        <v>1637736</v>
      </c>
      <c r="K67" s="243">
        <f>[4]W!A802</f>
        <v>2283852</v>
      </c>
      <c r="L67" s="243">
        <f>[4]W!A822</f>
        <v>1660606</v>
      </c>
      <c r="M67" s="243" t="str">
        <f>[4]W!A842</f>
        <v xml:space="preserve"> </v>
      </c>
      <c r="N67" s="110"/>
    </row>
    <row r="68" spans="2:14" x14ac:dyDescent="0.2">
      <c r="B68" s="108"/>
      <c r="C68" s="104" t="s">
        <v>319</v>
      </c>
      <c r="D68" s="104"/>
      <c r="E68" s="104"/>
      <c r="F68" s="243">
        <f>[4]W!A703</f>
        <v>1837172</v>
      </c>
      <c r="G68" s="243">
        <f>[4]W!A723</f>
        <v>1301918</v>
      </c>
      <c r="H68" s="243">
        <f>[4]W!A743</f>
        <v>594807</v>
      </c>
      <c r="I68" s="243">
        <f>[4]W!A763</f>
        <v>746073</v>
      </c>
      <c r="J68" s="243">
        <f>[4]W!A783</f>
        <v>1090297</v>
      </c>
      <c r="K68" s="243">
        <f>[4]W!A803</f>
        <v>466798</v>
      </c>
      <c r="L68" s="243">
        <f>[4]W!A823</f>
        <v>504646</v>
      </c>
      <c r="M68" s="243" t="str">
        <f>[4]W!A843</f>
        <v xml:space="preserve"> </v>
      </c>
      <c r="N68" s="110"/>
    </row>
    <row r="69" spans="2:14" x14ac:dyDescent="0.2">
      <c r="B69" s="108"/>
      <c r="C69" s="104" t="s">
        <v>62</v>
      </c>
      <c r="D69" s="104"/>
      <c r="E69" s="104"/>
      <c r="F69" s="243">
        <f>[4]W!A704</f>
        <v>701903</v>
      </c>
      <c r="G69" s="243">
        <f>[4]W!A724</f>
        <v>1032530</v>
      </c>
      <c r="H69" s="243">
        <f>[4]W!A744</f>
        <v>1323637</v>
      </c>
      <c r="I69" s="243">
        <f>[4]W!A764</f>
        <v>787605</v>
      </c>
      <c r="J69" s="243">
        <f>[4]W!A784</f>
        <v>984989</v>
      </c>
      <c r="K69" s="243">
        <f>[4]W!A804</f>
        <v>1332170</v>
      </c>
      <c r="L69" s="243">
        <f>[4]W!A824</f>
        <v>1061858</v>
      </c>
      <c r="M69" s="243" t="str">
        <f>[4]W!A844</f>
        <v xml:space="preserve"> </v>
      </c>
      <c r="N69" s="110"/>
    </row>
    <row r="70" spans="2:14" x14ac:dyDescent="0.2">
      <c r="B70" s="108"/>
      <c r="C70" s="104" t="s">
        <v>58</v>
      </c>
      <c r="D70" s="104"/>
      <c r="E70" s="104"/>
      <c r="F70" s="243">
        <f>[4]W!A705</f>
        <v>1150000</v>
      </c>
      <c r="G70" s="243">
        <f>[4]W!A725</f>
        <v>650000</v>
      </c>
      <c r="H70" s="243">
        <f>[4]W!A745</f>
        <v>1150000</v>
      </c>
      <c r="I70" s="243">
        <f>[4]W!A765</f>
        <v>1330004</v>
      </c>
      <c r="J70" s="243">
        <f>[4]W!A785</f>
        <v>1150000</v>
      </c>
      <c r="K70" s="243">
        <f>[4]W!A805</f>
        <v>1150000</v>
      </c>
      <c r="L70" s="243">
        <f>[4]W!A825</f>
        <v>1297697</v>
      </c>
      <c r="M70" s="243" t="str">
        <f>[4]W!A845</f>
        <v xml:space="preserve"> </v>
      </c>
      <c r="N70" s="110"/>
    </row>
    <row r="71" spans="2:14" x14ac:dyDescent="0.2">
      <c r="B71" s="108"/>
      <c r="C71" s="104"/>
      <c r="D71" s="104"/>
      <c r="E71" s="104"/>
      <c r="F71" s="253"/>
      <c r="G71" s="253"/>
      <c r="H71" s="253"/>
      <c r="I71" s="253"/>
      <c r="J71" s="253"/>
      <c r="K71" s="253"/>
      <c r="L71" s="253"/>
      <c r="M71" s="253"/>
      <c r="N71" s="110"/>
    </row>
    <row r="72" spans="2:14" ht="12" x14ac:dyDescent="0.25">
      <c r="B72" s="108"/>
      <c r="C72" s="117" t="s">
        <v>320</v>
      </c>
      <c r="D72" s="104"/>
      <c r="E72" s="104"/>
      <c r="F72" s="243"/>
      <c r="G72" s="243"/>
      <c r="H72" s="243"/>
      <c r="I72" s="243"/>
      <c r="J72" s="243"/>
      <c r="K72" s="243"/>
      <c r="L72" s="243"/>
      <c r="M72" s="243"/>
      <c r="N72" s="110"/>
    </row>
    <row r="73" spans="2:14" x14ac:dyDescent="0.2">
      <c r="B73" s="108"/>
      <c r="C73" s="104" t="s">
        <v>40</v>
      </c>
      <c r="D73" s="104"/>
      <c r="E73" s="104"/>
      <c r="F73" s="243">
        <f>[4]W!A708</f>
        <v>0</v>
      </c>
      <c r="G73" s="243">
        <f>[4]W!A728</f>
        <v>0</v>
      </c>
      <c r="H73" s="243">
        <f>[4]W!A748</f>
        <v>0</v>
      </c>
      <c r="I73" s="243">
        <f>[4]W!A768</f>
        <v>0</v>
      </c>
      <c r="J73" s="243">
        <f>[4]W!A788</f>
        <v>0</v>
      </c>
      <c r="K73" s="243">
        <f>[4]W!A808</f>
        <v>0</v>
      </c>
      <c r="L73" s="243">
        <f>[4]W!A828</f>
        <v>0</v>
      </c>
      <c r="M73" s="243" t="str">
        <f>[4]W!A848</f>
        <v xml:space="preserve"> </v>
      </c>
      <c r="N73" s="110"/>
    </row>
    <row r="74" spans="2:14" x14ac:dyDescent="0.2">
      <c r="B74" s="108"/>
      <c r="C74" s="254" t="s">
        <v>37</v>
      </c>
      <c r="D74" s="104"/>
      <c r="E74" s="104"/>
      <c r="F74" s="243">
        <f>[4]W!A709</f>
        <v>1163530</v>
      </c>
      <c r="G74" s="243">
        <f>[4]W!A729</f>
        <v>777300</v>
      </c>
      <c r="H74" s="243">
        <f>[4]W!A749</f>
        <v>716676</v>
      </c>
      <c r="I74" s="243">
        <f>[4]W!A769</f>
        <v>473070</v>
      </c>
      <c r="J74" s="243">
        <f>[4]W!A789</f>
        <v>801730</v>
      </c>
      <c r="K74" s="243">
        <f>[4]W!A809</f>
        <v>396563</v>
      </c>
      <c r="L74" s="243">
        <f>[4]W!A829</f>
        <v>591855</v>
      </c>
      <c r="M74" s="243" t="str">
        <f>[4]W!A849</f>
        <v xml:space="preserve"> </v>
      </c>
      <c r="N74" s="110"/>
    </row>
    <row r="75" spans="2:14" x14ac:dyDescent="0.2">
      <c r="B75" s="108"/>
      <c r="C75" s="104" t="s">
        <v>33</v>
      </c>
      <c r="D75" s="104"/>
      <c r="E75" s="104"/>
      <c r="F75" s="243">
        <f>[4]W!A710</f>
        <v>1175528</v>
      </c>
      <c r="G75" s="243">
        <f>[4]W!A730</f>
        <v>34563</v>
      </c>
      <c r="H75" s="243">
        <f>[4]W!A750</f>
        <v>615785</v>
      </c>
      <c r="I75" s="243">
        <f>[4]W!A770</f>
        <v>0</v>
      </c>
      <c r="J75" s="243">
        <f>[4]W!A790</f>
        <v>194234</v>
      </c>
      <c r="K75" s="243">
        <f>[4]W!A810</f>
        <v>799975</v>
      </c>
      <c r="L75" s="243">
        <f>[4]W!A830</f>
        <v>0</v>
      </c>
      <c r="M75" s="243" t="str">
        <f>[4]W!A850</f>
        <v xml:space="preserve"> </v>
      </c>
      <c r="N75" s="198"/>
    </row>
    <row r="76" spans="2:14" ht="12" x14ac:dyDescent="0.25">
      <c r="B76" s="108"/>
      <c r="C76" s="117"/>
      <c r="D76" s="104"/>
      <c r="E76" s="104"/>
      <c r="F76" s="243"/>
      <c r="G76" s="243"/>
      <c r="H76" s="243"/>
      <c r="I76" s="243"/>
      <c r="J76" s="243"/>
      <c r="K76" s="243"/>
      <c r="L76" s="243"/>
      <c r="M76" s="243"/>
      <c r="N76" s="110"/>
    </row>
    <row r="77" spans="2:14" x14ac:dyDescent="0.2">
      <c r="B77" s="108"/>
      <c r="C77" s="104" t="s">
        <v>25</v>
      </c>
      <c r="D77" s="104"/>
      <c r="E77" s="104"/>
      <c r="F77" s="243">
        <f>[4]W!A712</f>
        <v>0</v>
      </c>
      <c r="G77" s="243">
        <f>[4]W!A732</f>
        <v>0</v>
      </c>
      <c r="H77" s="243">
        <f>[4]W!A752</f>
        <v>0</v>
      </c>
      <c r="I77" s="243">
        <f>[4]W!A772</f>
        <v>0</v>
      </c>
      <c r="J77" s="243">
        <f>[4]W!A792</f>
        <v>0</v>
      </c>
      <c r="K77" s="243">
        <f>[4]W!A812</f>
        <v>0</v>
      </c>
      <c r="L77" s="243">
        <f>[4]W!A832</f>
        <v>0</v>
      </c>
      <c r="M77" s="243" t="str">
        <f>[4]W!A852</f>
        <v xml:space="preserve"> </v>
      </c>
      <c r="N77" s="110"/>
    </row>
    <row r="78" spans="2:14" x14ac:dyDescent="0.2">
      <c r="B78" s="108"/>
      <c r="C78" s="104"/>
      <c r="D78" s="104"/>
      <c r="E78" s="104"/>
      <c r="F78" s="243"/>
      <c r="G78" s="243"/>
      <c r="H78" s="243"/>
      <c r="I78" s="243"/>
      <c r="J78" s="243"/>
      <c r="K78" s="243"/>
      <c r="L78" s="243"/>
      <c r="M78" s="243"/>
      <c r="N78" s="110"/>
    </row>
    <row r="79" spans="2:14" ht="12" x14ac:dyDescent="0.25">
      <c r="B79" s="108"/>
      <c r="C79" s="117" t="s">
        <v>16</v>
      </c>
      <c r="D79" s="104"/>
      <c r="E79" s="221"/>
      <c r="F79" s="253"/>
      <c r="G79" s="253"/>
      <c r="H79" s="253"/>
      <c r="I79" s="253"/>
      <c r="J79" s="253"/>
      <c r="K79" s="253"/>
      <c r="L79" s="253"/>
      <c r="M79" s="253"/>
      <c r="N79" s="110"/>
    </row>
    <row r="80" spans="2:14" x14ac:dyDescent="0.2">
      <c r="B80" s="108"/>
      <c r="C80" s="104" t="s">
        <v>11</v>
      </c>
      <c r="D80" s="104"/>
      <c r="E80" s="104"/>
      <c r="F80" s="243">
        <f>[4]W!A714</f>
        <v>4000000</v>
      </c>
      <c r="G80" s="243">
        <f>[4]W!A734</f>
        <v>4000000</v>
      </c>
      <c r="H80" s="243">
        <f>[4]W!A754</f>
        <v>4000000</v>
      </c>
      <c r="I80" s="243">
        <f>[4]W!A774</f>
        <v>4000000</v>
      </c>
      <c r="J80" s="243">
        <f>[4]W!A794</f>
        <v>4000000</v>
      </c>
      <c r="K80" s="243">
        <f>[4]W!A814</f>
        <v>4000000</v>
      </c>
      <c r="L80" s="243">
        <f>[4]W!A834</f>
        <v>4000000</v>
      </c>
      <c r="M80" s="243" t="str">
        <f>[4]W!A854</f>
        <v xml:space="preserve"> </v>
      </c>
      <c r="N80" s="110"/>
    </row>
    <row r="81" spans="2:14" x14ac:dyDescent="0.2">
      <c r="B81" s="108"/>
      <c r="C81" s="104" t="s">
        <v>8</v>
      </c>
      <c r="D81" s="104"/>
      <c r="E81" s="104"/>
      <c r="F81" s="243">
        <f>[4]W!A715</f>
        <v>0</v>
      </c>
      <c r="G81" s="243">
        <f>[4]W!A735</f>
        <v>0</v>
      </c>
      <c r="H81" s="243">
        <f>[4]W!A755</f>
        <v>0</v>
      </c>
      <c r="I81" s="243">
        <f>[4]W!A775</f>
        <v>0</v>
      </c>
      <c r="J81" s="243">
        <f>[4]W!A795</f>
        <v>0</v>
      </c>
      <c r="K81" s="243">
        <f>[4]W!A815</f>
        <v>0</v>
      </c>
      <c r="L81" s="243">
        <f>[4]W!A835</f>
        <v>0</v>
      </c>
      <c r="M81" s="243" t="str">
        <f>[4]W!A855</f>
        <v xml:space="preserve"> </v>
      </c>
      <c r="N81" s="110"/>
    </row>
    <row r="82" spans="2:14" x14ac:dyDescent="0.2">
      <c r="B82" s="108"/>
      <c r="C82" s="104" t="s">
        <v>5</v>
      </c>
      <c r="D82" s="104"/>
      <c r="E82" s="104"/>
      <c r="F82" s="243">
        <f>[4]W!A716</f>
        <v>-651319</v>
      </c>
      <c r="G82" s="243">
        <f>[4]W!A736</f>
        <v>-106809</v>
      </c>
      <c r="H82" s="243">
        <f>[4]W!A756</f>
        <v>11465</v>
      </c>
      <c r="I82" s="243">
        <f>[4]W!A776</f>
        <v>-31652</v>
      </c>
      <c r="J82" s="243">
        <f>[4]W!A796</f>
        <v>-132942</v>
      </c>
      <c r="K82" s="243">
        <f>[4]W!A816</f>
        <v>36282</v>
      </c>
      <c r="L82" s="243">
        <f>[4]W!A836</f>
        <v>-67048</v>
      </c>
      <c r="M82" s="243" t="str">
        <f>[4]W!A856</f>
        <v xml:space="preserve"> </v>
      </c>
      <c r="N82" s="110"/>
    </row>
    <row r="83" spans="2:14" ht="12" x14ac:dyDescent="0.25">
      <c r="B83" s="108"/>
      <c r="C83" s="117" t="s">
        <v>3</v>
      </c>
      <c r="D83" s="104"/>
      <c r="E83" s="104"/>
      <c r="F83" s="243">
        <f t="shared" ref="F83:M83" si="0">SUM(F80:F82)</f>
        <v>3348681</v>
      </c>
      <c r="G83" s="243">
        <f t="shared" si="0"/>
        <v>3893191</v>
      </c>
      <c r="H83" s="243">
        <f t="shared" si="0"/>
        <v>4011465</v>
      </c>
      <c r="I83" s="243">
        <f t="shared" si="0"/>
        <v>3968348</v>
      </c>
      <c r="J83" s="243">
        <f t="shared" si="0"/>
        <v>3867058</v>
      </c>
      <c r="K83" s="243">
        <f t="shared" si="0"/>
        <v>4036282</v>
      </c>
      <c r="L83" s="243">
        <f t="shared" si="0"/>
        <v>3932952</v>
      </c>
      <c r="M83" s="243">
        <f t="shared" si="0"/>
        <v>0</v>
      </c>
      <c r="N83" s="110"/>
    </row>
    <row r="84" spans="2:14" x14ac:dyDescent="0.2">
      <c r="B84" s="112"/>
      <c r="C84" s="103"/>
      <c r="D84" s="103"/>
      <c r="E84" s="103"/>
      <c r="F84" s="103"/>
      <c r="G84" s="103"/>
      <c r="H84" s="103"/>
      <c r="I84" s="115"/>
      <c r="J84" s="103"/>
      <c r="K84" s="103"/>
      <c r="L84" s="103"/>
      <c r="M84" s="103"/>
      <c r="N84" s="116"/>
    </row>
    <row r="86" spans="2:14" x14ac:dyDescent="0.2">
      <c r="C86" s="104"/>
      <c r="D86" s="104"/>
      <c r="E86" s="104"/>
      <c r="F86" s="104"/>
      <c r="G86" s="104"/>
      <c r="H86" s="104"/>
      <c r="I86" s="118"/>
      <c r="J86" s="104"/>
      <c r="K86" s="104"/>
      <c r="L86" s="104"/>
      <c r="M86" s="104"/>
      <c r="N86" s="104"/>
    </row>
    <row r="87" spans="2:14" x14ac:dyDescent="0.2">
      <c r="B87" s="105"/>
      <c r="C87" s="107"/>
      <c r="D87" s="107"/>
      <c r="E87" s="107"/>
      <c r="F87" s="107"/>
      <c r="G87" s="107"/>
      <c r="H87" s="107"/>
      <c r="I87" s="121"/>
      <c r="J87" s="107"/>
      <c r="K87" s="107"/>
      <c r="L87" s="107"/>
      <c r="M87" s="107"/>
      <c r="N87" s="106"/>
    </row>
    <row r="88" spans="2:14" ht="12" x14ac:dyDescent="0.25">
      <c r="B88" s="108"/>
      <c r="C88" s="117" t="s">
        <v>321</v>
      </c>
      <c r="I88" s="255"/>
      <c r="K88" s="249" t="str">
        <f>[4]W!A330</f>
        <v xml:space="preserve"> </v>
      </c>
      <c r="N88" s="110"/>
    </row>
    <row r="89" spans="2:14" ht="12" x14ac:dyDescent="0.25">
      <c r="B89" s="108"/>
      <c r="C89" s="104"/>
      <c r="D89" s="6" t="s">
        <v>110</v>
      </c>
      <c r="F89" s="242">
        <f>[4]W!A331</f>
        <v>1</v>
      </c>
      <c r="G89" s="242">
        <f>[4]W!A341</f>
        <v>2</v>
      </c>
      <c r="H89" s="242">
        <f>[4]W!A351</f>
        <v>3</v>
      </c>
      <c r="I89" s="242">
        <f>[4]W!A361</f>
        <v>4</v>
      </c>
      <c r="J89" s="242">
        <f>[4]W!A371</f>
        <v>5</v>
      </c>
      <c r="K89" s="242">
        <f>[4]W!A381</f>
        <v>6</v>
      </c>
      <c r="L89" s="242">
        <f>[4]W!A391</f>
        <v>7</v>
      </c>
      <c r="M89" s="242">
        <f>[4]W!A401</f>
        <v>8</v>
      </c>
      <c r="N89" s="110"/>
    </row>
    <row r="90" spans="2:14" ht="12" x14ac:dyDescent="0.25">
      <c r="B90" s="108"/>
      <c r="C90" s="117" t="s">
        <v>322</v>
      </c>
      <c r="D90" s="104"/>
      <c r="E90" s="104"/>
      <c r="F90" s="221"/>
      <c r="G90" s="221"/>
      <c r="H90" s="221"/>
      <c r="I90" s="160"/>
      <c r="J90" s="221"/>
      <c r="L90" s="221"/>
      <c r="M90" s="221"/>
      <c r="N90" s="110"/>
    </row>
    <row r="91" spans="2:14" x14ac:dyDescent="0.2">
      <c r="B91" s="108"/>
      <c r="C91" s="104" t="s">
        <v>302</v>
      </c>
      <c r="D91" s="104"/>
      <c r="E91" s="104"/>
      <c r="F91" s="135" t="str">
        <f>[4]W!A332</f>
        <v xml:space="preserve">  5.4</v>
      </c>
      <c r="G91" s="135" t="str">
        <f>[4]W!A342</f>
        <v xml:space="preserve">  4.9</v>
      </c>
      <c r="H91" s="135" t="str">
        <f>[4]W!A352</f>
        <v xml:space="preserve">  5.6</v>
      </c>
      <c r="I91" s="135" t="str">
        <f>[4]W!A362</f>
        <v xml:space="preserve">  5.1</v>
      </c>
      <c r="J91" s="135" t="str">
        <f>[4]W!A372</f>
        <v xml:space="preserve">  5.3</v>
      </c>
      <c r="K91" s="135" t="str">
        <f>[4]W!A382</f>
        <v xml:space="preserve">  6.3</v>
      </c>
      <c r="L91" s="135" t="str">
        <f>[4]W!A392</f>
        <v xml:space="preserve">  5.5</v>
      </c>
      <c r="M91" s="135">
        <f>[4]W!A402</f>
        <v>0</v>
      </c>
      <c r="N91" s="110"/>
    </row>
    <row r="92" spans="2:14" x14ac:dyDescent="0.2">
      <c r="B92" s="108"/>
      <c r="C92" s="104" t="s">
        <v>303</v>
      </c>
      <c r="D92" s="118" t="s">
        <v>304</v>
      </c>
      <c r="E92" s="104"/>
      <c r="F92" s="135" t="str">
        <f>[4]W!A333</f>
        <v xml:space="preserve">  1.2</v>
      </c>
      <c r="G92" s="135" t="str">
        <f>[4]W!A343</f>
        <v xml:space="preserve">  2.6</v>
      </c>
      <c r="H92" s="135" t="str">
        <f>[4]W!A353</f>
        <v xml:space="preserve">  4.2</v>
      </c>
      <c r="I92" s="135" t="str">
        <f>[4]W!A363</f>
        <v xml:space="preserve">  1.0</v>
      </c>
      <c r="J92" s="135" t="str">
        <f>[4]W!A373</f>
        <v xml:space="preserve">  2.0</v>
      </c>
      <c r="K92" s="135" t="str">
        <f>[4]W!A383</f>
        <v xml:space="preserve">  4.4</v>
      </c>
      <c r="L92" s="135" t="str">
        <f>[4]W!A393</f>
        <v xml:space="preserve">  3.4</v>
      </c>
      <c r="M92" s="135">
        <f>[4]W!A403</f>
        <v>0</v>
      </c>
      <c r="N92" s="110"/>
    </row>
    <row r="93" spans="2:14" x14ac:dyDescent="0.2">
      <c r="B93" s="108"/>
      <c r="C93" s="104"/>
      <c r="D93" s="104" t="s">
        <v>164</v>
      </c>
      <c r="E93" s="104"/>
      <c r="F93" s="135" t="str">
        <f>[4]W!A334</f>
        <v xml:space="preserve">  3.5</v>
      </c>
      <c r="G93" s="135" t="str">
        <f>[4]W!A344</f>
        <v xml:space="preserve">  9.8</v>
      </c>
      <c r="H93" s="135" t="str">
        <f>[4]W!A354</f>
        <v xml:space="preserve">  5.1</v>
      </c>
      <c r="I93" s="135" t="str">
        <f>[4]W!A364</f>
        <v xml:space="preserve">  6.5</v>
      </c>
      <c r="J93" s="135" t="str">
        <f>[4]W!A374</f>
        <v xml:space="preserve">  6.3</v>
      </c>
      <c r="K93" s="135" t="str">
        <f>[4]W!A384</f>
        <v xml:space="preserve">  6.1</v>
      </c>
      <c r="L93" s="135" t="str">
        <f>[4]W!A394</f>
        <v xml:space="preserve">  7.9</v>
      </c>
      <c r="M93" s="135">
        <f>[4]W!A404</f>
        <v>0</v>
      </c>
      <c r="N93" s="110"/>
    </row>
    <row r="94" spans="2:14" x14ac:dyDescent="0.2">
      <c r="B94" s="108"/>
      <c r="C94" s="104" t="s">
        <v>305</v>
      </c>
      <c r="D94" s="104"/>
      <c r="E94" s="104"/>
      <c r="F94" s="135" t="str">
        <f>[4]W!A335</f>
        <v xml:space="preserve">  3.6</v>
      </c>
      <c r="G94" s="135" t="str">
        <f>[4]W!A345</f>
        <v xml:space="preserve">  7.3</v>
      </c>
      <c r="H94" s="135" t="str">
        <f>[4]W!A355</f>
        <v xml:space="preserve">  8.8</v>
      </c>
      <c r="I94" s="135" t="str">
        <f>[4]W!A365</f>
        <v xml:space="preserve">  4.7</v>
      </c>
      <c r="J94" s="135" t="str">
        <f>[4]W!A375</f>
        <v xml:space="preserve">  5.8</v>
      </c>
      <c r="K94" s="135" t="str">
        <f>[4]W!A385</f>
        <v xml:space="preserve">  7.5</v>
      </c>
      <c r="L94" s="135" t="str">
        <f>[4]W!A395</f>
        <v xml:space="preserve">  7.2</v>
      </c>
      <c r="M94" s="135">
        <f>[4]W!A405</f>
        <v>0</v>
      </c>
      <c r="N94" s="110"/>
    </row>
    <row r="95" spans="2:14" x14ac:dyDescent="0.2">
      <c r="B95" s="108"/>
      <c r="C95" s="104" t="s">
        <v>303</v>
      </c>
      <c r="D95" s="118" t="s">
        <v>304</v>
      </c>
      <c r="E95" s="104"/>
      <c r="F95" s="135" t="str">
        <f>[4]W!A336</f>
        <v xml:space="preserve">  2.7</v>
      </c>
      <c r="G95" s="135" t="str">
        <f>[4]W!A346</f>
        <v xml:space="preserve">  5.1</v>
      </c>
      <c r="H95" s="135" t="str">
        <f>[4]W!A356</f>
        <v xml:space="preserve">  9.6</v>
      </c>
      <c r="I95" s="135" t="str">
        <f>[4]W!A366</f>
        <v xml:space="preserve">  1.4</v>
      </c>
      <c r="J95" s="135" t="str">
        <f>[4]W!A376</f>
        <v xml:space="preserve">  2.7</v>
      </c>
      <c r="K95" s="135" t="str">
        <f>[4]W!A386</f>
        <v xml:space="preserve">  7.9</v>
      </c>
      <c r="L95" s="135" t="str">
        <f>[4]W!A396</f>
        <v xml:space="preserve">  3.5</v>
      </c>
      <c r="M95" s="135">
        <f>[4]W!A406</f>
        <v>0</v>
      </c>
      <c r="N95" s="110"/>
    </row>
    <row r="96" spans="2:14" x14ac:dyDescent="0.2">
      <c r="B96" s="108"/>
      <c r="C96" s="104"/>
      <c r="D96" s="104" t="s">
        <v>306</v>
      </c>
      <c r="E96" s="104"/>
      <c r="F96" s="135" t="str">
        <f>[4]W!A337</f>
        <v xml:space="preserve">  3.1</v>
      </c>
      <c r="G96" s="135" t="str">
        <f>[4]W!A347</f>
        <v xml:space="preserve">  9.7</v>
      </c>
      <c r="H96" s="135" t="str">
        <f>[4]W!A357</f>
        <v xml:space="preserve">  7.2</v>
      </c>
      <c r="I96" s="135" t="str">
        <f>[4]W!A367</f>
        <v xml:space="preserve">  6.1</v>
      </c>
      <c r="J96" s="135" t="str">
        <f>[4]W!A377</f>
        <v xml:space="preserve">  8.4</v>
      </c>
      <c r="K96" s="135" t="str">
        <f>[4]W!A387</f>
        <v xml:space="preserve">  7.2</v>
      </c>
      <c r="L96" s="135" t="str">
        <f>[4]W!A397</f>
        <v xml:space="preserve">  8.2</v>
      </c>
      <c r="M96" s="135">
        <f>[4]W!A407</f>
        <v>0</v>
      </c>
      <c r="N96" s="110"/>
    </row>
    <row r="97" spans="2:14" x14ac:dyDescent="0.2">
      <c r="B97" s="108"/>
      <c r="C97" s="104" t="s">
        <v>307</v>
      </c>
      <c r="D97" s="104"/>
      <c r="E97" s="104"/>
      <c r="F97" s="135" t="str">
        <f>[4]W!A338</f>
        <v xml:space="preserve">  5.5</v>
      </c>
      <c r="G97" s="135" t="str">
        <f>[4]W!A348</f>
        <v xml:space="preserve">  8.3</v>
      </c>
      <c r="H97" s="135" t="str">
        <f>[4]W!A358</f>
        <v xml:space="preserve">  7.5</v>
      </c>
      <c r="I97" s="135" t="str">
        <f>[4]W!A368</f>
        <v xml:space="preserve">  9.9</v>
      </c>
      <c r="J97" s="135" t="str">
        <f>[4]W!A378</f>
        <v xml:space="preserve">  9.6</v>
      </c>
      <c r="K97" s="135" t="str">
        <f>[4]W!A388</f>
        <v xml:space="preserve">  9.3</v>
      </c>
      <c r="L97" s="135" t="str">
        <f>[4]W!A398</f>
        <v xml:space="preserve">  9.0</v>
      </c>
      <c r="M97" s="135">
        <f>[4]W!A408</f>
        <v>0</v>
      </c>
      <c r="N97" s="110"/>
    </row>
    <row r="98" spans="2:14" x14ac:dyDescent="0.2">
      <c r="B98" s="108"/>
      <c r="C98" s="104" t="s">
        <v>303</v>
      </c>
      <c r="D98" s="118" t="s">
        <v>304</v>
      </c>
      <c r="E98" s="104"/>
      <c r="F98" s="135" t="str">
        <f>[4]W!A339</f>
        <v xml:space="preserve">  2.8</v>
      </c>
      <c r="G98" s="135" t="str">
        <f>[4]W!A349</f>
        <v xml:space="preserve">  6.0</v>
      </c>
      <c r="H98" s="135" t="str">
        <f>[4]W!A359</f>
        <v xml:space="preserve">  8.6</v>
      </c>
      <c r="I98" s="135" t="str">
        <f>[4]W!A369</f>
        <v xml:space="preserve">  2.7</v>
      </c>
      <c r="J98" s="135" t="str">
        <f>[4]W!A379</f>
        <v xml:space="preserve">  7.6</v>
      </c>
      <c r="K98" s="135" t="str">
        <f>[4]W!A389</f>
        <v xml:space="preserve"> 10.0</v>
      </c>
      <c r="L98" s="135" t="str">
        <f>[4]W!A399</f>
        <v xml:space="preserve">  4.8</v>
      </c>
      <c r="M98" s="135">
        <f>[4]W!A409</f>
        <v>0</v>
      </c>
      <c r="N98" s="110"/>
    </row>
    <row r="99" spans="2:14" x14ac:dyDescent="0.2">
      <c r="B99" s="108"/>
      <c r="C99" s="104"/>
      <c r="D99" s="104" t="s">
        <v>164</v>
      </c>
      <c r="E99" s="104"/>
      <c r="F99" s="135" t="str">
        <f>[4]W!A340</f>
        <v xml:space="preserve">  4.0</v>
      </c>
      <c r="G99" s="135" t="str">
        <f>[4]W!A350</f>
        <v xml:space="preserve"> 11.1</v>
      </c>
      <c r="H99" s="135" t="str">
        <f>[4]W!A360</f>
        <v xml:space="preserve">  6.9</v>
      </c>
      <c r="I99" s="135" t="str">
        <f>[4]W!A370</f>
        <v xml:space="preserve">  9.3</v>
      </c>
      <c r="J99" s="135" t="str">
        <f>[4]W!A380</f>
        <v xml:space="preserve"> 11.5</v>
      </c>
      <c r="K99" s="135" t="str">
        <f>[4]W!A390</f>
        <v xml:space="preserve">  7.8</v>
      </c>
      <c r="L99" s="135" t="str">
        <f>[4]W!A400</f>
        <v xml:space="preserve"> 10.3</v>
      </c>
      <c r="M99" s="135">
        <f>[4]W!A410</f>
        <v>0</v>
      </c>
      <c r="N99" s="110"/>
    </row>
    <row r="100" spans="2:14" x14ac:dyDescent="0.2">
      <c r="B100" s="112"/>
      <c r="C100" s="103"/>
      <c r="D100" s="103"/>
      <c r="E100" s="103"/>
      <c r="F100" s="202"/>
      <c r="G100" s="202"/>
      <c r="H100" s="202"/>
      <c r="I100" s="202"/>
      <c r="J100" s="202"/>
      <c r="K100" s="202"/>
      <c r="L100" s="202"/>
      <c r="M100" s="202"/>
      <c r="N100" s="116"/>
    </row>
    <row r="101" spans="2:14" x14ac:dyDescent="0.2">
      <c r="B101" s="108"/>
      <c r="C101" s="107"/>
      <c r="D101" s="104"/>
      <c r="E101" s="104"/>
      <c r="F101" s="126"/>
      <c r="G101" s="126"/>
      <c r="H101" s="126"/>
      <c r="I101" s="126"/>
      <c r="J101" s="126"/>
      <c r="K101" s="126"/>
      <c r="L101" s="126"/>
      <c r="M101" s="126"/>
      <c r="N101" s="110"/>
    </row>
    <row r="102" spans="2:14" ht="12" x14ac:dyDescent="0.25">
      <c r="B102" s="108"/>
      <c r="C102" s="117" t="s">
        <v>323</v>
      </c>
      <c r="D102" s="104"/>
      <c r="E102" s="104"/>
      <c r="F102" s="104"/>
      <c r="G102" s="104"/>
      <c r="H102" s="104"/>
      <c r="I102" s="126"/>
      <c r="J102" s="104"/>
      <c r="K102" s="160" t="str">
        <f>[4]W!A420</f>
        <v xml:space="preserve"> </v>
      </c>
      <c r="L102" s="104"/>
      <c r="M102" s="104"/>
      <c r="N102" s="110"/>
    </row>
    <row r="103" spans="2:14" ht="12" x14ac:dyDescent="0.25">
      <c r="B103" s="108"/>
      <c r="C103" s="104"/>
      <c r="D103" s="104" t="s">
        <v>110</v>
      </c>
      <c r="E103" s="104"/>
      <c r="F103" s="242">
        <f>[4]W!A421</f>
        <v>1</v>
      </c>
      <c r="G103" s="242">
        <f>[4]W!A428</f>
        <v>2</v>
      </c>
      <c r="H103" s="242">
        <f>[4]W!A435</f>
        <v>3</v>
      </c>
      <c r="I103" s="242">
        <f>[4]W!A442</f>
        <v>4</v>
      </c>
      <c r="J103" s="242">
        <f>[4]W!A449</f>
        <v>5</v>
      </c>
      <c r="K103" s="242">
        <f>[4]W!A456</f>
        <v>6</v>
      </c>
      <c r="L103" s="242">
        <f>[4]W!A463</f>
        <v>7</v>
      </c>
      <c r="M103" s="242">
        <f>[4]W!A470</f>
        <v>8</v>
      </c>
      <c r="N103" s="110"/>
    </row>
    <row r="104" spans="2:14" x14ac:dyDescent="0.2">
      <c r="B104" s="108"/>
      <c r="C104" s="104" t="s">
        <v>324</v>
      </c>
      <c r="D104" s="104"/>
      <c r="E104" s="104"/>
      <c r="F104" s="243">
        <f>[4]W!A422</f>
        <v>120000</v>
      </c>
      <c r="G104" s="243">
        <f>[4]W!A429</f>
        <v>113000</v>
      </c>
      <c r="H104" s="243">
        <f>[4]W!A436</f>
        <v>107000</v>
      </c>
      <c r="I104" s="243">
        <f>[4]W!A443</f>
        <v>120000</v>
      </c>
      <c r="J104" s="243">
        <f>[4]W!A450</f>
        <v>121000</v>
      </c>
      <c r="K104" s="243">
        <f>[4]W!A457</f>
        <v>69000</v>
      </c>
      <c r="L104" s="243">
        <f>[4]W!A464</f>
        <v>125000</v>
      </c>
      <c r="M104" s="243">
        <f>[4]W!A471</f>
        <v>0</v>
      </c>
      <c r="N104" s="110"/>
    </row>
    <row r="105" spans="2:14" x14ac:dyDescent="0.2">
      <c r="B105" s="108"/>
      <c r="C105" s="104" t="s">
        <v>325</v>
      </c>
      <c r="D105" s="104"/>
      <c r="E105" s="104"/>
      <c r="F105" s="243">
        <f>[4]W!A423</f>
        <v>65000</v>
      </c>
      <c r="G105" s="243">
        <f>[4]W!A430</f>
        <v>116000</v>
      </c>
      <c r="H105" s="243">
        <f>[4]W!A437</f>
        <v>45000</v>
      </c>
      <c r="I105" s="243">
        <f>[4]W!A444</f>
        <v>60000</v>
      </c>
      <c r="J105" s="243">
        <f>[4]W!A451</f>
        <v>80000</v>
      </c>
      <c r="K105" s="243">
        <f>[4]W!A458</f>
        <v>30000</v>
      </c>
      <c r="L105" s="243">
        <f>[4]W!A465</f>
        <v>62000</v>
      </c>
      <c r="M105" s="243">
        <f>[4]W!A472</f>
        <v>0</v>
      </c>
      <c r="N105" s="110"/>
    </row>
    <row r="106" spans="2:14" x14ac:dyDescent="0.2">
      <c r="B106" s="108"/>
      <c r="C106" s="104" t="s">
        <v>326</v>
      </c>
      <c r="D106" s="104"/>
      <c r="E106" s="104"/>
      <c r="F106" s="160"/>
      <c r="G106" s="160"/>
      <c r="H106" s="160"/>
      <c r="I106" s="160"/>
      <c r="J106" s="160"/>
      <c r="K106" s="160"/>
      <c r="L106" s="160"/>
      <c r="M106" s="160"/>
      <c r="N106" s="110"/>
    </row>
    <row r="107" spans="2:14" x14ac:dyDescent="0.2">
      <c r="B107" s="108"/>
      <c r="C107" s="104" t="s">
        <v>327</v>
      </c>
      <c r="D107" s="104"/>
      <c r="E107" s="104"/>
      <c r="F107" s="256" t="str">
        <f>[4]W!A424</f>
        <v xml:space="preserve">  ***</v>
      </c>
      <c r="G107" s="256" t="str">
        <f>[4]W!A431</f>
        <v xml:space="preserve">  ***</v>
      </c>
      <c r="H107" s="256" t="str">
        <f>[4]W!A438</f>
        <v xml:space="preserve">  ***</v>
      </c>
      <c r="I107" s="256" t="str">
        <f>[4]W!A445</f>
        <v xml:space="preserve">   **</v>
      </c>
      <c r="J107" s="256" t="str">
        <f>[4]W!A452</f>
        <v xml:space="preserve">   **</v>
      </c>
      <c r="K107" s="256" t="str">
        <f>[4]W!A459</f>
        <v xml:space="preserve">   **</v>
      </c>
      <c r="L107" s="256" t="str">
        <f>[4]W!A466</f>
        <v xml:space="preserve">   **</v>
      </c>
      <c r="M107" s="256">
        <f>[4]W!A473</f>
        <v>0</v>
      </c>
      <c r="N107" s="110"/>
    </row>
    <row r="108" spans="2:14" x14ac:dyDescent="0.2">
      <c r="B108" s="108"/>
      <c r="C108" s="104" t="s">
        <v>328</v>
      </c>
      <c r="D108" s="104"/>
      <c r="E108" s="104"/>
      <c r="F108" s="256" t="str">
        <f>[4]W!A425</f>
        <v xml:space="preserve">   **</v>
      </c>
      <c r="G108" s="256" t="str">
        <f>[4]W!A432</f>
        <v xml:space="preserve"> ****</v>
      </c>
      <c r="H108" s="256" t="str">
        <f>[4]W!A439</f>
        <v xml:space="preserve">  ***</v>
      </c>
      <c r="I108" s="256" t="str">
        <f>[4]W!A446</f>
        <v xml:space="preserve">  ***</v>
      </c>
      <c r="J108" s="256" t="str">
        <f>[4]W!A453</f>
        <v xml:space="preserve">  ***</v>
      </c>
      <c r="K108" s="256" t="str">
        <f>[4]W!A460</f>
        <v xml:space="preserve">  ***</v>
      </c>
      <c r="L108" s="256" t="str">
        <f>[4]W!A467</f>
        <v xml:space="preserve">  ***</v>
      </c>
      <c r="M108" s="256">
        <f>[4]W!A474</f>
        <v>0</v>
      </c>
      <c r="N108" s="110"/>
    </row>
    <row r="109" spans="2:14" x14ac:dyDescent="0.2">
      <c r="B109" s="108"/>
      <c r="C109" s="104" t="s">
        <v>329</v>
      </c>
      <c r="D109" s="104"/>
      <c r="E109" s="104"/>
      <c r="F109" s="256" t="str">
        <f>[4]W!A426</f>
        <v xml:space="preserve">   **</v>
      </c>
      <c r="G109" s="256" t="str">
        <f>[4]W!A433</f>
        <v xml:space="preserve">  ***</v>
      </c>
      <c r="H109" s="256" t="str">
        <f>[4]W!A440</f>
        <v xml:space="preserve">   **</v>
      </c>
      <c r="I109" s="256" t="str">
        <f>[4]W!A447</f>
        <v xml:space="preserve">  ***</v>
      </c>
      <c r="J109" s="256" t="str">
        <f>[4]W!A454</f>
        <v xml:space="preserve">   **</v>
      </c>
      <c r="K109" s="256" t="str">
        <f>[4]W!A461</f>
        <v xml:space="preserve">   **</v>
      </c>
      <c r="L109" s="256" t="str">
        <f>[4]W!A468</f>
        <v xml:space="preserve">   **</v>
      </c>
      <c r="M109" s="256">
        <f>[4]W!A475</f>
        <v>0</v>
      </c>
      <c r="N109" s="110"/>
    </row>
    <row r="110" spans="2:14" x14ac:dyDescent="0.2">
      <c r="B110" s="108"/>
      <c r="C110" s="104" t="s">
        <v>330</v>
      </c>
      <c r="D110" s="104"/>
      <c r="E110" s="104"/>
      <c r="F110" s="256" t="str">
        <f>[4]W!A427</f>
        <v xml:space="preserve">    *</v>
      </c>
      <c r="G110" s="256" t="str">
        <f>[4]W!A434</f>
        <v xml:space="preserve">  ***</v>
      </c>
      <c r="H110" s="256" t="str">
        <f>[4]W!A441</f>
        <v xml:space="preserve"> ****</v>
      </c>
      <c r="I110" s="256" t="str">
        <f>[4]W!A448</f>
        <v xml:space="preserve"> ****</v>
      </c>
      <c r="J110" s="256" t="str">
        <f>[4]W!A455</f>
        <v xml:space="preserve"> ****</v>
      </c>
      <c r="K110" s="256" t="str">
        <f>[4]W!A462</f>
        <v xml:space="preserve"> ****</v>
      </c>
      <c r="L110" s="256" t="str">
        <f>[4]W!A469</f>
        <v xml:space="preserve"> ****</v>
      </c>
      <c r="M110" s="256">
        <f>[4]W!A476</f>
        <v>0</v>
      </c>
      <c r="N110" s="110"/>
    </row>
    <row r="111" spans="2:14" x14ac:dyDescent="0.2">
      <c r="B111" s="112"/>
      <c r="C111" s="103"/>
      <c r="D111" s="103"/>
      <c r="E111" s="103"/>
      <c r="F111" s="103"/>
      <c r="G111" s="103"/>
      <c r="H111" s="103"/>
      <c r="I111" s="115"/>
      <c r="J111" s="103"/>
      <c r="K111" s="103"/>
      <c r="L111" s="103"/>
      <c r="M111" s="103"/>
      <c r="N111" s="116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topLeftCell="E37" zoomScale="70" zoomScaleNormal="70" workbookViewId="0">
      <selection activeCell="Q7" sqref="Q7"/>
    </sheetView>
  </sheetViews>
  <sheetFormatPr baseColWidth="10" defaultRowHeight="14.4" x14ac:dyDescent="0.3"/>
  <cols>
    <col min="2" max="4" width="8.33203125" customWidth="1"/>
    <col min="5" max="5" width="6.6640625" customWidth="1"/>
    <col min="6" max="6" width="11.5546875" customWidth="1"/>
  </cols>
  <sheetData>
    <row r="1" spans="2:15" x14ac:dyDescent="0.3">
      <c r="B1" s="48"/>
      <c r="C1" s="48"/>
      <c r="D1" s="48"/>
      <c r="E1" s="48"/>
      <c r="F1" s="48"/>
    </row>
    <row r="2" spans="2:15" ht="15" thickBot="1" x14ac:dyDescent="0.35">
      <c r="B2" s="104"/>
      <c r="C2" s="104"/>
      <c r="D2" s="104"/>
      <c r="E2" s="104"/>
      <c r="F2" s="104"/>
    </row>
    <row r="3" spans="2:15" ht="15" thickBot="1" x14ac:dyDescent="0.35">
      <c r="B3" s="271" t="s">
        <v>119</v>
      </c>
      <c r="C3" s="272"/>
      <c r="D3" s="272"/>
      <c r="E3" s="273"/>
      <c r="F3" s="272"/>
      <c r="G3" s="274"/>
      <c r="H3" s="274"/>
      <c r="I3" s="274"/>
      <c r="J3" s="274"/>
      <c r="K3" s="274"/>
      <c r="L3" s="274"/>
      <c r="M3" s="274"/>
      <c r="N3" s="274"/>
      <c r="O3" s="275"/>
    </row>
    <row r="4" spans="2:15" ht="15" thickBot="1" x14ac:dyDescent="0.35">
      <c r="B4" s="259"/>
      <c r="C4" s="104"/>
      <c r="D4" s="104"/>
      <c r="E4" s="267"/>
      <c r="F4" s="713" t="s">
        <v>112</v>
      </c>
      <c r="G4" s="284" t="s">
        <v>113</v>
      </c>
      <c r="H4" s="284" t="s">
        <v>114</v>
      </c>
      <c r="I4" s="284" t="s">
        <v>115</v>
      </c>
      <c r="J4" s="284" t="s">
        <v>116</v>
      </c>
      <c r="K4" s="714">
        <v>6</v>
      </c>
      <c r="L4" s="284">
        <v>7</v>
      </c>
      <c r="M4" s="284">
        <v>8</v>
      </c>
      <c r="N4" s="285">
        <v>9</v>
      </c>
      <c r="O4" s="283">
        <v>10</v>
      </c>
    </row>
    <row r="5" spans="2:15" x14ac:dyDescent="0.3">
      <c r="B5" s="261" t="s">
        <v>126</v>
      </c>
      <c r="C5" s="104"/>
      <c r="D5" s="104"/>
      <c r="E5" s="267"/>
      <c r="F5" s="333" t="s">
        <v>127</v>
      </c>
      <c r="G5" s="148" t="s">
        <v>127</v>
      </c>
      <c r="H5" s="148" t="s">
        <v>127</v>
      </c>
      <c r="I5" s="148" t="s">
        <v>127</v>
      </c>
      <c r="J5" s="345" t="s">
        <v>127</v>
      </c>
      <c r="K5" s="148" t="s">
        <v>127</v>
      </c>
      <c r="L5" s="148" t="s">
        <v>127</v>
      </c>
      <c r="M5" s="148" t="s">
        <v>127</v>
      </c>
      <c r="N5" s="148" t="s">
        <v>127</v>
      </c>
      <c r="O5" s="345" t="s">
        <v>127</v>
      </c>
    </row>
    <row r="6" spans="2:15" x14ac:dyDescent="0.3">
      <c r="B6" s="262" t="s">
        <v>132</v>
      </c>
      <c r="C6" s="104"/>
      <c r="D6" s="104"/>
      <c r="E6" s="267"/>
      <c r="F6" s="307">
        <v>1000</v>
      </c>
      <c r="G6" s="346">
        <v>1000</v>
      </c>
      <c r="H6" s="346">
        <v>1000</v>
      </c>
      <c r="I6" s="346">
        <v>1000</v>
      </c>
      <c r="J6" s="347">
        <v>1000</v>
      </c>
      <c r="K6" s="346">
        <v>1000</v>
      </c>
      <c r="L6" s="346">
        <v>1000</v>
      </c>
      <c r="M6" s="346">
        <v>1000</v>
      </c>
      <c r="N6" s="48"/>
      <c r="O6" s="49"/>
    </row>
    <row r="7" spans="2:15" x14ac:dyDescent="0.3">
      <c r="B7" s="262" t="s">
        <v>135</v>
      </c>
      <c r="C7" s="104"/>
      <c r="D7" s="104"/>
      <c r="E7" s="267"/>
      <c r="F7" s="307">
        <v>200</v>
      </c>
      <c r="G7" s="346">
        <v>200</v>
      </c>
      <c r="H7" s="346">
        <v>200</v>
      </c>
      <c r="I7" s="346">
        <v>200</v>
      </c>
      <c r="J7" s="347">
        <v>200</v>
      </c>
      <c r="K7" s="346">
        <v>200</v>
      </c>
      <c r="L7" s="346">
        <v>200</v>
      </c>
      <c r="M7" s="346">
        <v>200</v>
      </c>
      <c r="N7" s="48"/>
      <c r="O7" s="49"/>
    </row>
    <row r="8" spans="2:15" x14ac:dyDescent="0.3">
      <c r="B8" s="262" t="s">
        <v>138</v>
      </c>
      <c r="C8" s="104"/>
      <c r="D8" s="104"/>
      <c r="E8" s="267"/>
      <c r="F8" s="307">
        <v>300</v>
      </c>
      <c r="G8" s="346">
        <v>300</v>
      </c>
      <c r="H8" s="346">
        <v>300</v>
      </c>
      <c r="I8" s="346">
        <v>300</v>
      </c>
      <c r="J8" s="347">
        <v>300</v>
      </c>
      <c r="K8" s="346">
        <v>250</v>
      </c>
      <c r="L8" s="346">
        <v>50</v>
      </c>
      <c r="M8" s="346">
        <v>0</v>
      </c>
      <c r="N8" s="48"/>
      <c r="O8" s="49"/>
    </row>
    <row r="9" spans="2:15" x14ac:dyDescent="0.3">
      <c r="B9" s="262" t="s">
        <v>141</v>
      </c>
      <c r="C9" s="104"/>
      <c r="D9" s="104"/>
      <c r="E9" s="267"/>
      <c r="F9" s="307">
        <v>500</v>
      </c>
      <c r="G9" s="346">
        <v>500</v>
      </c>
      <c r="H9" s="346">
        <v>500</v>
      </c>
      <c r="I9" s="346">
        <v>500</v>
      </c>
      <c r="J9" s="347">
        <v>500</v>
      </c>
      <c r="K9" s="346">
        <v>550</v>
      </c>
      <c r="L9" s="346">
        <v>750</v>
      </c>
      <c r="M9" s="346">
        <v>800</v>
      </c>
      <c r="N9" s="48"/>
      <c r="O9" s="49"/>
    </row>
    <row r="10" spans="2:15" x14ac:dyDescent="0.3">
      <c r="B10" s="262" t="s">
        <v>143</v>
      </c>
      <c r="C10" s="104"/>
      <c r="D10" s="104"/>
      <c r="E10" s="267"/>
      <c r="F10" s="307">
        <v>125</v>
      </c>
      <c r="G10" s="346">
        <v>125</v>
      </c>
      <c r="H10" s="346">
        <v>125</v>
      </c>
      <c r="I10" s="346">
        <v>125</v>
      </c>
      <c r="J10" s="347">
        <v>125</v>
      </c>
      <c r="K10" s="346">
        <v>137.5</v>
      </c>
      <c r="L10" s="346">
        <v>187.5</v>
      </c>
      <c r="M10" s="346">
        <v>200</v>
      </c>
      <c r="N10" s="48"/>
      <c r="O10" s="49"/>
    </row>
    <row r="11" spans="2:15" x14ac:dyDescent="0.3">
      <c r="B11" s="262" t="s">
        <v>146</v>
      </c>
      <c r="C11" s="104"/>
      <c r="D11" s="104"/>
      <c r="E11" s="267" t="s">
        <v>0</v>
      </c>
      <c r="F11" s="307">
        <v>50</v>
      </c>
      <c r="G11" s="346">
        <v>100</v>
      </c>
      <c r="H11" s="346">
        <v>100</v>
      </c>
      <c r="I11" s="346">
        <v>100</v>
      </c>
      <c r="J11" s="347">
        <v>100</v>
      </c>
      <c r="K11" s="346">
        <v>125</v>
      </c>
      <c r="L11" s="346">
        <v>125</v>
      </c>
      <c r="M11" s="346">
        <v>125</v>
      </c>
      <c r="N11" s="48"/>
      <c r="O11" s="49"/>
    </row>
    <row r="12" spans="2:15" x14ac:dyDescent="0.3">
      <c r="B12" s="262" t="s">
        <v>149</v>
      </c>
      <c r="C12" s="104"/>
      <c r="D12" s="104"/>
      <c r="E12" s="267"/>
      <c r="F12" s="307">
        <v>110</v>
      </c>
      <c r="G12" s="346">
        <v>140</v>
      </c>
      <c r="H12" s="346">
        <v>160</v>
      </c>
      <c r="I12" s="346">
        <v>170</v>
      </c>
      <c r="J12" s="347">
        <v>210</v>
      </c>
      <c r="K12" s="346">
        <v>210</v>
      </c>
      <c r="L12" s="346">
        <v>330</v>
      </c>
      <c r="M12" s="346">
        <v>380</v>
      </c>
      <c r="N12" s="48"/>
      <c r="O12" s="49"/>
    </row>
    <row r="13" spans="2:15" x14ac:dyDescent="0.3">
      <c r="B13" s="262" t="s">
        <v>151</v>
      </c>
      <c r="C13" s="104"/>
      <c r="D13" s="104"/>
      <c r="E13" s="267"/>
      <c r="F13" s="348">
        <v>0</v>
      </c>
      <c r="G13" s="237">
        <v>2</v>
      </c>
      <c r="H13" s="237">
        <v>12</v>
      </c>
      <c r="I13" s="237">
        <v>8</v>
      </c>
      <c r="J13" s="349">
        <v>8</v>
      </c>
      <c r="K13" s="237">
        <v>70</v>
      </c>
      <c r="L13" s="237">
        <v>106</v>
      </c>
      <c r="M13" s="237">
        <v>213</v>
      </c>
      <c r="N13" s="48"/>
      <c r="O13" s="49"/>
    </row>
    <row r="14" spans="2:15" x14ac:dyDescent="0.3">
      <c r="B14" s="263" t="s">
        <v>152</v>
      </c>
      <c r="C14" s="104"/>
      <c r="D14" s="104"/>
      <c r="E14" s="267"/>
      <c r="F14" s="348">
        <v>215</v>
      </c>
      <c r="G14" s="237">
        <v>133</v>
      </c>
      <c r="H14" s="237">
        <v>103</v>
      </c>
      <c r="I14" s="237">
        <v>97</v>
      </c>
      <c r="J14" s="349">
        <v>57</v>
      </c>
      <c r="K14" s="237">
        <v>7.5</v>
      </c>
      <c r="L14" s="237">
        <v>1.5</v>
      </c>
      <c r="M14" s="237">
        <v>-118</v>
      </c>
      <c r="N14" s="48"/>
      <c r="O14" s="49"/>
    </row>
    <row r="15" spans="2:15" x14ac:dyDescent="0.3">
      <c r="B15" s="262"/>
      <c r="C15" s="104"/>
      <c r="D15" s="104"/>
      <c r="E15" s="267"/>
      <c r="F15" s="307"/>
      <c r="G15" s="188"/>
      <c r="H15" s="188"/>
      <c r="I15" s="188"/>
      <c r="J15" s="313"/>
      <c r="K15" s="188"/>
      <c r="L15" s="188"/>
      <c r="M15" s="188"/>
      <c r="N15" s="48"/>
      <c r="O15" s="49"/>
    </row>
    <row r="16" spans="2:15" x14ac:dyDescent="0.3">
      <c r="B16" s="261" t="s">
        <v>156</v>
      </c>
      <c r="C16" s="104"/>
      <c r="D16" s="104"/>
      <c r="E16" s="267"/>
      <c r="F16" s="333" t="s">
        <v>157</v>
      </c>
      <c r="G16" s="148" t="s">
        <v>157</v>
      </c>
      <c r="H16" s="148" t="s">
        <v>157</v>
      </c>
      <c r="I16" s="148" t="s">
        <v>157</v>
      </c>
      <c r="J16" s="345" t="s">
        <v>157</v>
      </c>
      <c r="K16" s="148" t="s">
        <v>157</v>
      </c>
      <c r="L16" s="148" t="s">
        <v>157</v>
      </c>
      <c r="M16" s="148" t="s">
        <v>157</v>
      </c>
      <c r="N16" s="148" t="s">
        <v>157</v>
      </c>
      <c r="O16" s="345" t="s">
        <v>157</v>
      </c>
    </row>
    <row r="17" spans="2:26" x14ac:dyDescent="0.3">
      <c r="B17" s="262" t="s">
        <v>160</v>
      </c>
      <c r="C17" s="104"/>
      <c r="D17" s="104"/>
      <c r="E17" s="268"/>
      <c r="F17" s="307">
        <v>0</v>
      </c>
      <c r="G17" s="188">
        <v>0</v>
      </c>
      <c r="H17" s="188">
        <v>0</v>
      </c>
      <c r="I17" s="188">
        <v>0</v>
      </c>
      <c r="J17" s="313">
        <v>0</v>
      </c>
      <c r="K17" s="188">
        <v>0</v>
      </c>
      <c r="L17" s="188">
        <v>0</v>
      </c>
      <c r="M17" s="188">
        <v>0</v>
      </c>
      <c r="N17" s="48"/>
      <c r="O17" s="49"/>
    </row>
    <row r="18" spans="2:26" x14ac:dyDescent="0.3">
      <c r="B18" s="262" t="s">
        <v>163</v>
      </c>
      <c r="C18" s="104"/>
      <c r="D18" s="104"/>
      <c r="E18" s="267"/>
      <c r="F18" s="307">
        <v>0</v>
      </c>
      <c r="G18" s="188">
        <v>2</v>
      </c>
      <c r="H18" s="188">
        <v>4</v>
      </c>
      <c r="I18" s="188">
        <v>4</v>
      </c>
      <c r="J18" s="313">
        <v>4</v>
      </c>
      <c r="K18" s="188">
        <v>4</v>
      </c>
      <c r="L18" s="188">
        <v>5</v>
      </c>
      <c r="M18" s="188">
        <v>5</v>
      </c>
      <c r="N18" s="48"/>
      <c r="O18" s="49"/>
    </row>
    <row r="19" spans="2:26" x14ac:dyDescent="0.3">
      <c r="B19" s="262" t="s">
        <v>165</v>
      </c>
      <c r="C19" s="104"/>
      <c r="D19" s="104"/>
      <c r="E19" s="268"/>
      <c r="F19" s="307">
        <v>2</v>
      </c>
      <c r="G19" s="188">
        <v>2</v>
      </c>
      <c r="H19" s="188">
        <v>0</v>
      </c>
      <c r="I19" s="188">
        <v>0</v>
      </c>
      <c r="J19" s="313">
        <v>0</v>
      </c>
      <c r="K19" s="188">
        <v>1</v>
      </c>
      <c r="L19" s="188">
        <v>0</v>
      </c>
      <c r="M19" s="188">
        <v>0</v>
      </c>
      <c r="N19" s="48"/>
      <c r="O19" s="49"/>
    </row>
    <row r="20" spans="2:26" x14ac:dyDescent="0.3">
      <c r="B20" s="262" t="s">
        <v>147</v>
      </c>
      <c r="C20" s="104"/>
      <c r="D20" s="104"/>
      <c r="E20" s="267"/>
      <c r="F20" s="307">
        <v>2</v>
      </c>
      <c r="G20" s="188">
        <v>4</v>
      </c>
      <c r="H20" s="188">
        <v>4</v>
      </c>
      <c r="I20" s="188">
        <v>4</v>
      </c>
      <c r="J20" s="313">
        <v>4</v>
      </c>
      <c r="K20" s="188">
        <v>5</v>
      </c>
      <c r="L20" s="188">
        <v>5</v>
      </c>
      <c r="M20" s="188">
        <v>5</v>
      </c>
      <c r="N20" s="48"/>
      <c r="O20" s="49"/>
    </row>
    <row r="21" spans="2:26" x14ac:dyDescent="0.3">
      <c r="B21" s="261"/>
      <c r="C21" s="117"/>
      <c r="D21" s="117"/>
      <c r="E21" s="269"/>
      <c r="F21" s="333"/>
      <c r="G21" s="148"/>
      <c r="H21" s="148"/>
      <c r="I21" s="148"/>
      <c r="J21" s="345"/>
      <c r="K21" s="148"/>
      <c r="L21" s="148"/>
      <c r="M21" s="148"/>
      <c r="N21" s="48"/>
      <c r="O21" s="49"/>
      <c r="P21" t="s">
        <v>353</v>
      </c>
      <c r="Q21" t="s">
        <v>354</v>
      </c>
      <c r="S21" t="s">
        <v>355</v>
      </c>
      <c r="V21" s="571" t="s">
        <v>359</v>
      </c>
      <c r="W21" s="571"/>
      <c r="X21" s="571"/>
      <c r="Z21" t="s">
        <v>361</v>
      </c>
    </row>
    <row r="22" spans="2:26" x14ac:dyDescent="0.3">
      <c r="B22" s="262" t="s">
        <v>168</v>
      </c>
      <c r="C22" s="104"/>
      <c r="D22" s="104"/>
      <c r="E22" s="268"/>
      <c r="F22" s="307">
        <v>0</v>
      </c>
      <c r="G22" s="188">
        <v>2136</v>
      </c>
      <c r="H22" s="188">
        <v>4272</v>
      </c>
      <c r="I22" s="188">
        <v>4272</v>
      </c>
      <c r="J22" s="313">
        <v>4272</v>
      </c>
      <c r="K22" s="188">
        <v>4272</v>
      </c>
      <c r="L22" s="188">
        <v>5340</v>
      </c>
      <c r="M22" s="188">
        <v>5340</v>
      </c>
      <c r="N22" s="48"/>
      <c r="O22" s="49"/>
      <c r="P22">
        <f>K20*G22/2</f>
        <v>5340</v>
      </c>
      <c r="Q22">
        <f>P22*11/12</f>
        <v>4895</v>
      </c>
      <c r="S22">
        <f>SUM(U81:W83)*Q22/K22</f>
        <v>6664.166666666667</v>
      </c>
      <c r="V22" s="571" t="s">
        <v>356</v>
      </c>
      <c r="W22" s="571" t="s">
        <v>357</v>
      </c>
      <c r="X22" s="571" t="s">
        <v>358</v>
      </c>
    </row>
    <row r="23" spans="2:26" x14ac:dyDescent="0.3">
      <c r="B23" s="262" t="s">
        <v>169</v>
      </c>
      <c r="C23" s="104"/>
      <c r="D23" s="104"/>
      <c r="E23" s="267"/>
      <c r="F23" s="307">
        <v>0</v>
      </c>
      <c r="G23" s="188">
        <v>19</v>
      </c>
      <c r="H23" s="188">
        <v>37</v>
      </c>
      <c r="I23" s="188">
        <v>51</v>
      </c>
      <c r="J23" s="313">
        <v>56</v>
      </c>
      <c r="K23" s="188">
        <v>60</v>
      </c>
      <c r="L23" s="188">
        <v>52</v>
      </c>
      <c r="M23" s="188">
        <v>77</v>
      </c>
      <c r="N23" s="48"/>
      <c r="O23" s="49"/>
      <c r="S23">
        <f>SUM(U81:W83)</f>
        <v>5816</v>
      </c>
      <c r="V23" s="571"/>
      <c r="W23" s="571"/>
      <c r="X23" s="571"/>
    </row>
    <row r="24" spans="2:26" x14ac:dyDescent="0.3">
      <c r="B24" s="263" t="s">
        <v>170</v>
      </c>
      <c r="C24" s="104"/>
      <c r="D24" s="104"/>
      <c r="E24" s="267"/>
      <c r="F24" s="307">
        <v>0</v>
      </c>
      <c r="G24" s="188">
        <v>1928</v>
      </c>
      <c r="H24" s="188">
        <v>3057</v>
      </c>
      <c r="I24" s="188">
        <v>3792</v>
      </c>
      <c r="J24" s="313">
        <v>3855</v>
      </c>
      <c r="K24" s="188">
        <v>3920</v>
      </c>
      <c r="L24" s="188">
        <v>3254</v>
      </c>
      <c r="M24" s="188">
        <v>5276</v>
      </c>
      <c r="N24" s="48"/>
      <c r="O24" s="49"/>
      <c r="V24" s="571">
        <f>U82*$S$22/$S$23</f>
        <v>1650</v>
      </c>
      <c r="W24" s="571">
        <f t="shared" ref="W24:X24" si="0">V82*$S$22/$S$23</f>
        <v>1091.9791666666667</v>
      </c>
      <c r="X24" s="571">
        <f t="shared" si="0"/>
        <v>590.10416666666674</v>
      </c>
    </row>
    <row r="25" spans="2:26" x14ac:dyDescent="0.3">
      <c r="B25" s="262" t="s">
        <v>175</v>
      </c>
      <c r="C25" s="104"/>
      <c r="D25" s="104"/>
      <c r="E25" s="267"/>
      <c r="F25" s="307">
        <v>0</v>
      </c>
      <c r="G25" s="188">
        <v>11</v>
      </c>
      <c r="H25" s="188">
        <v>23</v>
      </c>
      <c r="I25" s="188">
        <v>29</v>
      </c>
      <c r="J25" s="313">
        <v>24</v>
      </c>
      <c r="K25" s="188">
        <v>20</v>
      </c>
      <c r="L25" s="188">
        <v>73</v>
      </c>
      <c r="M25" s="188">
        <v>48</v>
      </c>
      <c r="N25" s="48"/>
      <c r="O25" s="49"/>
      <c r="Q25" t="s">
        <v>129</v>
      </c>
      <c r="V25" s="571"/>
      <c r="W25" s="571"/>
      <c r="X25" s="571"/>
    </row>
    <row r="26" spans="2:26" x14ac:dyDescent="0.3">
      <c r="B26" s="262" t="s">
        <v>178</v>
      </c>
      <c r="C26" s="104"/>
      <c r="D26" s="104"/>
      <c r="E26" s="267"/>
      <c r="F26" s="350" t="s">
        <v>332</v>
      </c>
      <c r="G26" s="233" t="s">
        <v>331</v>
      </c>
      <c r="H26" s="233" t="s">
        <v>333</v>
      </c>
      <c r="I26" s="233" t="s">
        <v>334</v>
      </c>
      <c r="J26" s="351" t="s">
        <v>335</v>
      </c>
      <c r="K26" s="233">
        <v>93.4</v>
      </c>
      <c r="L26" s="233" t="s">
        <v>418</v>
      </c>
      <c r="M26" s="233" t="s">
        <v>467</v>
      </c>
      <c r="N26" s="48"/>
      <c r="O26" s="49"/>
      <c r="Q26">
        <f>U54*420</f>
        <v>8820</v>
      </c>
      <c r="U26" t="s">
        <v>360</v>
      </c>
      <c r="V26" s="571" t="e">
        <f>V24*$L26/$K26</f>
        <v>#VALUE!</v>
      </c>
      <c r="W26" s="571" t="e">
        <f t="shared" ref="W26:X26" si="1">W24*$L26/$K26</f>
        <v>#VALUE!</v>
      </c>
      <c r="X26" s="571" t="e">
        <f t="shared" si="1"/>
        <v>#VALUE!</v>
      </c>
    </row>
    <row r="27" spans="2:26" x14ac:dyDescent="0.3">
      <c r="B27" s="262"/>
      <c r="C27" s="104"/>
      <c r="D27" s="104"/>
      <c r="E27" s="267"/>
      <c r="F27" s="307"/>
      <c r="G27" s="188"/>
      <c r="H27" s="188"/>
      <c r="I27" s="188"/>
      <c r="J27" s="313"/>
      <c r="K27" s="188"/>
      <c r="L27" s="188"/>
      <c r="M27" s="188"/>
      <c r="N27" s="48"/>
      <c r="O27" s="49"/>
    </row>
    <row r="28" spans="2:26" x14ac:dyDescent="0.3">
      <c r="B28" s="261" t="s">
        <v>181</v>
      </c>
      <c r="C28" s="117"/>
      <c r="D28" s="117"/>
      <c r="E28" s="267"/>
      <c r="F28" s="307"/>
      <c r="G28" s="188"/>
      <c r="H28" s="188"/>
      <c r="I28" s="188"/>
      <c r="J28" s="313"/>
      <c r="K28" s="188"/>
      <c r="L28" s="188"/>
      <c r="M28" s="188"/>
      <c r="N28" s="48"/>
      <c r="O28" s="49"/>
    </row>
    <row r="29" spans="2:26" x14ac:dyDescent="0.3">
      <c r="B29" s="263" t="s">
        <v>183</v>
      </c>
      <c r="C29" s="104"/>
      <c r="D29" s="104"/>
      <c r="E29" s="268"/>
      <c r="F29" s="307">
        <v>0</v>
      </c>
      <c r="G29" s="188">
        <v>3000</v>
      </c>
      <c r="H29" s="188">
        <v>2435</v>
      </c>
      <c r="I29" s="188">
        <v>2482</v>
      </c>
      <c r="J29" s="313">
        <v>1618</v>
      </c>
      <c r="K29" s="188">
        <v>1720</v>
      </c>
      <c r="L29" s="188">
        <v>1983</v>
      </c>
      <c r="M29" s="188">
        <v>5540</v>
      </c>
      <c r="N29" s="938">
        <f>1375+4000+3000</f>
        <v>8375</v>
      </c>
      <c r="O29" s="260">
        <f>1375+4000</f>
        <v>5375</v>
      </c>
    </row>
    <row r="30" spans="2:26" x14ac:dyDescent="0.3">
      <c r="B30" s="263" t="s">
        <v>186</v>
      </c>
      <c r="C30" s="104"/>
      <c r="D30" s="104"/>
      <c r="E30" s="268"/>
      <c r="F30" s="307">
        <v>0</v>
      </c>
      <c r="G30" s="188">
        <v>0</v>
      </c>
      <c r="H30" s="188">
        <v>4000</v>
      </c>
      <c r="I30" s="188">
        <v>4000</v>
      </c>
      <c r="J30" s="313">
        <v>5000</v>
      </c>
      <c r="K30" s="188">
        <v>5154</v>
      </c>
      <c r="L30" s="188">
        <v>3590</v>
      </c>
      <c r="M30" s="188">
        <v>2550</v>
      </c>
      <c r="N30" s="938">
        <v>0</v>
      </c>
      <c r="O30" s="49"/>
    </row>
    <row r="31" spans="2:26" x14ac:dyDescent="0.3">
      <c r="B31" s="263" t="s">
        <v>187</v>
      </c>
      <c r="C31" s="104"/>
      <c r="D31" s="104"/>
      <c r="E31" s="267"/>
      <c r="F31" s="307">
        <v>0</v>
      </c>
      <c r="G31" s="188">
        <v>0</v>
      </c>
      <c r="H31" s="188">
        <v>0</v>
      </c>
      <c r="I31" s="188">
        <v>0</v>
      </c>
      <c r="J31" s="313">
        <v>0</v>
      </c>
      <c r="K31" s="188">
        <v>0</v>
      </c>
      <c r="L31" s="188">
        <v>0</v>
      </c>
      <c r="M31" s="188">
        <v>0</v>
      </c>
      <c r="N31" s="938">
        <v>0</v>
      </c>
      <c r="O31" s="49"/>
    </row>
    <row r="32" spans="2:26" x14ac:dyDescent="0.3">
      <c r="B32" s="263" t="s">
        <v>188</v>
      </c>
      <c r="C32" s="104"/>
      <c r="D32" s="104"/>
      <c r="E32" s="267"/>
      <c r="F32" s="307">
        <v>0</v>
      </c>
      <c r="G32" s="188">
        <v>0</v>
      </c>
      <c r="H32" s="188">
        <v>0</v>
      </c>
      <c r="I32" s="188">
        <v>0</v>
      </c>
      <c r="J32" s="313">
        <v>0</v>
      </c>
      <c r="K32" s="188">
        <v>0</v>
      </c>
      <c r="L32" s="188">
        <v>0</v>
      </c>
      <c r="M32" s="188">
        <v>0</v>
      </c>
      <c r="N32" s="938">
        <v>0</v>
      </c>
      <c r="O32" s="49"/>
    </row>
    <row r="33" spans="2:35" x14ac:dyDescent="0.3">
      <c r="B33" s="263" t="s">
        <v>189</v>
      </c>
      <c r="C33" s="104"/>
      <c r="D33" s="104"/>
      <c r="E33" s="267"/>
      <c r="F33" s="307">
        <v>0</v>
      </c>
      <c r="G33" s="188">
        <v>2565</v>
      </c>
      <c r="H33" s="188">
        <v>3953</v>
      </c>
      <c r="I33" s="188">
        <v>4864</v>
      </c>
      <c r="J33" s="313">
        <v>4898</v>
      </c>
      <c r="K33" s="188">
        <v>4891</v>
      </c>
      <c r="L33" s="188">
        <v>4033</v>
      </c>
      <c r="M33" s="188">
        <v>6715</v>
      </c>
      <c r="N33" s="938">
        <v>7000</v>
      </c>
      <c r="O33" s="49"/>
    </row>
    <row r="34" spans="2:35" x14ac:dyDescent="0.3">
      <c r="B34" s="263" t="s">
        <v>190</v>
      </c>
      <c r="C34" s="104"/>
      <c r="D34" s="104"/>
      <c r="E34" s="267"/>
      <c r="F34" s="307">
        <v>0</v>
      </c>
      <c r="G34" s="188">
        <v>435</v>
      </c>
      <c r="H34" s="188">
        <v>2482</v>
      </c>
      <c r="I34" s="188">
        <v>1618</v>
      </c>
      <c r="J34" s="313">
        <v>1720</v>
      </c>
      <c r="K34" s="188">
        <v>1983</v>
      </c>
      <c r="L34" s="188">
        <v>1540</v>
      </c>
      <c r="M34" s="188">
        <v>1375</v>
      </c>
      <c r="N34" s="938">
        <v>1375</v>
      </c>
      <c r="O34" s="49"/>
    </row>
    <row r="35" spans="2:35" x14ac:dyDescent="0.3">
      <c r="B35" s="263" t="s">
        <v>192</v>
      </c>
      <c r="C35" s="104"/>
      <c r="D35" s="104"/>
      <c r="E35" s="267"/>
      <c r="F35" s="307"/>
      <c r="G35" s="188"/>
      <c r="H35" s="188"/>
      <c r="I35" s="188"/>
      <c r="J35" s="313"/>
      <c r="K35" s="188"/>
      <c r="L35" s="188"/>
      <c r="M35" s="188"/>
      <c r="N35" s="48"/>
      <c r="O35" s="49"/>
    </row>
    <row r="36" spans="2:35" x14ac:dyDescent="0.3">
      <c r="B36" s="263" t="s">
        <v>195</v>
      </c>
      <c r="C36" s="104"/>
      <c r="D36" s="104"/>
      <c r="E36" s="267"/>
      <c r="F36" s="307">
        <v>3000</v>
      </c>
      <c r="G36" s="188">
        <v>2000</v>
      </c>
      <c r="H36" s="188">
        <v>0</v>
      </c>
      <c r="I36" s="188">
        <v>0</v>
      </c>
      <c r="J36" s="313">
        <v>0</v>
      </c>
      <c r="K36" s="188">
        <v>0</v>
      </c>
      <c r="L36" s="188">
        <v>4000</v>
      </c>
      <c r="M36" s="188">
        <v>3000</v>
      </c>
      <c r="N36" s="48"/>
      <c r="O36" s="49"/>
    </row>
    <row r="37" spans="2:35" x14ac:dyDescent="0.3">
      <c r="B37" s="263" t="s">
        <v>197</v>
      </c>
      <c r="C37" s="104"/>
      <c r="D37" s="104"/>
      <c r="E37" s="267"/>
      <c r="F37" s="307">
        <v>0</v>
      </c>
      <c r="G37" s="188">
        <v>0</v>
      </c>
      <c r="H37" s="188">
        <v>0</v>
      </c>
      <c r="I37" s="188">
        <v>0</v>
      </c>
      <c r="J37" s="313">
        <v>0</v>
      </c>
      <c r="K37" s="188">
        <v>0</v>
      </c>
      <c r="L37" s="188">
        <v>0</v>
      </c>
      <c r="M37" s="188">
        <v>4000</v>
      </c>
      <c r="N37" s="48"/>
      <c r="O37" s="49"/>
    </row>
    <row r="38" spans="2:35" x14ac:dyDescent="0.3">
      <c r="B38" s="263" t="s">
        <v>198</v>
      </c>
      <c r="C38" s="104"/>
      <c r="D38" s="104"/>
      <c r="E38" s="267"/>
      <c r="F38" s="307">
        <v>0</v>
      </c>
      <c r="G38" s="188">
        <v>0</v>
      </c>
      <c r="H38" s="188">
        <v>0</v>
      </c>
      <c r="I38" s="188">
        <v>0</v>
      </c>
      <c r="J38" s="313">
        <v>0</v>
      </c>
      <c r="K38" s="188">
        <v>0</v>
      </c>
      <c r="L38" s="188">
        <v>4000</v>
      </c>
      <c r="M38" s="188">
        <v>4000</v>
      </c>
      <c r="N38" s="48"/>
      <c r="O38" s="49"/>
    </row>
    <row r="39" spans="2:35" x14ac:dyDescent="0.3">
      <c r="B39" s="262"/>
      <c r="C39" s="104"/>
      <c r="D39" s="104"/>
      <c r="E39" s="267"/>
      <c r="F39" s="307"/>
      <c r="G39" s="188"/>
      <c r="H39" s="188"/>
      <c r="I39" s="188"/>
      <c r="J39" s="313"/>
      <c r="K39" s="188"/>
      <c r="L39" s="188"/>
      <c r="M39" s="188"/>
      <c r="N39" s="48"/>
      <c r="O39" s="49"/>
    </row>
    <row r="40" spans="2:35" x14ac:dyDescent="0.3">
      <c r="B40" s="264" t="s">
        <v>200</v>
      </c>
      <c r="C40" s="104"/>
      <c r="D40" s="104"/>
      <c r="E40" s="267"/>
      <c r="F40" s="307"/>
      <c r="G40" s="188"/>
      <c r="H40" s="188"/>
      <c r="I40" s="188"/>
      <c r="J40" s="313"/>
      <c r="K40" s="188"/>
      <c r="L40" s="188"/>
      <c r="M40" s="188"/>
      <c r="N40" s="48"/>
      <c r="O40" s="49"/>
    </row>
    <row r="41" spans="2:35" x14ac:dyDescent="0.3">
      <c r="B41" s="263" t="s">
        <v>202</v>
      </c>
      <c r="C41" s="104"/>
      <c r="D41" s="104"/>
      <c r="E41" s="267"/>
      <c r="F41" s="307">
        <v>0</v>
      </c>
      <c r="G41" s="188">
        <v>0</v>
      </c>
      <c r="H41" s="188">
        <v>0</v>
      </c>
      <c r="I41" s="188">
        <v>5</v>
      </c>
      <c r="J41" s="313">
        <v>5</v>
      </c>
      <c r="K41" s="188">
        <v>5</v>
      </c>
      <c r="L41" s="188">
        <v>6</v>
      </c>
      <c r="M41" s="188">
        <v>9</v>
      </c>
      <c r="N41" s="48"/>
      <c r="O41" s="49"/>
    </row>
    <row r="42" spans="2:35" x14ac:dyDescent="0.3">
      <c r="B42" s="263" t="s">
        <v>206</v>
      </c>
      <c r="C42" s="104"/>
      <c r="D42" s="104"/>
      <c r="E42" s="267"/>
      <c r="F42" s="348">
        <v>0</v>
      </c>
      <c r="G42" s="237">
        <v>0</v>
      </c>
      <c r="H42" s="237">
        <v>0</v>
      </c>
      <c r="I42" s="237">
        <v>4999</v>
      </c>
      <c r="J42" s="349">
        <v>6897</v>
      </c>
      <c r="K42" s="237">
        <v>11617</v>
      </c>
      <c r="L42" s="237">
        <v>18283</v>
      </c>
      <c r="M42" s="237">
        <v>24110</v>
      </c>
      <c r="N42" s="48"/>
      <c r="O42" s="49"/>
    </row>
    <row r="43" spans="2:35" x14ac:dyDescent="0.3">
      <c r="B43" s="263" t="s">
        <v>209</v>
      </c>
      <c r="C43" s="104"/>
      <c r="D43" s="104"/>
      <c r="E43" s="267"/>
      <c r="F43" s="348">
        <v>100</v>
      </c>
      <c r="G43" s="237">
        <v>100</v>
      </c>
      <c r="H43" s="237">
        <v>100</v>
      </c>
      <c r="I43" s="237">
        <v>9.9999999999994316E-2</v>
      </c>
      <c r="J43" s="349">
        <v>9.9999999999994316E-2</v>
      </c>
      <c r="K43" s="237">
        <v>0</v>
      </c>
      <c r="L43" s="237">
        <v>0.29999999999999716</v>
      </c>
      <c r="M43" s="237">
        <v>9.9999999999994316E-2</v>
      </c>
      <c r="N43" s="48"/>
      <c r="O43" s="49"/>
    </row>
    <row r="44" spans="2:35" ht="15" thickBot="1" x14ac:dyDescent="0.35">
      <c r="B44" s="286" t="s">
        <v>212</v>
      </c>
      <c r="C44" s="266"/>
      <c r="D44" s="266"/>
      <c r="E44" s="270"/>
      <c r="F44" s="318">
        <v>0</v>
      </c>
      <c r="G44" s="321">
        <v>0</v>
      </c>
      <c r="H44" s="321">
        <v>0</v>
      </c>
      <c r="I44" s="321">
        <v>0</v>
      </c>
      <c r="J44" s="320">
        <v>67</v>
      </c>
      <c r="K44" s="320">
        <v>49</v>
      </c>
      <c r="L44" s="321">
        <v>79</v>
      </c>
      <c r="M44" s="321">
        <v>106</v>
      </c>
      <c r="N44" s="99"/>
      <c r="O44" s="100"/>
    </row>
    <row r="45" spans="2:35" ht="15" thickBot="1" x14ac:dyDescent="0.35">
      <c r="B45" s="104"/>
      <c r="C45" s="104"/>
      <c r="D45" s="104"/>
      <c r="E45" s="104"/>
      <c r="F45" s="104"/>
    </row>
    <row r="46" spans="2:35" ht="15" thickBot="1" x14ac:dyDescent="0.35">
      <c r="B46" s="281" t="s">
        <v>120</v>
      </c>
      <c r="C46" s="272"/>
      <c r="D46" s="272"/>
      <c r="E46" s="272"/>
      <c r="F46" s="277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279"/>
      <c r="AH46" s="279"/>
      <c r="AI46" s="280"/>
    </row>
    <row r="47" spans="2:35" ht="15" thickBot="1" x14ac:dyDescent="0.35">
      <c r="B47" s="282"/>
      <c r="C47" s="277"/>
      <c r="D47" s="277"/>
      <c r="E47" s="278"/>
      <c r="F47" s="948" t="s">
        <v>112</v>
      </c>
      <c r="G47" s="949"/>
      <c r="H47" s="950"/>
      <c r="I47" s="944" t="s">
        <v>113</v>
      </c>
      <c r="J47" s="944"/>
      <c r="K47" s="945"/>
      <c r="L47" s="943" t="s">
        <v>114</v>
      </c>
      <c r="M47" s="944"/>
      <c r="N47" s="945"/>
      <c r="O47" s="943" t="s">
        <v>115</v>
      </c>
      <c r="P47" s="944"/>
      <c r="Q47" s="945"/>
      <c r="R47" s="943" t="s">
        <v>116</v>
      </c>
      <c r="S47" s="944"/>
      <c r="T47" s="945"/>
      <c r="U47" s="951">
        <v>6</v>
      </c>
      <c r="V47" s="952"/>
      <c r="W47" s="945"/>
      <c r="X47" s="943">
        <v>7</v>
      </c>
      <c r="Y47" s="944"/>
      <c r="Z47" s="945"/>
      <c r="AA47" s="943">
        <v>8</v>
      </c>
      <c r="AB47" s="944"/>
      <c r="AC47" s="945"/>
      <c r="AD47" s="943">
        <v>9</v>
      </c>
      <c r="AE47" s="944"/>
      <c r="AF47" s="945"/>
      <c r="AG47" s="943">
        <v>10</v>
      </c>
      <c r="AH47" s="944"/>
      <c r="AI47" s="945"/>
    </row>
    <row r="48" spans="2:35" x14ac:dyDescent="0.3">
      <c r="B48" s="261" t="s">
        <v>128</v>
      </c>
      <c r="C48" s="117"/>
      <c r="D48" s="104"/>
      <c r="E48" s="49"/>
      <c r="F48" s="326" t="s">
        <v>129</v>
      </c>
      <c r="G48" s="327" t="s">
        <v>130</v>
      </c>
      <c r="H48" s="260"/>
      <c r="I48" s="328" t="s">
        <v>129</v>
      </c>
      <c r="J48" s="329" t="s">
        <v>130</v>
      </c>
      <c r="K48" s="101"/>
      <c r="L48" s="328" t="s">
        <v>129</v>
      </c>
      <c r="M48" s="329" t="s">
        <v>130</v>
      </c>
      <c r="N48" s="101"/>
      <c r="O48" s="328" t="s">
        <v>129</v>
      </c>
      <c r="P48" s="329" t="s">
        <v>130</v>
      </c>
      <c r="Q48" s="101"/>
      <c r="R48" s="328" t="s">
        <v>129</v>
      </c>
      <c r="S48" s="329" t="s">
        <v>130</v>
      </c>
      <c r="T48" s="101"/>
      <c r="U48" s="328" t="s">
        <v>129</v>
      </c>
      <c r="V48" s="329" t="s">
        <v>130</v>
      </c>
      <c r="W48" s="101"/>
      <c r="X48" s="328" t="s">
        <v>129</v>
      </c>
      <c r="Y48" s="329" t="s">
        <v>130</v>
      </c>
      <c r="Z48" s="101"/>
      <c r="AA48" s="897" t="s">
        <v>129</v>
      </c>
      <c r="AB48" s="898" t="s">
        <v>130</v>
      </c>
      <c r="AC48" s="280"/>
      <c r="AD48" s="48"/>
      <c r="AE48" s="48"/>
      <c r="AF48" s="48"/>
      <c r="AG48" s="48"/>
      <c r="AH48" s="48"/>
      <c r="AI48" s="49"/>
    </row>
    <row r="49" spans="2:35" x14ac:dyDescent="0.3">
      <c r="B49" s="262" t="s">
        <v>133</v>
      </c>
      <c r="C49" s="104"/>
      <c r="D49" s="104"/>
      <c r="E49" s="49"/>
      <c r="F49" s="330">
        <v>11</v>
      </c>
      <c r="G49" s="331">
        <v>0</v>
      </c>
      <c r="H49" s="260"/>
      <c r="I49" s="330">
        <v>11</v>
      </c>
      <c r="J49" s="197">
        <v>0</v>
      </c>
      <c r="K49" s="260"/>
      <c r="L49" s="330">
        <v>14</v>
      </c>
      <c r="M49" s="197">
        <v>15</v>
      </c>
      <c r="N49" s="260"/>
      <c r="O49" s="330">
        <v>16</v>
      </c>
      <c r="P49" s="197">
        <v>31</v>
      </c>
      <c r="Q49" s="260"/>
      <c r="R49" s="330">
        <v>17</v>
      </c>
      <c r="S49" s="197">
        <v>31</v>
      </c>
      <c r="T49" s="260"/>
      <c r="U49" s="330">
        <v>21</v>
      </c>
      <c r="V49" s="197">
        <v>27</v>
      </c>
      <c r="W49" s="260"/>
      <c r="X49" s="330">
        <v>21</v>
      </c>
      <c r="Y49" s="197">
        <v>28</v>
      </c>
      <c r="Z49" s="260"/>
      <c r="AA49" s="899">
        <v>33</v>
      </c>
      <c r="AB49" s="128">
        <v>35</v>
      </c>
      <c r="AC49" s="49"/>
      <c r="AD49" s="48"/>
      <c r="AE49" s="48"/>
      <c r="AF49" s="48"/>
      <c r="AG49" s="48"/>
      <c r="AH49" s="48"/>
      <c r="AI49" s="49"/>
    </row>
    <row r="50" spans="2:35" x14ac:dyDescent="0.3">
      <c r="B50" s="262" t="s">
        <v>136</v>
      </c>
      <c r="C50" s="104"/>
      <c r="D50" s="104"/>
      <c r="E50" s="49"/>
      <c r="F50" s="330">
        <v>0</v>
      </c>
      <c r="G50" s="331">
        <v>16</v>
      </c>
      <c r="H50" s="260"/>
      <c r="I50" s="330">
        <v>0</v>
      </c>
      <c r="J50" s="197">
        <v>16</v>
      </c>
      <c r="K50" s="260"/>
      <c r="L50" s="330">
        <v>0</v>
      </c>
      <c r="M50" s="197">
        <v>17</v>
      </c>
      <c r="N50" s="260"/>
      <c r="O50" s="330">
        <v>0</v>
      </c>
      <c r="P50" s="197">
        <v>1</v>
      </c>
      <c r="Q50" s="260"/>
      <c r="R50" s="330">
        <v>4</v>
      </c>
      <c r="S50" s="197">
        <v>1</v>
      </c>
      <c r="T50" s="260"/>
      <c r="U50" s="330">
        <v>3</v>
      </c>
      <c r="V50" s="197">
        <v>5</v>
      </c>
      <c r="W50" s="260"/>
      <c r="X50" s="330">
        <v>5</v>
      </c>
      <c r="Y50" s="197">
        <v>12</v>
      </c>
      <c r="Z50" s="260"/>
      <c r="AA50" s="899">
        <v>2</v>
      </c>
      <c r="AB50" s="128">
        <v>5</v>
      </c>
      <c r="AC50" s="49"/>
      <c r="AD50" s="48"/>
      <c r="AE50" s="48"/>
      <c r="AF50" s="48"/>
      <c r="AG50" s="48"/>
      <c r="AH50" s="48"/>
      <c r="AI50" s="49"/>
    </row>
    <row r="51" spans="2:35" x14ac:dyDescent="0.3">
      <c r="B51" s="262" t="s">
        <v>139</v>
      </c>
      <c r="C51" s="104"/>
      <c r="D51" s="104"/>
      <c r="E51" s="49"/>
      <c r="F51" s="330">
        <v>3</v>
      </c>
      <c r="G51" s="331"/>
      <c r="H51" s="260"/>
      <c r="I51" s="330">
        <v>3</v>
      </c>
      <c r="J51" s="197"/>
      <c r="K51" s="260"/>
      <c r="L51" s="330">
        <v>2</v>
      </c>
      <c r="M51" s="197"/>
      <c r="N51" s="260"/>
      <c r="O51" s="330">
        <v>1</v>
      </c>
      <c r="P51" s="197"/>
      <c r="Q51" s="260"/>
      <c r="R51" s="330">
        <v>0</v>
      </c>
      <c r="S51" s="197"/>
      <c r="T51" s="260"/>
      <c r="U51" s="330">
        <v>0</v>
      </c>
      <c r="V51" s="197"/>
      <c r="W51" s="260"/>
      <c r="X51" s="330">
        <v>9</v>
      </c>
      <c r="Y51" s="197"/>
      <c r="Z51" s="260"/>
      <c r="AA51" s="899">
        <v>5</v>
      </c>
      <c r="AB51" s="128"/>
      <c r="AC51" s="49"/>
      <c r="AD51" s="48"/>
      <c r="AE51" s="48"/>
      <c r="AF51" s="48"/>
      <c r="AG51" s="48"/>
      <c r="AH51" s="48"/>
      <c r="AI51" s="49"/>
    </row>
    <row r="52" spans="2:35" x14ac:dyDescent="0.3">
      <c r="B52" s="262" t="s">
        <v>142</v>
      </c>
      <c r="C52" s="104"/>
      <c r="D52" s="104"/>
      <c r="E52" s="49"/>
      <c r="F52" s="330">
        <v>0</v>
      </c>
      <c r="G52" s="331">
        <v>0</v>
      </c>
      <c r="H52" s="260"/>
      <c r="I52" s="330">
        <v>0</v>
      </c>
      <c r="J52" s="197">
        <v>0</v>
      </c>
      <c r="K52" s="260"/>
      <c r="L52" s="330">
        <v>0</v>
      </c>
      <c r="M52" s="197">
        <v>0</v>
      </c>
      <c r="N52" s="260"/>
      <c r="O52" s="330">
        <v>0</v>
      </c>
      <c r="P52" s="197">
        <v>0</v>
      </c>
      <c r="Q52" s="260"/>
      <c r="R52" s="330">
        <v>0</v>
      </c>
      <c r="S52" s="197">
        <v>0</v>
      </c>
      <c r="T52" s="260"/>
      <c r="U52" s="330">
        <v>0</v>
      </c>
      <c r="V52" s="197">
        <v>0</v>
      </c>
      <c r="W52" s="260"/>
      <c r="X52" s="330">
        <v>0</v>
      </c>
      <c r="Y52" s="197">
        <v>0</v>
      </c>
      <c r="Z52" s="260"/>
      <c r="AA52" s="899">
        <v>0</v>
      </c>
      <c r="AB52" s="128">
        <v>0</v>
      </c>
      <c r="AC52" s="49"/>
      <c r="AD52" s="48"/>
      <c r="AE52" s="48"/>
      <c r="AF52" s="48"/>
      <c r="AG52" s="48"/>
      <c r="AH52" s="48"/>
      <c r="AI52" s="49"/>
    </row>
    <row r="53" spans="2:35" x14ac:dyDescent="0.3">
      <c r="B53" s="262" t="s">
        <v>144</v>
      </c>
      <c r="C53" s="104"/>
      <c r="D53" s="104"/>
      <c r="E53" s="49"/>
      <c r="F53" s="330">
        <v>0</v>
      </c>
      <c r="G53" s="331">
        <v>1</v>
      </c>
      <c r="H53" s="260"/>
      <c r="I53" s="330">
        <v>0</v>
      </c>
      <c r="J53" s="197">
        <v>1</v>
      </c>
      <c r="K53" s="260"/>
      <c r="L53" s="330">
        <v>0</v>
      </c>
      <c r="M53" s="197">
        <v>1</v>
      </c>
      <c r="N53" s="260"/>
      <c r="O53" s="330">
        <v>0</v>
      </c>
      <c r="P53" s="197">
        <v>1</v>
      </c>
      <c r="Q53" s="260"/>
      <c r="R53" s="330">
        <v>0</v>
      </c>
      <c r="S53" s="197">
        <v>5</v>
      </c>
      <c r="T53" s="260"/>
      <c r="U53" s="330">
        <v>3</v>
      </c>
      <c r="V53" s="197">
        <v>4</v>
      </c>
      <c r="W53" s="260"/>
      <c r="X53" s="330">
        <v>2</v>
      </c>
      <c r="Y53" s="197">
        <v>5</v>
      </c>
      <c r="Z53" s="260"/>
      <c r="AA53" s="899">
        <v>2</v>
      </c>
      <c r="AB53" s="128">
        <v>10</v>
      </c>
      <c r="AC53" s="49"/>
      <c r="AD53" s="48"/>
      <c r="AE53" s="48"/>
      <c r="AF53" s="48"/>
      <c r="AG53" s="48"/>
      <c r="AH53" s="48"/>
      <c r="AI53" s="49"/>
    </row>
    <row r="54" spans="2:35" x14ac:dyDescent="0.3">
      <c r="B54" s="262" t="s">
        <v>147</v>
      </c>
      <c r="C54" s="104"/>
      <c r="D54" s="104"/>
      <c r="E54" s="49"/>
      <c r="F54" s="326">
        <v>14</v>
      </c>
      <c r="G54" s="327">
        <v>15</v>
      </c>
      <c r="H54" s="260"/>
      <c r="I54" s="326">
        <v>14</v>
      </c>
      <c r="J54" s="201">
        <v>15</v>
      </c>
      <c r="K54" s="260"/>
      <c r="L54" s="326">
        <v>16</v>
      </c>
      <c r="M54" s="201">
        <v>31</v>
      </c>
      <c r="N54" s="260"/>
      <c r="O54" s="326">
        <v>17</v>
      </c>
      <c r="P54" s="201">
        <v>31</v>
      </c>
      <c r="Q54" s="260"/>
      <c r="R54" s="326">
        <v>21</v>
      </c>
      <c r="S54" s="201">
        <v>27</v>
      </c>
      <c r="T54" s="260"/>
      <c r="U54" s="326">
        <v>21</v>
      </c>
      <c r="V54" s="201">
        <v>28</v>
      </c>
      <c r="W54" s="260"/>
      <c r="X54" s="326">
        <v>33</v>
      </c>
      <c r="Y54" s="201">
        <v>35</v>
      </c>
      <c r="Z54" s="260"/>
      <c r="AA54" s="900">
        <v>38</v>
      </c>
      <c r="AB54" s="132">
        <v>30</v>
      </c>
      <c r="AC54" s="49"/>
      <c r="AD54" s="48"/>
      <c r="AE54" s="48"/>
      <c r="AF54" s="48"/>
      <c r="AG54" s="48"/>
      <c r="AH54" s="48"/>
      <c r="AI54" s="49"/>
    </row>
    <row r="55" spans="2:35" x14ac:dyDescent="0.3">
      <c r="B55" s="262"/>
      <c r="C55" s="104"/>
      <c r="D55" s="104"/>
      <c r="E55" s="267"/>
      <c r="F55" s="307"/>
      <c r="G55" s="258"/>
      <c r="H55" s="260"/>
      <c r="I55" s="276"/>
      <c r="J55" s="258"/>
      <c r="K55" s="260"/>
      <c r="L55" s="276"/>
      <c r="M55" s="258"/>
      <c r="N55" s="260"/>
      <c r="O55" s="276"/>
      <c r="P55" s="258"/>
      <c r="Q55" s="260"/>
      <c r="R55" s="276"/>
      <c r="S55" s="258"/>
      <c r="T55" s="260"/>
      <c r="U55" s="276"/>
      <c r="V55" s="258"/>
      <c r="W55" s="260"/>
      <c r="X55" s="276"/>
      <c r="Y55" s="258"/>
      <c r="Z55" s="260"/>
      <c r="AA55" s="57"/>
      <c r="AB55" s="48"/>
      <c r="AC55" s="49"/>
      <c r="AD55" s="48"/>
      <c r="AE55" s="48"/>
      <c r="AF55" s="48"/>
      <c r="AG55" s="48"/>
      <c r="AH55" s="48"/>
      <c r="AI55" s="49"/>
    </row>
    <row r="56" spans="2:35" x14ac:dyDescent="0.3">
      <c r="B56" s="262" t="s">
        <v>154</v>
      </c>
      <c r="C56" s="104"/>
      <c r="D56" s="104"/>
      <c r="E56" s="268"/>
      <c r="F56" s="332">
        <v>6336</v>
      </c>
      <c r="G56" s="258"/>
      <c r="H56" s="260"/>
      <c r="I56" s="332">
        <v>6336</v>
      </c>
      <c r="J56" s="258"/>
      <c r="K56" s="260"/>
      <c r="L56" s="332">
        <v>8064</v>
      </c>
      <c r="M56" s="258"/>
      <c r="N56" s="260"/>
      <c r="O56" s="332">
        <v>9216</v>
      </c>
      <c r="P56" s="258"/>
      <c r="Q56" s="260"/>
      <c r="R56" s="332">
        <v>9792</v>
      </c>
      <c r="S56" s="258"/>
      <c r="T56" s="260"/>
      <c r="U56" s="332">
        <v>12096</v>
      </c>
      <c r="V56" s="258"/>
      <c r="W56" s="260"/>
      <c r="X56" s="332">
        <v>11088</v>
      </c>
      <c r="Y56" s="258"/>
      <c r="Z56" s="260"/>
      <c r="AA56" s="901">
        <v>19008</v>
      </c>
      <c r="AB56" s="48"/>
      <c r="AC56" s="49"/>
      <c r="AD56" s="48"/>
      <c r="AE56" s="48"/>
      <c r="AF56" s="48"/>
      <c r="AG56" s="48"/>
      <c r="AH56" s="48"/>
      <c r="AI56" s="49"/>
    </row>
    <row r="57" spans="2:35" x14ac:dyDescent="0.3">
      <c r="B57" s="262" t="s">
        <v>158</v>
      </c>
      <c r="C57" s="104"/>
      <c r="D57" s="104"/>
      <c r="E57" s="267"/>
      <c r="F57" s="332">
        <v>1</v>
      </c>
      <c r="G57" s="258"/>
      <c r="H57" s="260"/>
      <c r="I57" s="332">
        <v>1</v>
      </c>
      <c r="J57" s="258"/>
      <c r="K57" s="260"/>
      <c r="L57" s="332">
        <v>2</v>
      </c>
      <c r="M57" s="258"/>
      <c r="N57" s="260"/>
      <c r="O57" s="332">
        <v>2</v>
      </c>
      <c r="P57" s="258"/>
      <c r="Q57" s="260"/>
      <c r="R57" s="332">
        <v>227</v>
      </c>
      <c r="S57" s="258"/>
      <c r="T57" s="260"/>
      <c r="U57" s="332">
        <v>165</v>
      </c>
      <c r="V57" s="258"/>
      <c r="W57" s="260"/>
      <c r="X57" s="332">
        <v>176</v>
      </c>
      <c r="Y57" s="258"/>
      <c r="Z57" s="260"/>
      <c r="AA57" s="901">
        <v>360</v>
      </c>
      <c r="AB57" s="48"/>
      <c r="AC57" s="49"/>
      <c r="AD57" s="48"/>
      <c r="AE57" s="48"/>
      <c r="AF57" s="48"/>
      <c r="AG57" s="48"/>
      <c r="AH57" s="48"/>
      <c r="AI57" s="49"/>
    </row>
    <row r="58" spans="2:35" x14ac:dyDescent="0.3">
      <c r="B58" s="262" t="s">
        <v>161</v>
      </c>
      <c r="C58" s="104"/>
      <c r="D58" s="104"/>
      <c r="E58" s="267"/>
      <c r="F58" s="332">
        <v>4312</v>
      </c>
      <c r="G58" s="258"/>
      <c r="H58" s="260"/>
      <c r="I58" s="332">
        <v>4312</v>
      </c>
      <c r="J58" s="258"/>
      <c r="K58" s="260"/>
      <c r="L58" s="332">
        <v>6660</v>
      </c>
      <c r="M58" s="258"/>
      <c r="N58" s="260"/>
      <c r="O58" s="332">
        <v>8193</v>
      </c>
      <c r="P58" s="258"/>
      <c r="Q58" s="260"/>
      <c r="R58" s="332">
        <v>8181</v>
      </c>
      <c r="S58" s="258"/>
      <c r="T58" s="260"/>
      <c r="U58" s="332">
        <v>8169</v>
      </c>
      <c r="V58" s="258"/>
      <c r="W58" s="260"/>
      <c r="X58" s="332">
        <v>9242</v>
      </c>
      <c r="Y58" s="258"/>
      <c r="Z58" s="260"/>
      <c r="AA58" s="901">
        <v>15503</v>
      </c>
      <c r="AB58" s="48"/>
      <c r="AC58" s="49"/>
      <c r="AD58" s="48"/>
      <c r="AE58" s="48"/>
      <c r="AF58" s="48"/>
      <c r="AG58" s="48"/>
      <c r="AH58" s="48"/>
      <c r="AI58" s="49"/>
    </row>
    <row r="59" spans="2:35" x14ac:dyDescent="0.3">
      <c r="B59" s="262"/>
      <c r="C59" s="104"/>
      <c r="D59" s="104"/>
      <c r="E59" s="267"/>
      <c r="F59" s="307"/>
      <c r="G59" s="258"/>
      <c r="H59" s="260"/>
      <c r="I59" s="307"/>
      <c r="J59" s="258"/>
      <c r="K59" s="260"/>
      <c r="L59" s="307"/>
      <c r="M59" s="258"/>
      <c r="N59" s="260"/>
      <c r="O59" s="307"/>
      <c r="P59" s="258"/>
      <c r="Q59" s="260"/>
      <c r="R59" s="307"/>
      <c r="S59" s="258"/>
      <c r="T59" s="260"/>
      <c r="U59" s="307"/>
      <c r="V59" s="258"/>
      <c r="W59" s="260"/>
      <c r="X59" s="307"/>
      <c r="Y59" s="258"/>
      <c r="Z59" s="260"/>
      <c r="AA59" s="262"/>
      <c r="AB59" s="48"/>
      <c r="AC59" s="49"/>
      <c r="AD59" s="48"/>
      <c r="AE59" s="48"/>
      <c r="AF59" s="48"/>
      <c r="AG59" s="48"/>
      <c r="AH59" s="48"/>
      <c r="AI59" s="49"/>
    </row>
    <row r="60" spans="2:35" x14ac:dyDescent="0.3">
      <c r="B60" s="262" t="s">
        <v>166</v>
      </c>
      <c r="C60" s="104"/>
      <c r="D60" s="104"/>
      <c r="E60" s="267"/>
      <c r="F60" s="307">
        <v>0</v>
      </c>
      <c r="G60" s="258"/>
      <c r="H60" s="260"/>
      <c r="I60" s="307">
        <v>0</v>
      </c>
      <c r="J60" s="258"/>
      <c r="K60" s="260"/>
      <c r="L60" s="307">
        <v>0</v>
      </c>
      <c r="M60" s="258"/>
      <c r="N60" s="260"/>
      <c r="O60" s="307">
        <v>0</v>
      </c>
      <c r="P60" s="258"/>
      <c r="Q60" s="260"/>
      <c r="R60" s="307">
        <v>0</v>
      </c>
      <c r="S60" s="258"/>
      <c r="T60" s="260"/>
      <c r="U60" s="307">
        <v>1</v>
      </c>
      <c r="V60" s="258"/>
      <c r="W60" s="260"/>
      <c r="X60" s="307">
        <v>0</v>
      </c>
      <c r="Y60" s="258"/>
      <c r="Z60" s="260"/>
      <c r="AA60" s="902">
        <v>0</v>
      </c>
      <c r="AB60" s="48"/>
      <c r="AC60" s="49"/>
      <c r="AD60" s="48"/>
      <c r="AE60" s="48"/>
      <c r="AF60" s="48"/>
      <c r="AG60" s="48"/>
      <c r="AH60" s="48"/>
      <c r="AI60" s="49"/>
    </row>
    <row r="61" spans="2:35" x14ac:dyDescent="0.3">
      <c r="B61" s="262"/>
      <c r="C61" s="104"/>
      <c r="D61" s="104"/>
      <c r="E61" s="267"/>
      <c r="F61" s="307"/>
      <c r="G61" s="258"/>
      <c r="H61" s="260"/>
      <c r="I61" s="309"/>
      <c r="J61" s="258"/>
      <c r="K61" s="260"/>
      <c r="L61" s="276"/>
      <c r="M61" s="258"/>
      <c r="N61" s="260"/>
      <c r="O61" s="276"/>
      <c r="P61" s="258"/>
      <c r="Q61" s="260"/>
      <c r="R61" s="276"/>
      <c r="S61" s="258"/>
      <c r="T61" s="260"/>
      <c r="U61" s="276"/>
      <c r="V61" s="258"/>
      <c r="W61" s="260"/>
      <c r="X61" s="276"/>
      <c r="Y61" s="258"/>
      <c r="Z61" s="260"/>
      <c r="AA61" s="57"/>
      <c r="AB61" s="48"/>
      <c r="AC61" s="49"/>
      <c r="AD61" s="48"/>
      <c r="AE61" s="48"/>
      <c r="AF61" s="48"/>
      <c r="AG61" s="48"/>
      <c r="AH61" s="48"/>
      <c r="AI61" s="49"/>
    </row>
    <row r="62" spans="2:35" x14ac:dyDescent="0.3">
      <c r="B62" s="259" t="s">
        <v>171</v>
      </c>
      <c r="C62" s="117"/>
      <c r="D62" s="48"/>
      <c r="E62" s="49"/>
      <c r="F62" s="297" t="s">
        <v>172</v>
      </c>
      <c r="G62" s="288" t="s">
        <v>173</v>
      </c>
      <c r="H62" s="298" t="s">
        <v>174</v>
      </c>
      <c r="I62" s="297" t="s">
        <v>172</v>
      </c>
      <c r="J62" s="288" t="s">
        <v>173</v>
      </c>
      <c r="K62" s="298" t="s">
        <v>174</v>
      </c>
      <c r="L62" s="297" t="s">
        <v>172</v>
      </c>
      <c r="M62" s="288" t="s">
        <v>173</v>
      </c>
      <c r="N62" s="298" t="s">
        <v>174</v>
      </c>
      <c r="O62" s="300" t="s">
        <v>172</v>
      </c>
      <c r="P62" s="288" t="s">
        <v>173</v>
      </c>
      <c r="Q62" s="298" t="s">
        <v>174</v>
      </c>
      <c r="R62" s="300" t="s">
        <v>172</v>
      </c>
      <c r="S62" s="288" t="s">
        <v>173</v>
      </c>
      <c r="T62" s="298" t="s">
        <v>174</v>
      </c>
      <c r="U62" s="297" t="s">
        <v>172</v>
      </c>
      <c r="V62" s="288" t="s">
        <v>173</v>
      </c>
      <c r="W62" s="298" t="s">
        <v>174</v>
      </c>
      <c r="X62" s="297" t="s">
        <v>172</v>
      </c>
      <c r="Y62" s="288" t="s">
        <v>173</v>
      </c>
      <c r="Z62" s="298" t="s">
        <v>174</v>
      </c>
      <c r="AA62" s="297" t="s">
        <v>172</v>
      </c>
      <c r="AB62" s="143" t="s">
        <v>173</v>
      </c>
      <c r="AC62" s="903" t="s">
        <v>174</v>
      </c>
      <c r="AD62" s="48"/>
      <c r="AE62" s="48"/>
      <c r="AF62" s="48"/>
      <c r="AG62" s="48"/>
      <c r="AH62" s="48"/>
      <c r="AI62" s="49"/>
    </row>
    <row r="63" spans="2:35" x14ac:dyDescent="0.3">
      <c r="B63" s="262" t="s">
        <v>176</v>
      </c>
      <c r="C63" s="104"/>
      <c r="D63" s="48"/>
      <c r="E63" s="49"/>
      <c r="F63" s="330">
        <v>2</v>
      </c>
      <c r="G63" s="197">
        <v>0</v>
      </c>
      <c r="H63" s="313">
        <v>0</v>
      </c>
      <c r="I63" s="330">
        <v>2</v>
      </c>
      <c r="J63" s="197">
        <v>0</v>
      </c>
      <c r="K63" s="308">
        <v>0</v>
      </c>
      <c r="L63" s="330">
        <v>3</v>
      </c>
      <c r="M63" s="197">
        <v>0</v>
      </c>
      <c r="N63" s="313">
        <v>0</v>
      </c>
      <c r="O63" s="330">
        <v>3</v>
      </c>
      <c r="P63" s="197">
        <v>1</v>
      </c>
      <c r="Q63" s="313">
        <v>0</v>
      </c>
      <c r="R63" s="330">
        <v>3</v>
      </c>
      <c r="S63" s="197">
        <v>1</v>
      </c>
      <c r="T63" s="313">
        <v>1</v>
      </c>
      <c r="U63" s="330">
        <v>3</v>
      </c>
      <c r="V63" s="197">
        <v>1</v>
      </c>
      <c r="W63" s="313">
        <v>1</v>
      </c>
      <c r="X63" s="330">
        <v>3</v>
      </c>
      <c r="Y63" s="197">
        <v>1</v>
      </c>
      <c r="Z63" s="313">
        <v>1</v>
      </c>
      <c r="AA63" s="899">
        <v>3</v>
      </c>
      <c r="AB63" s="128">
        <v>2</v>
      </c>
      <c r="AC63" s="268">
        <v>1</v>
      </c>
      <c r="AD63" s="48"/>
      <c r="AE63" s="48"/>
      <c r="AF63" s="48"/>
      <c r="AG63" s="48"/>
      <c r="AH63" s="48"/>
      <c r="AI63" s="49"/>
    </row>
    <row r="64" spans="2:35" x14ac:dyDescent="0.3">
      <c r="B64" s="262" t="s">
        <v>179</v>
      </c>
      <c r="C64" s="104"/>
      <c r="D64" s="48"/>
      <c r="E64" s="49"/>
      <c r="F64" s="330">
        <v>0</v>
      </c>
      <c r="G64" s="197">
        <v>0</v>
      </c>
      <c r="H64" s="313"/>
      <c r="I64" s="330">
        <v>0</v>
      </c>
      <c r="J64" s="197">
        <v>0</v>
      </c>
      <c r="K64" s="308"/>
      <c r="L64" s="330">
        <v>0</v>
      </c>
      <c r="M64" s="197">
        <v>0</v>
      </c>
      <c r="N64" s="313"/>
      <c r="O64" s="330">
        <v>0</v>
      </c>
      <c r="P64" s="197">
        <v>0</v>
      </c>
      <c r="Q64" s="313"/>
      <c r="R64" s="330">
        <v>0</v>
      </c>
      <c r="S64" s="197">
        <v>0</v>
      </c>
      <c r="T64" s="313"/>
      <c r="U64" s="330">
        <v>0</v>
      </c>
      <c r="V64" s="197">
        <v>0</v>
      </c>
      <c r="W64" s="313"/>
      <c r="X64" s="330">
        <v>0</v>
      </c>
      <c r="Y64" s="197">
        <v>0</v>
      </c>
      <c r="Z64" s="313"/>
      <c r="AA64" s="899">
        <v>0</v>
      </c>
      <c r="AB64" s="128">
        <v>0</v>
      </c>
      <c r="AC64" s="268"/>
      <c r="AD64" s="48"/>
      <c r="AE64" s="48"/>
      <c r="AF64" s="48"/>
      <c r="AG64" s="48"/>
      <c r="AH64" s="48"/>
      <c r="AI64" s="49"/>
    </row>
    <row r="65" spans="1:35" x14ac:dyDescent="0.3">
      <c r="B65" s="262" t="s">
        <v>180</v>
      </c>
      <c r="C65" s="104"/>
      <c r="D65" s="48"/>
      <c r="E65" s="49"/>
      <c r="F65" s="330">
        <v>0</v>
      </c>
      <c r="G65" s="197">
        <v>0</v>
      </c>
      <c r="H65" s="308">
        <v>0</v>
      </c>
      <c r="I65" s="330">
        <v>0</v>
      </c>
      <c r="J65" s="197">
        <v>0</v>
      </c>
      <c r="K65" s="308">
        <v>0</v>
      </c>
      <c r="L65" s="330">
        <v>0</v>
      </c>
      <c r="M65" s="197">
        <v>0</v>
      </c>
      <c r="N65" s="308">
        <v>0</v>
      </c>
      <c r="O65" s="330">
        <v>0</v>
      </c>
      <c r="P65" s="197">
        <v>0</v>
      </c>
      <c r="Q65" s="308">
        <v>-1</v>
      </c>
      <c r="R65" s="330">
        <v>0</v>
      </c>
      <c r="S65" s="197">
        <v>0</v>
      </c>
      <c r="T65" s="308">
        <v>0</v>
      </c>
      <c r="U65" s="330">
        <v>0</v>
      </c>
      <c r="V65" s="197">
        <v>0</v>
      </c>
      <c r="W65" s="308">
        <v>0</v>
      </c>
      <c r="X65" s="330">
        <v>0</v>
      </c>
      <c r="Y65" s="197">
        <v>0</v>
      </c>
      <c r="Z65" s="308">
        <v>0</v>
      </c>
      <c r="AA65" s="899">
        <v>0</v>
      </c>
      <c r="AB65" s="128">
        <v>0</v>
      </c>
      <c r="AC65" s="904">
        <v>0</v>
      </c>
      <c r="AD65" s="48"/>
      <c r="AE65" s="48"/>
      <c r="AF65" s="48"/>
      <c r="AG65" s="48"/>
      <c r="AH65" s="48"/>
      <c r="AI65" s="49"/>
    </row>
    <row r="66" spans="1:35" x14ac:dyDescent="0.3">
      <c r="B66" s="262" t="s">
        <v>182</v>
      </c>
      <c r="C66" s="104"/>
      <c r="D66" s="48"/>
      <c r="E66" s="49"/>
      <c r="F66" s="330">
        <v>1</v>
      </c>
      <c r="G66" s="197">
        <v>0</v>
      </c>
      <c r="H66" s="308">
        <v>0</v>
      </c>
      <c r="I66" s="330">
        <v>1</v>
      </c>
      <c r="J66" s="197">
        <v>0</v>
      </c>
      <c r="K66" s="308">
        <v>0</v>
      </c>
      <c r="L66" s="330">
        <v>0</v>
      </c>
      <c r="M66" s="197">
        <v>1</v>
      </c>
      <c r="N66" s="308">
        <v>0</v>
      </c>
      <c r="O66" s="330">
        <v>0</v>
      </c>
      <c r="P66" s="197">
        <v>0</v>
      </c>
      <c r="Q66" s="308">
        <v>1</v>
      </c>
      <c r="R66" s="330">
        <v>0</v>
      </c>
      <c r="S66" s="197">
        <v>0</v>
      </c>
      <c r="T66" s="308">
        <v>0</v>
      </c>
      <c r="U66" s="330">
        <v>0</v>
      </c>
      <c r="V66" s="197">
        <v>0</v>
      </c>
      <c r="W66" s="308">
        <v>0</v>
      </c>
      <c r="X66" s="330">
        <v>0</v>
      </c>
      <c r="Y66" s="197">
        <v>1</v>
      </c>
      <c r="Z66" s="308">
        <v>0</v>
      </c>
      <c r="AA66" s="899">
        <v>2</v>
      </c>
      <c r="AB66" s="128">
        <v>2</v>
      </c>
      <c r="AC66" s="904">
        <v>0</v>
      </c>
      <c r="AD66" s="48"/>
      <c r="AE66" s="48"/>
      <c r="AF66" s="48"/>
      <c r="AG66" s="48"/>
      <c r="AH66" s="48"/>
      <c r="AI66" s="49"/>
    </row>
    <row r="67" spans="1:35" x14ac:dyDescent="0.3">
      <c r="B67" s="262" t="s">
        <v>184</v>
      </c>
      <c r="C67" s="104"/>
      <c r="D67" s="48"/>
      <c r="E67" s="49"/>
      <c r="F67" s="326">
        <v>3</v>
      </c>
      <c r="G67" s="201">
        <v>0</v>
      </c>
      <c r="H67" s="311">
        <v>0</v>
      </c>
      <c r="I67" s="326">
        <v>3</v>
      </c>
      <c r="J67" s="201">
        <v>0</v>
      </c>
      <c r="K67" s="311">
        <v>0</v>
      </c>
      <c r="L67" s="326">
        <v>3</v>
      </c>
      <c r="M67" s="201">
        <v>1</v>
      </c>
      <c r="N67" s="311">
        <v>0</v>
      </c>
      <c r="O67" s="326">
        <v>3</v>
      </c>
      <c r="P67" s="201">
        <v>1</v>
      </c>
      <c r="Q67" s="311">
        <v>1</v>
      </c>
      <c r="R67" s="326">
        <v>3</v>
      </c>
      <c r="S67" s="201">
        <v>1</v>
      </c>
      <c r="T67" s="311">
        <v>1</v>
      </c>
      <c r="U67" s="326">
        <v>3</v>
      </c>
      <c r="V67" s="201">
        <v>1</v>
      </c>
      <c r="W67" s="311">
        <v>1</v>
      </c>
      <c r="X67" s="326">
        <v>3</v>
      </c>
      <c r="Y67" s="201">
        <v>2</v>
      </c>
      <c r="Z67" s="311">
        <v>1</v>
      </c>
      <c r="AA67" s="900">
        <v>5</v>
      </c>
      <c r="AB67" s="132">
        <v>4</v>
      </c>
      <c r="AC67" s="905">
        <v>1</v>
      </c>
      <c r="AD67" s="48"/>
      <c r="AE67" s="48"/>
      <c r="AF67" s="48"/>
      <c r="AG67" s="48"/>
      <c r="AH67" s="48"/>
      <c r="AI67" s="49"/>
    </row>
    <row r="68" spans="1:35" x14ac:dyDescent="0.3">
      <c r="B68" s="262"/>
      <c r="C68" s="104"/>
      <c r="D68" s="104"/>
      <c r="E68" s="267"/>
      <c r="F68" s="307"/>
      <c r="G68" s="258"/>
      <c r="H68" s="260"/>
      <c r="I68" s="276"/>
      <c r="J68" s="258"/>
      <c r="K68" s="260"/>
      <c r="L68" s="276"/>
      <c r="M68" s="258"/>
      <c r="N68" s="260"/>
      <c r="O68" s="276"/>
      <c r="P68" s="258"/>
      <c r="Q68" s="260"/>
      <c r="R68" s="276"/>
      <c r="S68" s="258"/>
      <c r="T68" s="260"/>
      <c r="U68" s="276"/>
      <c r="V68" s="258"/>
      <c r="W68" s="260"/>
      <c r="X68" s="276"/>
      <c r="Y68" s="258"/>
      <c r="Z68" s="260"/>
      <c r="AA68" s="57"/>
      <c r="AB68" s="48"/>
      <c r="AC68" s="49"/>
      <c r="AD68" s="48"/>
      <c r="AE68" s="48"/>
      <c r="AF68" s="48"/>
      <c r="AG68" s="48"/>
      <c r="AH68" s="48"/>
      <c r="AI68" s="49"/>
    </row>
    <row r="69" spans="1:35" x14ac:dyDescent="0.3">
      <c r="B69" s="261" t="s">
        <v>191</v>
      </c>
      <c r="C69" s="117"/>
      <c r="D69" s="48"/>
      <c r="E69" s="49"/>
      <c r="F69" s="297" t="s">
        <v>172</v>
      </c>
      <c r="G69" s="287" t="s">
        <v>173</v>
      </c>
      <c r="H69" s="299" t="s">
        <v>174</v>
      </c>
      <c r="I69" s="297" t="s">
        <v>172</v>
      </c>
      <c r="J69" s="287" t="s">
        <v>173</v>
      </c>
      <c r="K69" s="299" t="s">
        <v>174</v>
      </c>
      <c r="L69" s="297" t="s">
        <v>172</v>
      </c>
      <c r="M69" s="287" t="s">
        <v>173</v>
      </c>
      <c r="N69" s="299" t="s">
        <v>174</v>
      </c>
      <c r="O69" s="297" t="s">
        <v>172</v>
      </c>
      <c r="P69" s="288" t="s">
        <v>173</v>
      </c>
      <c r="Q69" s="298" t="s">
        <v>174</v>
      </c>
      <c r="R69" s="300" t="s">
        <v>172</v>
      </c>
      <c r="S69" s="301" t="s">
        <v>173</v>
      </c>
      <c r="T69" s="299" t="s">
        <v>174</v>
      </c>
      <c r="U69" s="297" t="s">
        <v>172</v>
      </c>
      <c r="V69" s="287" t="s">
        <v>173</v>
      </c>
      <c r="W69" s="299" t="s">
        <v>174</v>
      </c>
      <c r="X69" s="297" t="s">
        <v>172</v>
      </c>
      <c r="Y69" s="287" t="s">
        <v>173</v>
      </c>
      <c r="Z69" s="299" t="s">
        <v>174</v>
      </c>
      <c r="AA69" s="297" t="s">
        <v>172</v>
      </c>
      <c r="AB69" s="148" t="s">
        <v>173</v>
      </c>
      <c r="AC69" s="299" t="s">
        <v>174</v>
      </c>
      <c r="AD69" s="48"/>
      <c r="AE69" s="48"/>
      <c r="AF69" s="48"/>
      <c r="AG69" s="48"/>
      <c r="AH69" s="48"/>
      <c r="AI69" s="49"/>
    </row>
    <row r="70" spans="1:35" x14ac:dyDescent="0.3">
      <c r="B70" s="262" t="s">
        <v>193</v>
      </c>
      <c r="C70" s="104"/>
      <c r="D70" s="48"/>
      <c r="E70" s="49"/>
      <c r="F70" s="307">
        <v>1434</v>
      </c>
      <c r="G70" s="312">
        <v>0</v>
      </c>
      <c r="H70" s="308">
        <v>0</v>
      </c>
      <c r="I70" s="307">
        <v>1434</v>
      </c>
      <c r="J70" s="312">
        <v>0</v>
      </c>
      <c r="K70" s="308">
        <v>0</v>
      </c>
      <c r="L70" s="307">
        <v>1381</v>
      </c>
      <c r="M70" s="312">
        <v>0</v>
      </c>
      <c r="N70" s="308">
        <v>0</v>
      </c>
      <c r="O70" s="307">
        <v>1381</v>
      </c>
      <c r="P70" s="312">
        <v>500</v>
      </c>
      <c r="Q70" s="308">
        <v>0</v>
      </c>
      <c r="R70" s="307">
        <v>1381</v>
      </c>
      <c r="S70" s="312">
        <v>500</v>
      </c>
      <c r="T70" s="308">
        <v>300</v>
      </c>
      <c r="U70" s="307">
        <v>1381</v>
      </c>
      <c r="V70" s="312">
        <v>500</v>
      </c>
      <c r="W70" s="308">
        <v>300</v>
      </c>
      <c r="X70" s="307">
        <v>1381</v>
      </c>
      <c r="Y70" s="312">
        <v>500</v>
      </c>
      <c r="Z70" s="308">
        <v>300</v>
      </c>
      <c r="AA70" s="902">
        <v>1381</v>
      </c>
      <c r="AB70" s="124">
        <v>500</v>
      </c>
      <c r="AC70" s="904">
        <v>300</v>
      </c>
      <c r="AD70" s="48"/>
      <c r="AE70" s="48"/>
      <c r="AF70" s="48"/>
      <c r="AG70" s="48"/>
      <c r="AH70" s="48"/>
      <c r="AI70" s="49"/>
    </row>
    <row r="71" spans="1:35" x14ac:dyDescent="0.3">
      <c r="B71" s="262" t="s">
        <v>196</v>
      </c>
      <c r="C71" s="104"/>
      <c r="D71" s="48"/>
      <c r="E71" s="49"/>
      <c r="F71" s="326">
        <v>6</v>
      </c>
      <c r="G71" s="201">
        <v>0</v>
      </c>
      <c r="H71" s="311">
        <v>0</v>
      </c>
      <c r="I71" s="326">
        <v>6</v>
      </c>
      <c r="J71" s="201">
        <v>0</v>
      </c>
      <c r="K71" s="311">
        <v>0</v>
      </c>
      <c r="L71" s="326">
        <v>9</v>
      </c>
      <c r="M71" s="201">
        <v>0</v>
      </c>
      <c r="N71" s="311">
        <v>0</v>
      </c>
      <c r="O71" s="326">
        <v>9</v>
      </c>
      <c r="P71" s="201">
        <v>2</v>
      </c>
      <c r="Q71" s="311">
        <v>0</v>
      </c>
      <c r="R71" s="326">
        <v>8</v>
      </c>
      <c r="S71" s="201">
        <v>2</v>
      </c>
      <c r="T71" s="311">
        <v>2</v>
      </c>
      <c r="U71" s="326">
        <v>8</v>
      </c>
      <c r="V71" s="201">
        <v>2</v>
      </c>
      <c r="W71" s="311">
        <v>2</v>
      </c>
      <c r="X71" s="326">
        <v>7</v>
      </c>
      <c r="Y71" s="201">
        <v>2</v>
      </c>
      <c r="Z71" s="311">
        <v>4</v>
      </c>
      <c r="AA71" s="900">
        <v>9</v>
      </c>
      <c r="AB71" s="132">
        <v>3</v>
      </c>
      <c r="AC71" s="905">
        <v>9</v>
      </c>
      <c r="AD71" s="48"/>
      <c r="AE71" s="48"/>
      <c r="AF71" s="48"/>
      <c r="AG71" s="48"/>
      <c r="AH71" s="48"/>
      <c r="AI71" s="49"/>
    </row>
    <row r="72" spans="1:35" x14ac:dyDescent="0.3">
      <c r="A72" s="48"/>
      <c r="B72" s="262"/>
      <c r="C72" s="104"/>
      <c r="D72" s="104"/>
      <c r="E72" s="267"/>
      <c r="F72" s="307"/>
      <c r="G72" s="258"/>
      <c r="H72" s="260"/>
      <c r="I72" s="276"/>
      <c r="J72" s="258"/>
      <c r="K72" s="260"/>
      <c r="L72" s="276"/>
      <c r="M72" s="258"/>
      <c r="N72" s="260"/>
      <c r="O72" s="276"/>
      <c r="P72" s="258"/>
      <c r="Q72" s="260"/>
      <c r="R72" s="276"/>
      <c r="S72" s="258"/>
      <c r="T72" s="260"/>
      <c r="U72" s="276"/>
      <c r="V72" s="258"/>
      <c r="W72" s="260"/>
      <c r="X72" s="276"/>
      <c r="Y72" s="258"/>
      <c r="Z72" s="260"/>
      <c r="AA72" s="57"/>
      <c r="AB72" s="48"/>
      <c r="AC72" s="49"/>
      <c r="AD72" s="48"/>
      <c r="AE72" s="48"/>
      <c r="AF72" s="48"/>
      <c r="AG72" s="48"/>
      <c r="AH72" s="48"/>
      <c r="AI72" s="49"/>
    </row>
    <row r="73" spans="1:35" x14ac:dyDescent="0.3">
      <c r="A73" s="48"/>
      <c r="B73" s="261" t="s">
        <v>203</v>
      </c>
      <c r="C73" s="104"/>
      <c r="D73" s="104"/>
      <c r="E73" s="49"/>
      <c r="F73" s="333" t="s">
        <v>204</v>
      </c>
      <c r="G73" s="258"/>
      <c r="H73" s="260"/>
      <c r="I73" s="333" t="s">
        <v>204</v>
      </c>
      <c r="J73" s="258"/>
      <c r="K73" s="260"/>
      <c r="L73" s="333" t="s">
        <v>204</v>
      </c>
      <c r="M73" s="258"/>
      <c r="N73" s="260"/>
      <c r="O73" s="333" t="s">
        <v>204</v>
      </c>
      <c r="P73" s="258"/>
      <c r="Q73" s="260"/>
      <c r="R73" s="333" t="s">
        <v>204</v>
      </c>
      <c r="S73" s="258"/>
      <c r="T73" s="260"/>
      <c r="U73" s="333" t="s">
        <v>204</v>
      </c>
      <c r="V73" s="258"/>
      <c r="W73" s="260"/>
      <c r="X73" s="333" t="s">
        <v>204</v>
      </c>
      <c r="Y73" s="258"/>
      <c r="Z73" s="260"/>
      <c r="AA73" s="906" t="s">
        <v>204</v>
      </c>
      <c r="AB73" s="48"/>
      <c r="AC73" s="49"/>
      <c r="AD73" s="48"/>
      <c r="AE73" s="48"/>
      <c r="AF73" s="48"/>
      <c r="AG73" s="48"/>
      <c r="AH73" s="48"/>
      <c r="AI73" s="49"/>
    </row>
    <row r="74" spans="1:35" x14ac:dyDescent="0.3">
      <c r="B74" s="262" t="s">
        <v>207</v>
      </c>
      <c r="C74" s="104"/>
      <c r="D74" s="104"/>
      <c r="E74" s="49"/>
      <c r="F74" s="334">
        <v>4.75</v>
      </c>
      <c r="G74" s="258"/>
      <c r="H74" s="260"/>
      <c r="I74" s="334">
        <v>4.75</v>
      </c>
      <c r="J74" s="258"/>
      <c r="K74" s="260"/>
      <c r="L74" s="334">
        <v>4.75</v>
      </c>
      <c r="M74" s="258"/>
      <c r="N74" s="260"/>
      <c r="O74" s="334">
        <v>4.75</v>
      </c>
      <c r="P74" s="258"/>
      <c r="Q74" s="260"/>
      <c r="R74" s="334">
        <v>4.75</v>
      </c>
      <c r="S74" s="258"/>
      <c r="T74" s="260"/>
      <c r="U74" s="334">
        <v>5.2249999999999996</v>
      </c>
      <c r="V74" s="258"/>
      <c r="W74" s="260"/>
      <c r="X74" s="334">
        <v>7.125</v>
      </c>
      <c r="Y74" s="258"/>
      <c r="Z74" s="260"/>
      <c r="AA74" s="907">
        <v>7.6</v>
      </c>
      <c r="AB74" s="48"/>
      <c r="AC74" s="49"/>
      <c r="AD74" s="48"/>
      <c r="AE74" s="48"/>
      <c r="AF74" s="48"/>
      <c r="AG74" s="48"/>
      <c r="AH74" s="48"/>
      <c r="AI74" s="49"/>
    </row>
    <row r="75" spans="1:35" x14ac:dyDescent="0.3">
      <c r="B75" s="262" t="s">
        <v>210</v>
      </c>
      <c r="C75" s="104"/>
      <c r="D75" s="104"/>
      <c r="E75" s="49"/>
      <c r="F75" s="335">
        <v>8.2576000000000001</v>
      </c>
      <c r="G75" s="258"/>
      <c r="H75" s="260"/>
      <c r="I75" s="335">
        <v>8.2576000000000001</v>
      </c>
      <c r="J75" s="258"/>
      <c r="K75" s="260"/>
      <c r="L75" s="335">
        <v>13.00104</v>
      </c>
      <c r="M75" s="258"/>
      <c r="N75" s="260"/>
      <c r="O75" s="335">
        <v>16.0914</v>
      </c>
      <c r="P75" s="258"/>
      <c r="Q75" s="260"/>
      <c r="R75" s="335">
        <v>16.28172</v>
      </c>
      <c r="S75" s="258"/>
      <c r="T75" s="260"/>
      <c r="U75" s="335">
        <v>16.478279999999998</v>
      </c>
      <c r="V75" s="258"/>
      <c r="W75" s="260"/>
      <c r="X75" s="335">
        <v>14.958319999999999</v>
      </c>
      <c r="Y75" s="258"/>
      <c r="Z75" s="260"/>
      <c r="AA75" s="908">
        <v>24.522679999999998</v>
      </c>
      <c r="AB75" s="48"/>
      <c r="AC75" s="49"/>
      <c r="AD75" s="48"/>
      <c r="AE75" s="48"/>
      <c r="AF75" s="48"/>
      <c r="AG75" s="48"/>
      <c r="AH75" s="48"/>
      <c r="AI75" s="49"/>
    </row>
    <row r="76" spans="1:35" ht="15" thickBot="1" x14ac:dyDescent="0.35">
      <c r="B76" s="265" t="s">
        <v>213</v>
      </c>
      <c r="C76" s="266"/>
      <c r="D76" s="266"/>
      <c r="E76" s="100"/>
      <c r="F76" s="336">
        <v>13.0076</v>
      </c>
      <c r="G76" s="323"/>
      <c r="H76" s="324"/>
      <c r="I76" s="336">
        <v>13.0076</v>
      </c>
      <c r="J76" s="323"/>
      <c r="K76" s="324"/>
      <c r="L76" s="336">
        <v>17.75104</v>
      </c>
      <c r="M76" s="323"/>
      <c r="N76" s="324"/>
      <c r="O76" s="336">
        <v>20.8414</v>
      </c>
      <c r="P76" s="323"/>
      <c r="Q76" s="324"/>
      <c r="R76" s="336">
        <v>21.03172</v>
      </c>
      <c r="S76" s="323"/>
      <c r="T76" s="324"/>
      <c r="U76" s="336">
        <v>21.703279999999999</v>
      </c>
      <c r="V76" s="323"/>
      <c r="W76" s="324"/>
      <c r="X76" s="336">
        <v>22.083320000000001</v>
      </c>
      <c r="Y76" s="323"/>
      <c r="Z76" s="324"/>
      <c r="AA76" s="909">
        <v>32.122679999999995</v>
      </c>
      <c r="AB76" s="99"/>
      <c r="AC76" s="100"/>
      <c r="AD76" s="99"/>
      <c r="AE76" s="99"/>
      <c r="AF76" s="99"/>
      <c r="AG76" s="99"/>
      <c r="AH76" s="99"/>
      <c r="AI76" s="100"/>
    </row>
    <row r="77" spans="1:35" ht="15" thickBot="1" x14ac:dyDescent="0.35">
      <c r="B77" s="104"/>
      <c r="C77" s="104"/>
      <c r="D77" s="104"/>
      <c r="E77" s="104"/>
      <c r="F77" s="104"/>
    </row>
    <row r="78" spans="1:35" ht="15" thickBot="1" x14ac:dyDescent="0.35">
      <c r="B78" s="281" t="s">
        <v>121</v>
      </c>
      <c r="C78" s="296"/>
      <c r="D78" s="272"/>
      <c r="E78" s="273"/>
      <c r="F78" s="946" t="s">
        <v>112</v>
      </c>
      <c r="G78" s="946"/>
      <c r="H78" s="947"/>
      <c r="I78" s="943" t="s">
        <v>113</v>
      </c>
      <c r="J78" s="944"/>
      <c r="K78" s="945"/>
      <c r="L78" s="943" t="s">
        <v>114</v>
      </c>
      <c r="M78" s="944"/>
      <c r="N78" s="945"/>
      <c r="O78" s="943" t="s">
        <v>115</v>
      </c>
      <c r="P78" s="944"/>
      <c r="Q78" s="945"/>
      <c r="R78" s="943" t="s">
        <v>116</v>
      </c>
      <c r="S78" s="944"/>
      <c r="T78" s="945"/>
      <c r="U78" s="943">
        <v>6</v>
      </c>
      <c r="V78" s="944"/>
      <c r="W78" s="945"/>
      <c r="X78" s="943">
        <v>7</v>
      </c>
      <c r="Y78" s="944"/>
      <c r="Z78" s="945"/>
      <c r="AA78" s="943">
        <v>8</v>
      </c>
      <c r="AB78" s="944"/>
      <c r="AC78" s="945"/>
      <c r="AD78" s="943">
        <v>9</v>
      </c>
      <c r="AE78" s="944"/>
      <c r="AF78" s="945"/>
      <c r="AG78" s="943">
        <v>10</v>
      </c>
      <c r="AH78" s="944"/>
      <c r="AI78" s="945"/>
    </row>
    <row r="79" spans="1:35" x14ac:dyDescent="0.3">
      <c r="B79" s="57"/>
      <c r="C79" s="103"/>
      <c r="D79" s="48"/>
      <c r="E79" s="49"/>
      <c r="F79" s="302" t="s">
        <v>122</v>
      </c>
      <c r="G79" s="303" t="s">
        <v>123</v>
      </c>
      <c r="H79" s="304" t="s">
        <v>124</v>
      </c>
      <c r="I79" s="302" t="s">
        <v>122</v>
      </c>
      <c r="J79" s="303" t="s">
        <v>123</v>
      </c>
      <c r="K79" s="304" t="s">
        <v>124</v>
      </c>
      <c r="L79" s="302" t="s">
        <v>122</v>
      </c>
      <c r="M79" s="303" t="s">
        <v>123</v>
      </c>
      <c r="N79" s="304" t="s">
        <v>124</v>
      </c>
      <c r="O79" s="302" t="s">
        <v>122</v>
      </c>
      <c r="P79" s="303" t="s">
        <v>123</v>
      </c>
      <c r="Q79" s="304" t="s">
        <v>124</v>
      </c>
      <c r="R79" s="302" t="s">
        <v>122</v>
      </c>
      <c r="S79" s="303" t="s">
        <v>123</v>
      </c>
      <c r="T79" s="304" t="s">
        <v>124</v>
      </c>
      <c r="U79" s="302" t="s">
        <v>122</v>
      </c>
      <c r="V79" s="303" t="s">
        <v>123</v>
      </c>
      <c r="W79" s="304" t="s">
        <v>124</v>
      </c>
      <c r="X79" s="302" t="s">
        <v>122</v>
      </c>
      <c r="Y79" s="303" t="s">
        <v>123</v>
      </c>
      <c r="Z79" s="304" t="s">
        <v>124</v>
      </c>
      <c r="AA79" s="302" t="s">
        <v>122</v>
      </c>
      <c r="AB79" s="303" t="s">
        <v>123</v>
      </c>
      <c r="AC79" s="304" t="s">
        <v>124</v>
      </c>
      <c r="AD79" s="48"/>
      <c r="AE79" s="48"/>
      <c r="AF79" s="48"/>
      <c r="AG79" s="48"/>
      <c r="AH79" s="48"/>
      <c r="AI79" s="49"/>
    </row>
    <row r="80" spans="1:35" x14ac:dyDescent="0.3">
      <c r="B80" s="290" t="s">
        <v>125</v>
      </c>
      <c r="C80" s="107"/>
      <c r="D80" s="48"/>
      <c r="E80" s="49"/>
      <c r="F80" s="305"/>
      <c r="G80" s="289"/>
      <c r="H80" s="306"/>
      <c r="I80" s="305"/>
      <c r="J80" s="289"/>
      <c r="K80" s="306"/>
      <c r="L80" s="305"/>
      <c r="M80" s="289"/>
      <c r="N80" s="306"/>
      <c r="O80" s="305"/>
      <c r="P80" s="289"/>
      <c r="Q80" s="306"/>
      <c r="R80" s="305"/>
      <c r="S80" s="289"/>
      <c r="T80" s="306"/>
      <c r="U80" s="305"/>
      <c r="V80" s="289"/>
      <c r="W80" s="306"/>
      <c r="X80" s="305"/>
      <c r="Y80" s="289"/>
      <c r="Z80" s="306"/>
      <c r="AA80" s="305"/>
      <c r="AB80" s="289"/>
      <c r="AC80" s="306"/>
      <c r="AD80" s="48"/>
      <c r="AE80" s="48"/>
      <c r="AF80" s="48"/>
      <c r="AG80" s="48"/>
      <c r="AH80" s="48"/>
      <c r="AI80" s="49"/>
    </row>
    <row r="81" spans="2:35" x14ac:dyDescent="0.3">
      <c r="B81" s="262" t="s">
        <v>131</v>
      </c>
      <c r="C81" s="104"/>
      <c r="D81" s="48"/>
      <c r="E81" s="49"/>
      <c r="F81" s="307">
        <v>0</v>
      </c>
      <c r="G81" s="188">
        <v>0</v>
      </c>
      <c r="H81" s="308">
        <v>0</v>
      </c>
      <c r="I81" s="307">
        <v>700</v>
      </c>
      <c r="J81" s="188">
        <v>450</v>
      </c>
      <c r="K81" s="308">
        <v>300</v>
      </c>
      <c r="L81" s="307">
        <v>1250</v>
      </c>
      <c r="M81" s="188">
        <v>700</v>
      </c>
      <c r="N81" s="308">
        <v>400</v>
      </c>
      <c r="O81" s="307">
        <v>1450</v>
      </c>
      <c r="P81" s="188">
        <v>850</v>
      </c>
      <c r="Q81" s="308">
        <v>464</v>
      </c>
      <c r="R81" s="307">
        <v>1400</v>
      </c>
      <c r="S81" s="188">
        <v>925</v>
      </c>
      <c r="T81" s="308">
        <v>500</v>
      </c>
      <c r="U81" s="307">
        <v>1400</v>
      </c>
      <c r="V81" s="188">
        <v>925</v>
      </c>
      <c r="W81" s="308">
        <v>500</v>
      </c>
      <c r="X81" s="307">
        <v>1551</v>
      </c>
      <c r="Y81" s="188">
        <v>1002</v>
      </c>
      <c r="Z81" s="308">
        <v>555</v>
      </c>
      <c r="AA81" s="307">
        <v>2364</v>
      </c>
      <c r="AB81" s="188">
        <v>1835</v>
      </c>
      <c r="AC81" s="308">
        <v>882</v>
      </c>
      <c r="AD81" s="48"/>
      <c r="AE81" s="48"/>
      <c r="AF81" s="48"/>
      <c r="AG81" s="48"/>
      <c r="AH81" s="48"/>
      <c r="AI81" s="49"/>
    </row>
    <row r="82" spans="2:35" x14ac:dyDescent="0.3">
      <c r="B82" s="262" t="s">
        <v>134</v>
      </c>
      <c r="C82" s="104"/>
      <c r="D82" s="48"/>
      <c r="E82" s="49"/>
      <c r="F82" s="307">
        <v>0</v>
      </c>
      <c r="G82" s="188">
        <v>0</v>
      </c>
      <c r="H82" s="308">
        <v>0</v>
      </c>
      <c r="I82" s="307">
        <v>717</v>
      </c>
      <c r="J82" s="188">
        <v>462</v>
      </c>
      <c r="K82" s="308">
        <v>308</v>
      </c>
      <c r="L82" s="307">
        <v>1282</v>
      </c>
      <c r="M82" s="188">
        <v>719</v>
      </c>
      <c r="N82" s="308">
        <v>411</v>
      </c>
      <c r="O82" s="307">
        <v>1491</v>
      </c>
      <c r="P82" s="188">
        <v>875</v>
      </c>
      <c r="Q82" s="308">
        <v>541</v>
      </c>
      <c r="R82" s="307">
        <v>1442</v>
      </c>
      <c r="S82" s="188">
        <v>954</v>
      </c>
      <c r="T82" s="308">
        <v>516</v>
      </c>
      <c r="U82" s="307">
        <v>1440</v>
      </c>
      <c r="V82" s="188">
        <v>953</v>
      </c>
      <c r="W82" s="308">
        <v>515</v>
      </c>
      <c r="X82" s="307">
        <v>1655</v>
      </c>
      <c r="Y82" s="188">
        <v>1081</v>
      </c>
      <c r="Z82" s="308">
        <v>572</v>
      </c>
      <c r="AA82" s="307">
        <v>2494</v>
      </c>
      <c r="AB82" s="188">
        <v>1947</v>
      </c>
      <c r="AC82" s="308">
        <v>909</v>
      </c>
      <c r="AD82" s="48"/>
      <c r="AE82" s="48"/>
      <c r="AF82" s="48"/>
      <c r="AG82" s="48"/>
      <c r="AH82" s="48"/>
      <c r="AI82" s="49"/>
    </row>
    <row r="83" spans="2:35" x14ac:dyDescent="0.3">
      <c r="B83" s="262" t="s">
        <v>137</v>
      </c>
      <c r="C83" s="104"/>
      <c r="D83" s="48"/>
      <c r="E83" s="49"/>
      <c r="F83" s="307">
        <v>0</v>
      </c>
      <c r="G83" s="188">
        <v>0</v>
      </c>
      <c r="H83" s="308">
        <v>0</v>
      </c>
      <c r="I83" s="307">
        <v>17</v>
      </c>
      <c r="J83" s="188">
        <v>12</v>
      </c>
      <c r="K83" s="308">
        <v>8</v>
      </c>
      <c r="L83" s="307">
        <v>32</v>
      </c>
      <c r="M83" s="188">
        <v>19</v>
      </c>
      <c r="N83" s="308">
        <v>11</v>
      </c>
      <c r="O83" s="307">
        <v>41</v>
      </c>
      <c r="P83" s="188">
        <v>25</v>
      </c>
      <c r="Q83" s="308">
        <v>16</v>
      </c>
      <c r="R83" s="307">
        <v>42</v>
      </c>
      <c r="S83" s="188">
        <v>29</v>
      </c>
      <c r="T83" s="308">
        <v>16</v>
      </c>
      <c r="U83" s="307">
        <v>40</v>
      </c>
      <c r="V83" s="188">
        <v>28</v>
      </c>
      <c r="W83" s="308">
        <v>15</v>
      </c>
      <c r="X83" s="307">
        <v>45</v>
      </c>
      <c r="Y83" s="188">
        <v>31</v>
      </c>
      <c r="Z83" s="308">
        <v>17</v>
      </c>
      <c r="AA83" s="307">
        <v>68</v>
      </c>
      <c r="AB83" s="188">
        <v>57</v>
      </c>
      <c r="AC83" s="308">
        <v>27</v>
      </c>
      <c r="AD83" s="48"/>
      <c r="AE83" s="48"/>
      <c r="AF83" s="48"/>
      <c r="AG83" s="48"/>
      <c r="AH83" s="48"/>
      <c r="AI83" s="49"/>
    </row>
    <row r="84" spans="2:35" x14ac:dyDescent="0.3">
      <c r="B84" s="262" t="s">
        <v>140</v>
      </c>
      <c r="C84" s="104"/>
      <c r="D84" s="48"/>
      <c r="E84" s="49"/>
      <c r="F84" s="307">
        <v>0</v>
      </c>
      <c r="G84" s="188">
        <v>0</v>
      </c>
      <c r="H84" s="308">
        <v>0</v>
      </c>
      <c r="I84" s="307">
        <v>0</v>
      </c>
      <c r="J84" s="188">
        <v>0</v>
      </c>
      <c r="K84" s="308">
        <v>0</v>
      </c>
      <c r="L84" s="307">
        <v>0</v>
      </c>
      <c r="M84" s="188">
        <v>0</v>
      </c>
      <c r="N84" s="308">
        <v>0</v>
      </c>
      <c r="O84" s="307">
        <v>0</v>
      </c>
      <c r="P84" s="188">
        <v>0</v>
      </c>
      <c r="Q84" s="308">
        <v>61</v>
      </c>
      <c r="R84" s="307">
        <v>0</v>
      </c>
      <c r="S84" s="188">
        <v>0</v>
      </c>
      <c r="T84" s="308">
        <v>0</v>
      </c>
      <c r="U84" s="307">
        <v>0</v>
      </c>
      <c r="V84" s="188">
        <v>0</v>
      </c>
      <c r="W84" s="308">
        <v>0</v>
      </c>
      <c r="X84" s="307">
        <v>59</v>
      </c>
      <c r="Y84" s="188">
        <v>48</v>
      </c>
      <c r="Z84" s="308">
        <v>0</v>
      </c>
      <c r="AA84" s="307">
        <v>62</v>
      </c>
      <c r="AB84" s="188">
        <v>55</v>
      </c>
      <c r="AC84" s="308">
        <v>0</v>
      </c>
      <c r="AD84" s="48"/>
      <c r="AE84" s="48"/>
      <c r="AF84" s="48"/>
      <c r="AG84" s="48"/>
      <c r="AH84" s="48"/>
      <c r="AI84" s="49"/>
    </row>
    <row r="85" spans="2:35" x14ac:dyDescent="0.3">
      <c r="B85" s="291"/>
      <c r="C85" s="103"/>
      <c r="D85" s="48"/>
      <c r="E85" s="49"/>
      <c r="F85" s="309"/>
      <c r="G85" s="310"/>
      <c r="H85" s="311"/>
      <c r="I85" s="309"/>
      <c r="J85" s="310"/>
      <c r="K85" s="311"/>
      <c r="L85" s="309"/>
      <c r="M85" s="310"/>
      <c r="N85" s="311"/>
      <c r="O85" s="309"/>
      <c r="P85" s="310"/>
      <c r="Q85" s="311"/>
      <c r="R85" s="309"/>
      <c r="S85" s="310"/>
      <c r="T85" s="311"/>
      <c r="U85" s="309"/>
      <c r="V85" s="310"/>
      <c r="W85" s="311"/>
      <c r="X85" s="309"/>
      <c r="Y85" s="310"/>
      <c r="Z85" s="311"/>
      <c r="AA85" s="309"/>
      <c r="AB85" s="310"/>
      <c r="AC85" s="311"/>
      <c r="AD85" s="48"/>
      <c r="AE85" s="48"/>
      <c r="AF85" s="48"/>
      <c r="AG85" s="48"/>
      <c r="AH85" s="48"/>
      <c r="AI85" s="49"/>
    </row>
    <row r="86" spans="2:35" x14ac:dyDescent="0.3">
      <c r="B86" s="290" t="s">
        <v>145</v>
      </c>
      <c r="C86" s="119"/>
      <c r="D86" s="48"/>
      <c r="E86" s="49"/>
      <c r="F86" s="305"/>
      <c r="G86" s="289"/>
      <c r="H86" s="306"/>
      <c r="I86" s="305"/>
      <c r="J86" s="289"/>
      <c r="K86" s="306"/>
      <c r="L86" s="305"/>
      <c r="M86" s="289"/>
      <c r="N86" s="306"/>
      <c r="O86" s="305"/>
      <c r="P86" s="289"/>
      <c r="Q86" s="306"/>
      <c r="R86" s="305"/>
      <c r="S86" s="289"/>
      <c r="T86" s="306"/>
      <c r="U86" s="305"/>
      <c r="V86" s="289"/>
      <c r="W86" s="306"/>
      <c r="X86" s="305"/>
      <c r="Y86" s="289"/>
      <c r="Z86" s="306"/>
      <c r="AA86" s="305"/>
      <c r="AB86" s="289"/>
      <c r="AC86" s="306"/>
      <c r="AD86" s="48"/>
      <c r="AE86" s="48"/>
      <c r="AF86" s="48"/>
      <c r="AG86" s="48"/>
      <c r="AH86" s="48"/>
      <c r="AI86" s="49"/>
    </row>
    <row r="87" spans="2:35" x14ac:dyDescent="0.3">
      <c r="B87" s="263" t="s">
        <v>148</v>
      </c>
      <c r="C87" s="104"/>
      <c r="D87" s="48"/>
      <c r="E87" s="49"/>
      <c r="F87" s="307">
        <v>0</v>
      </c>
      <c r="G87" s="312">
        <v>0</v>
      </c>
      <c r="H87" s="308">
        <v>0</v>
      </c>
      <c r="I87" s="307">
        <v>700</v>
      </c>
      <c r="J87" s="312">
        <v>450</v>
      </c>
      <c r="K87" s="308">
        <v>300</v>
      </c>
      <c r="L87" s="307">
        <v>1250</v>
      </c>
      <c r="M87" s="312">
        <v>700</v>
      </c>
      <c r="N87" s="308">
        <v>400</v>
      </c>
      <c r="O87" s="307">
        <v>1250</v>
      </c>
      <c r="P87" s="312">
        <v>700</v>
      </c>
      <c r="Q87" s="308">
        <v>397</v>
      </c>
      <c r="R87" s="307">
        <v>1000</v>
      </c>
      <c r="S87" s="312">
        <v>625</v>
      </c>
      <c r="T87" s="308">
        <v>325</v>
      </c>
      <c r="U87" s="307">
        <v>1000</v>
      </c>
      <c r="V87" s="312">
        <v>625</v>
      </c>
      <c r="W87" s="308">
        <v>325</v>
      </c>
      <c r="X87" s="307">
        <v>867</v>
      </c>
      <c r="Y87" s="312">
        <v>572</v>
      </c>
      <c r="Z87" s="308">
        <v>325</v>
      </c>
      <c r="AA87" s="307">
        <v>1004</v>
      </c>
      <c r="AB87" s="312">
        <v>742</v>
      </c>
      <c r="AC87" s="308">
        <v>387</v>
      </c>
      <c r="AD87" s="48"/>
      <c r="AE87" s="48"/>
      <c r="AF87" s="48"/>
      <c r="AG87" s="48"/>
      <c r="AH87" s="48"/>
      <c r="AI87" s="49"/>
    </row>
    <row r="88" spans="2:35" x14ac:dyDescent="0.3">
      <c r="B88" s="292" t="s">
        <v>150</v>
      </c>
      <c r="C88" s="104"/>
      <c r="D88" s="48"/>
      <c r="E88" s="49"/>
      <c r="F88" s="307">
        <v>0</v>
      </c>
      <c r="G88" s="312">
        <v>0</v>
      </c>
      <c r="H88" s="308">
        <v>0</v>
      </c>
      <c r="I88" s="307">
        <v>0</v>
      </c>
      <c r="J88" s="312">
        <v>0</v>
      </c>
      <c r="K88" s="308">
        <v>0</v>
      </c>
      <c r="L88" s="307">
        <v>0</v>
      </c>
      <c r="M88" s="312">
        <v>0</v>
      </c>
      <c r="N88" s="308">
        <v>0</v>
      </c>
      <c r="O88" s="307">
        <v>200</v>
      </c>
      <c r="P88" s="312">
        <v>150</v>
      </c>
      <c r="Q88" s="308">
        <v>67</v>
      </c>
      <c r="R88" s="307">
        <v>150</v>
      </c>
      <c r="S88" s="312">
        <v>150</v>
      </c>
      <c r="T88" s="308">
        <v>75</v>
      </c>
      <c r="U88" s="307">
        <v>150</v>
      </c>
      <c r="V88" s="312">
        <v>150</v>
      </c>
      <c r="W88" s="308">
        <v>75</v>
      </c>
      <c r="X88" s="307">
        <v>105</v>
      </c>
      <c r="Y88" s="312">
        <v>143</v>
      </c>
      <c r="Z88" s="308">
        <v>70</v>
      </c>
      <c r="AA88" s="307">
        <v>272</v>
      </c>
      <c r="AB88" s="312">
        <v>273</v>
      </c>
      <c r="AC88" s="308">
        <v>135</v>
      </c>
      <c r="AD88" s="48"/>
      <c r="AE88" s="48"/>
      <c r="AF88" s="48"/>
      <c r="AG88" s="48"/>
      <c r="AH88" s="48"/>
      <c r="AI88" s="49"/>
    </row>
    <row r="89" spans="2:35" x14ac:dyDescent="0.3">
      <c r="B89" s="263" t="s">
        <v>96</v>
      </c>
      <c r="C89" s="104"/>
      <c r="D89" s="48"/>
      <c r="E89" s="49"/>
      <c r="F89" s="307">
        <v>0</v>
      </c>
      <c r="G89" s="312">
        <v>0</v>
      </c>
      <c r="H89" s="308">
        <v>0</v>
      </c>
      <c r="I89" s="307">
        <v>0</v>
      </c>
      <c r="J89" s="312">
        <v>0</v>
      </c>
      <c r="K89" s="308">
        <v>0</v>
      </c>
      <c r="L89" s="307">
        <v>0</v>
      </c>
      <c r="M89" s="312">
        <v>0</v>
      </c>
      <c r="N89" s="308">
        <v>0</v>
      </c>
      <c r="O89" s="307">
        <v>0</v>
      </c>
      <c r="P89" s="312">
        <v>0</v>
      </c>
      <c r="Q89" s="308">
        <v>0</v>
      </c>
      <c r="R89" s="307">
        <v>250</v>
      </c>
      <c r="S89" s="312">
        <v>150</v>
      </c>
      <c r="T89" s="308">
        <v>100</v>
      </c>
      <c r="U89" s="307">
        <v>250</v>
      </c>
      <c r="V89" s="312">
        <v>150</v>
      </c>
      <c r="W89" s="308">
        <v>100</v>
      </c>
      <c r="X89" s="307">
        <v>579</v>
      </c>
      <c r="Y89" s="312">
        <v>287</v>
      </c>
      <c r="Z89" s="308">
        <v>160</v>
      </c>
      <c r="AA89" s="307">
        <v>1088</v>
      </c>
      <c r="AB89" s="312">
        <v>820</v>
      </c>
      <c r="AC89" s="308">
        <v>360</v>
      </c>
      <c r="AD89" s="48"/>
      <c r="AE89" s="48"/>
      <c r="AF89" s="48"/>
      <c r="AG89" s="48"/>
      <c r="AH89" s="48"/>
      <c r="AI89" s="49"/>
    </row>
    <row r="90" spans="2:35" x14ac:dyDescent="0.3">
      <c r="B90" s="291"/>
      <c r="C90" s="103"/>
      <c r="D90" s="48"/>
      <c r="E90" s="49"/>
      <c r="F90" s="309"/>
      <c r="G90" s="310"/>
      <c r="H90" s="311"/>
      <c r="I90" s="309"/>
      <c r="J90" s="310"/>
      <c r="K90" s="311"/>
      <c r="L90" s="309"/>
      <c r="M90" s="310"/>
      <c r="N90" s="311"/>
      <c r="O90" s="309"/>
      <c r="P90" s="310"/>
      <c r="Q90" s="311"/>
      <c r="R90" s="309"/>
      <c r="S90" s="310"/>
      <c r="T90" s="311"/>
      <c r="U90" s="309"/>
      <c r="V90" s="310"/>
      <c r="W90" s="311"/>
      <c r="X90" s="309"/>
      <c r="Y90" s="310"/>
      <c r="Z90" s="311"/>
      <c r="AA90" s="309"/>
      <c r="AB90" s="310"/>
      <c r="AC90" s="311"/>
      <c r="AD90" s="48"/>
      <c r="AE90" s="48"/>
      <c r="AF90" s="48"/>
      <c r="AG90" s="48"/>
      <c r="AH90" s="48"/>
      <c r="AI90" s="49"/>
    </row>
    <row r="91" spans="2:35" x14ac:dyDescent="0.3">
      <c r="B91" s="290" t="s">
        <v>155</v>
      </c>
      <c r="C91" s="119"/>
      <c r="D91" s="48"/>
      <c r="E91" s="49"/>
      <c r="F91" s="305"/>
      <c r="G91" s="289"/>
      <c r="H91" s="306"/>
      <c r="I91" s="305"/>
      <c r="J91" s="289"/>
      <c r="K91" s="306"/>
      <c r="L91" s="305"/>
      <c r="M91" s="289"/>
      <c r="N91" s="306"/>
      <c r="O91" s="305"/>
      <c r="P91" s="289"/>
      <c r="Q91" s="306"/>
      <c r="R91" s="305"/>
      <c r="S91" s="289"/>
      <c r="T91" s="306"/>
      <c r="U91" s="305"/>
      <c r="V91" s="289"/>
      <c r="W91" s="306"/>
      <c r="X91" s="305"/>
      <c r="Y91" s="289"/>
      <c r="Z91" s="306"/>
      <c r="AA91" s="305"/>
      <c r="AB91" s="289"/>
      <c r="AC91" s="306"/>
      <c r="AD91" s="48"/>
      <c r="AE91" s="48"/>
      <c r="AF91" s="48"/>
      <c r="AG91" s="48"/>
      <c r="AH91" s="48"/>
      <c r="AI91" s="49"/>
    </row>
    <row r="92" spans="2:35" x14ac:dyDescent="0.3">
      <c r="B92" s="263" t="s">
        <v>159</v>
      </c>
      <c r="C92" s="104"/>
      <c r="D92" s="48"/>
      <c r="E92" s="49"/>
      <c r="F92" s="307">
        <v>0</v>
      </c>
      <c r="G92" s="312">
        <v>0</v>
      </c>
      <c r="H92" s="308">
        <v>0</v>
      </c>
      <c r="I92" s="307">
        <v>592</v>
      </c>
      <c r="J92" s="312">
        <v>363</v>
      </c>
      <c r="K92" s="308">
        <v>220</v>
      </c>
      <c r="L92" s="307">
        <v>1367</v>
      </c>
      <c r="M92" s="312">
        <v>772</v>
      </c>
      <c r="N92" s="308">
        <v>437</v>
      </c>
      <c r="O92" s="307">
        <v>1112</v>
      </c>
      <c r="P92" s="312">
        <v>686</v>
      </c>
      <c r="Q92" s="308">
        <v>381</v>
      </c>
      <c r="R92" s="307">
        <v>1016</v>
      </c>
      <c r="S92" s="312">
        <v>670</v>
      </c>
      <c r="T92" s="308">
        <v>396</v>
      </c>
      <c r="U92" s="307">
        <v>970</v>
      </c>
      <c r="V92" s="312">
        <v>663</v>
      </c>
      <c r="W92" s="308">
        <v>399</v>
      </c>
      <c r="X92" s="307">
        <v>1178</v>
      </c>
      <c r="Y92" s="312">
        <v>717</v>
      </c>
      <c r="Z92" s="308">
        <v>392</v>
      </c>
      <c r="AA92" s="307">
        <v>1093</v>
      </c>
      <c r="AB92" s="312">
        <v>701</v>
      </c>
      <c r="AC92" s="308">
        <v>363</v>
      </c>
      <c r="AD92" s="48"/>
      <c r="AE92" s="48"/>
      <c r="AF92" s="48"/>
      <c r="AG92" s="48"/>
      <c r="AH92" s="48"/>
      <c r="AI92" s="49"/>
    </row>
    <row r="93" spans="2:35" x14ac:dyDescent="0.3">
      <c r="B93" s="292" t="s">
        <v>162</v>
      </c>
      <c r="C93" s="104"/>
      <c r="D93" s="48"/>
      <c r="E93" s="49"/>
      <c r="F93" s="307">
        <v>0</v>
      </c>
      <c r="G93" s="312">
        <v>0</v>
      </c>
      <c r="H93" s="308">
        <v>0</v>
      </c>
      <c r="I93" s="307">
        <v>0</v>
      </c>
      <c r="J93" s="312">
        <v>0</v>
      </c>
      <c r="K93" s="308">
        <v>0</v>
      </c>
      <c r="L93" s="307">
        <v>0</v>
      </c>
      <c r="M93" s="312">
        <v>0</v>
      </c>
      <c r="N93" s="308">
        <v>0</v>
      </c>
      <c r="O93" s="307">
        <v>172</v>
      </c>
      <c r="P93" s="312">
        <v>123</v>
      </c>
      <c r="Q93" s="308">
        <v>69</v>
      </c>
      <c r="R93" s="307">
        <v>122</v>
      </c>
      <c r="S93" s="312">
        <v>120</v>
      </c>
      <c r="T93" s="308">
        <v>63</v>
      </c>
      <c r="U93" s="307">
        <v>155</v>
      </c>
      <c r="V93" s="312">
        <v>152</v>
      </c>
      <c r="W93" s="308">
        <v>77</v>
      </c>
      <c r="X93" s="307">
        <v>113</v>
      </c>
      <c r="Y93" s="312">
        <v>126</v>
      </c>
      <c r="Z93" s="308">
        <v>63</v>
      </c>
      <c r="AA93" s="307">
        <v>595</v>
      </c>
      <c r="AB93" s="312">
        <v>362</v>
      </c>
      <c r="AC93" s="308">
        <v>190</v>
      </c>
      <c r="AD93" s="48"/>
      <c r="AE93" s="48"/>
      <c r="AF93" s="48"/>
      <c r="AG93" s="48"/>
      <c r="AH93" s="48"/>
      <c r="AI93" s="49"/>
    </row>
    <row r="94" spans="2:35" x14ac:dyDescent="0.3">
      <c r="B94" s="263" t="s">
        <v>164</v>
      </c>
      <c r="C94" s="104"/>
      <c r="D94" s="48"/>
      <c r="E94" s="49"/>
      <c r="F94" s="307">
        <v>0</v>
      </c>
      <c r="G94" s="312">
        <v>0</v>
      </c>
      <c r="H94" s="308">
        <v>0</v>
      </c>
      <c r="I94" s="307">
        <v>0</v>
      </c>
      <c r="J94" s="312">
        <v>0</v>
      </c>
      <c r="K94" s="308">
        <v>0</v>
      </c>
      <c r="L94" s="307">
        <v>0</v>
      </c>
      <c r="M94" s="312">
        <v>0</v>
      </c>
      <c r="N94" s="308">
        <v>0</v>
      </c>
      <c r="O94" s="307">
        <v>0</v>
      </c>
      <c r="P94" s="312">
        <v>0</v>
      </c>
      <c r="Q94" s="308">
        <v>0</v>
      </c>
      <c r="R94" s="307">
        <v>243</v>
      </c>
      <c r="S94" s="312">
        <v>167</v>
      </c>
      <c r="T94" s="308">
        <v>95</v>
      </c>
      <c r="U94" s="307">
        <v>464</v>
      </c>
      <c r="V94" s="312">
        <v>318</v>
      </c>
      <c r="W94" s="308">
        <v>178</v>
      </c>
      <c r="X94" s="307">
        <v>584</v>
      </c>
      <c r="Y94" s="312">
        <v>395</v>
      </c>
      <c r="Z94" s="308">
        <v>234</v>
      </c>
      <c r="AA94" s="307">
        <v>928</v>
      </c>
      <c r="AB94" s="312">
        <v>479</v>
      </c>
      <c r="AC94" s="308">
        <v>254</v>
      </c>
      <c r="AD94" s="48"/>
      <c r="AE94" s="48"/>
      <c r="AF94" s="48"/>
      <c r="AG94" s="48"/>
      <c r="AH94" s="48"/>
      <c r="AI94" s="49"/>
    </row>
    <row r="95" spans="2:35" x14ac:dyDescent="0.3">
      <c r="B95" s="291"/>
      <c r="C95" s="103"/>
      <c r="D95" s="48"/>
      <c r="E95" s="49"/>
      <c r="F95" s="309"/>
      <c r="G95" s="310"/>
      <c r="H95" s="311"/>
      <c r="I95" s="309"/>
      <c r="J95" s="310"/>
      <c r="K95" s="311"/>
      <c r="L95" s="309"/>
      <c r="M95" s="310"/>
      <c r="N95" s="311"/>
      <c r="O95" s="309"/>
      <c r="P95" s="310"/>
      <c r="Q95" s="311"/>
      <c r="R95" s="309"/>
      <c r="S95" s="310"/>
      <c r="T95" s="311"/>
      <c r="U95" s="309"/>
      <c r="V95" s="310"/>
      <c r="W95" s="311"/>
      <c r="X95" s="309"/>
      <c r="Y95" s="310"/>
      <c r="Z95" s="311"/>
      <c r="AA95" s="309"/>
      <c r="AB95" s="310"/>
      <c r="AC95" s="311"/>
      <c r="AD95" s="48"/>
      <c r="AE95" s="48"/>
      <c r="AF95" s="48"/>
      <c r="AG95" s="48"/>
      <c r="AH95" s="48"/>
      <c r="AI95" s="49"/>
    </row>
    <row r="96" spans="2:35" x14ac:dyDescent="0.3">
      <c r="B96" s="290" t="s">
        <v>167</v>
      </c>
      <c r="C96" s="107"/>
      <c r="D96" s="48"/>
      <c r="E96" s="49"/>
      <c r="F96" s="305"/>
      <c r="G96" s="289"/>
      <c r="H96" s="306"/>
      <c r="I96" s="305"/>
      <c r="J96" s="289"/>
      <c r="K96" s="306"/>
      <c r="L96" s="305"/>
      <c r="M96" s="289"/>
      <c r="N96" s="306"/>
      <c r="O96" s="305"/>
      <c r="P96" s="289"/>
      <c r="Q96" s="306"/>
      <c r="R96" s="305"/>
      <c r="S96" s="289"/>
      <c r="T96" s="306"/>
      <c r="U96" s="305"/>
      <c r="V96" s="289"/>
      <c r="W96" s="306"/>
      <c r="X96" s="305"/>
      <c r="Y96" s="289"/>
      <c r="Z96" s="306"/>
      <c r="AA96" s="305"/>
      <c r="AB96" s="289"/>
      <c r="AC96" s="306"/>
      <c r="AD96" s="48"/>
      <c r="AE96" s="48"/>
      <c r="AF96" s="48"/>
      <c r="AG96" s="48"/>
      <c r="AH96" s="48"/>
      <c r="AI96" s="49"/>
    </row>
    <row r="97" spans="2:35" x14ac:dyDescent="0.3">
      <c r="B97" s="263" t="s">
        <v>159</v>
      </c>
      <c r="C97" s="104"/>
      <c r="D97" s="48"/>
      <c r="E97" s="49"/>
      <c r="F97" s="307">
        <v>0</v>
      </c>
      <c r="G97" s="312">
        <v>0</v>
      </c>
      <c r="H97" s="308">
        <v>0</v>
      </c>
      <c r="I97" s="307">
        <v>592</v>
      </c>
      <c r="J97" s="312">
        <v>363</v>
      </c>
      <c r="K97" s="308">
        <v>220</v>
      </c>
      <c r="L97" s="307">
        <v>1358</v>
      </c>
      <c r="M97" s="312">
        <v>772</v>
      </c>
      <c r="N97" s="308">
        <v>437</v>
      </c>
      <c r="O97" s="307">
        <v>1115</v>
      </c>
      <c r="P97" s="312">
        <v>686</v>
      </c>
      <c r="Q97" s="308">
        <v>381</v>
      </c>
      <c r="R97" s="307">
        <v>1016</v>
      </c>
      <c r="S97" s="312">
        <v>625</v>
      </c>
      <c r="T97" s="308">
        <v>384</v>
      </c>
      <c r="U97" s="307">
        <v>970</v>
      </c>
      <c r="V97" s="312">
        <v>625</v>
      </c>
      <c r="W97" s="308">
        <v>325</v>
      </c>
      <c r="X97" s="307">
        <v>1016</v>
      </c>
      <c r="Y97" s="312">
        <v>572</v>
      </c>
      <c r="Z97" s="308">
        <v>325</v>
      </c>
      <c r="AA97" s="307">
        <v>1004</v>
      </c>
      <c r="AB97" s="312">
        <v>742</v>
      </c>
      <c r="AC97" s="308">
        <v>387</v>
      </c>
      <c r="AD97" s="48"/>
      <c r="AE97" s="48"/>
      <c r="AF97" s="48"/>
      <c r="AG97" s="48"/>
      <c r="AH97" s="48"/>
      <c r="AI97" s="49"/>
    </row>
    <row r="98" spans="2:35" x14ac:dyDescent="0.3">
      <c r="B98" s="292" t="s">
        <v>162</v>
      </c>
      <c r="C98" s="104"/>
      <c r="D98" s="48"/>
      <c r="E98" s="49"/>
      <c r="F98" s="307">
        <v>0</v>
      </c>
      <c r="G98" s="312">
        <v>0</v>
      </c>
      <c r="H98" s="308">
        <v>0</v>
      </c>
      <c r="I98" s="307">
        <v>0</v>
      </c>
      <c r="J98" s="312">
        <v>0</v>
      </c>
      <c r="K98" s="308">
        <v>0</v>
      </c>
      <c r="L98" s="307">
        <v>0</v>
      </c>
      <c r="M98" s="312">
        <v>0</v>
      </c>
      <c r="N98" s="308">
        <v>0</v>
      </c>
      <c r="O98" s="307">
        <v>172</v>
      </c>
      <c r="P98" s="312">
        <v>123</v>
      </c>
      <c r="Q98" s="308">
        <v>67</v>
      </c>
      <c r="R98" s="307">
        <v>122</v>
      </c>
      <c r="S98" s="312">
        <v>120</v>
      </c>
      <c r="T98" s="308">
        <v>63</v>
      </c>
      <c r="U98" s="307">
        <v>155</v>
      </c>
      <c r="V98" s="312">
        <v>152</v>
      </c>
      <c r="W98" s="308">
        <v>77</v>
      </c>
      <c r="X98" s="307">
        <v>113</v>
      </c>
      <c r="Y98" s="312">
        <v>126</v>
      </c>
      <c r="Z98" s="308">
        <v>63</v>
      </c>
      <c r="AA98" s="307">
        <v>272</v>
      </c>
      <c r="AB98" s="312">
        <v>273</v>
      </c>
      <c r="AC98" s="308">
        <v>135</v>
      </c>
      <c r="AD98" s="48"/>
      <c r="AE98" s="48"/>
      <c r="AF98" s="48"/>
      <c r="AG98" s="48"/>
      <c r="AH98" s="48"/>
      <c r="AI98" s="49"/>
    </row>
    <row r="99" spans="2:35" x14ac:dyDescent="0.3">
      <c r="B99" s="263" t="s">
        <v>164</v>
      </c>
      <c r="C99" s="104"/>
      <c r="D99" s="48"/>
      <c r="E99" s="49"/>
      <c r="F99" s="307">
        <v>0</v>
      </c>
      <c r="G99" s="312">
        <v>0</v>
      </c>
      <c r="H99" s="308">
        <v>0</v>
      </c>
      <c r="I99" s="307">
        <v>0</v>
      </c>
      <c r="J99" s="312">
        <v>0</v>
      </c>
      <c r="K99" s="308">
        <v>0</v>
      </c>
      <c r="L99" s="307">
        <v>0</v>
      </c>
      <c r="M99" s="312">
        <v>0</v>
      </c>
      <c r="N99" s="308">
        <v>0</v>
      </c>
      <c r="O99" s="307">
        <v>0</v>
      </c>
      <c r="P99" s="312">
        <v>0</v>
      </c>
      <c r="Q99" s="308">
        <v>0</v>
      </c>
      <c r="R99" s="307">
        <v>243</v>
      </c>
      <c r="S99" s="312">
        <v>150</v>
      </c>
      <c r="T99" s="308">
        <v>95</v>
      </c>
      <c r="U99" s="307">
        <v>257</v>
      </c>
      <c r="V99" s="312">
        <v>150</v>
      </c>
      <c r="W99" s="308">
        <v>105</v>
      </c>
      <c r="X99" s="307">
        <v>579</v>
      </c>
      <c r="Y99" s="312">
        <v>287</v>
      </c>
      <c r="Z99" s="308">
        <v>160</v>
      </c>
      <c r="AA99" s="307">
        <v>928</v>
      </c>
      <c r="AB99" s="312">
        <v>479</v>
      </c>
      <c r="AC99" s="308">
        <v>254</v>
      </c>
      <c r="AD99" s="48"/>
      <c r="AE99" s="48"/>
      <c r="AF99" s="48"/>
      <c r="AG99" s="48"/>
      <c r="AH99" s="48"/>
      <c r="AI99" s="49"/>
    </row>
    <row r="100" spans="2:35" x14ac:dyDescent="0.3">
      <c r="B100" s="291"/>
      <c r="C100" s="103"/>
      <c r="D100" s="48"/>
      <c r="E100" s="49"/>
      <c r="F100" s="309"/>
      <c r="G100" s="310"/>
      <c r="H100" s="311"/>
      <c r="I100" s="309"/>
      <c r="J100" s="310"/>
      <c r="K100" s="311"/>
      <c r="L100" s="309"/>
      <c r="M100" s="310"/>
      <c r="N100" s="311"/>
      <c r="O100" s="309"/>
      <c r="P100" s="310"/>
      <c r="Q100" s="311"/>
      <c r="R100" s="309"/>
      <c r="S100" s="310"/>
      <c r="T100" s="311"/>
      <c r="U100" s="309"/>
      <c r="V100" s="310"/>
      <c r="W100" s="311"/>
      <c r="X100" s="309"/>
      <c r="Y100" s="310"/>
      <c r="Z100" s="311"/>
      <c r="AA100" s="309"/>
      <c r="AB100" s="310"/>
      <c r="AC100" s="311"/>
      <c r="AD100" s="48"/>
      <c r="AE100" s="48"/>
      <c r="AF100" s="48"/>
      <c r="AG100" s="48"/>
      <c r="AH100" s="48"/>
      <c r="AI100" s="49"/>
    </row>
    <row r="101" spans="2:35" x14ac:dyDescent="0.3">
      <c r="B101" s="290" t="s">
        <v>177</v>
      </c>
      <c r="C101" s="119"/>
      <c r="D101" s="48"/>
      <c r="E101" s="49"/>
      <c r="F101" s="305"/>
      <c r="G101" s="289"/>
      <c r="H101" s="306"/>
      <c r="I101" s="305"/>
      <c r="J101" s="289"/>
      <c r="K101" s="306"/>
      <c r="L101" s="305"/>
      <c r="M101" s="289"/>
      <c r="N101" s="306"/>
      <c r="O101" s="305"/>
      <c r="P101" s="289"/>
      <c r="Q101" s="306"/>
      <c r="R101" s="305"/>
      <c r="S101" s="289"/>
      <c r="T101" s="306"/>
      <c r="U101" s="305"/>
      <c r="V101" s="289"/>
      <c r="W101" s="306"/>
      <c r="X101" s="305"/>
      <c r="Y101" s="289"/>
      <c r="Z101" s="306"/>
      <c r="AA101" s="305"/>
      <c r="AB101" s="289"/>
      <c r="AC101" s="306"/>
      <c r="AD101" s="48"/>
      <c r="AE101" s="48"/>
      <c r="AF101" s="48"/>
      <c r="AG101" s="48"/>
      <c r="AH101" s="48"/>
      <c r="AI101" s="49"/>
    </row>
    <row r="102" spans="2:35" x14ac:dyDescent="0.3">
      <c r="B102" s="263" t="s">
        <v>159</v>
      </c>
      <c r="C102" s="104"/>
      <c r="D102" s="48"/>
      <c r="E102" s="49"/>
      <c r="F102" s="307">
        <v>0</v>
      </c>
      <c r="G102" s="312">
        <v>0</v>
      </c>
      <c r="H102" s="308">
        <v>0</v>
      </c>
      <c r="I102" s="307">
        <v>0</v>
      </c>
      <c r="J102" s="312">
        <v>0</v>
      </c>
      <c r="K102" s="308">
        <v>0</v>
      </c>
      <c r="L102" s="307">
        <v>4</v>
      </c>
      <c r="M102" s="312">
        <v>0</v>
      </c>
      <c r="N102" s="308">
        <v>0</v>
      </c>
      <c r="O102" s="307">
        <v>0</v>
      </c>
      <c r="P102" s="312">
        <v>0</v>
      </c>
      <c r="Q102" s="308">
        <v>0</v>
      </c>
      <c r="R102" s="307">
        <v>0</v>
      </c>
      <c r="S102" s="312">
        <v>22</v>
      </c>
      <c r="T102" s="308">
        <v>6</v>
      </c>
      <c r="U102" s="307">
        <v>0</v>
      </c>
      <c r="V102" s="312">
        <v>30</v>
      </c>
      <c r="W102" s="308">
        <v>40</v>
      </c>
      <c r="X102" s="307">
        <v>81</v>
      </c>
      <c r="Y102" s="312">
        <v>86</v>
      </c>
      <c r="Z102" s="308">
        <v>52</v>
      </c>
      <c r="AA102" s="307">
        <v>75</v>
      </c>
      <c r="AB102" s="312">
        <v>22</v>
      </c>
      <c r="AC102" s="308">
        <v>12</v>
      </c>
      <c r="AD102" s="48"/>
      <c r="AE102" s="48"/>
      <c r="AF102" s="48"/>
      <c r="AG102" s="48"/>
      <c r="AH102" s="48"/>
      <c r="AI102" s="49"/>
    </row>
    <row r="103" spans="2:35" x14ac:dyDescent="0.3">
      <c r="B103" s="292" t="s">
        <v>162</v>
      </c>
      <c r="C103" s="104"/>
      <c r="D103" s="48"/>
      <c r="E103" s="49"/>
      <c r="F103" s="307">
        <v>0</v>
      </c>
      <c r="G103" s="312">
        <v>0</v>
      </c>
      <c r="H103" s="308">
        <v>0</v>
      </c>
      <c r="I103" s="307">
        <v>0</v>
      </c>
      <c r="J103" s="312">
        <v>0</v>
      </c>
      <c r="K103" s="308">
        <v>0</v>
      </c>
      <c r="L103" s="307">
        <v>0</v>
      </c>
      <c r="M103" s="312">
        <v>0</v>
      </c>
      <c r="N103" s="308">
        <v>0</v>
      </c>
      <c r="O103" s="307">
        <v>0</v>
      </c>
      <c r="P103" s="312">
        <v>0</v>
      </c>
      <c r="Q103" s="308">
        <v>1</v>
      </c>
      <c r="R103" s="307">
        <v>0</v>
      </c>
      <c r="S103" s="312">
        <v>0</v>
      </c>
      <c r="T103" s="308">
        <v>0</v>
      </c>
      <c r="U103" s="307">
        <v>0</v>
      </c>
      <c r="V103" s="312">
        <v>0</v>
      </c>
      <c r="W103" s="308">
        <v>0</v>
      </c>
      <c r="X103" s="307">
        <v>0</v>
      </c>
      <c r="Y103" s="312">
        <v>0</v>
      </c>
      <c r="Z103" s="308">
        <v>0</v>
      </c>
      <c r="AA103" s="307">
        <v>161</v>
      </c>
      <c r="AB103" s="312">
        <v>44</v>
      </c>
      <c r="AC103" s="308">
        <v>27</v>
      </c>
      <c r="AD103" s="48"/>
      <c r="AE103" s="48"/>
      <c r="AF103" s="48"/>
      <c r="AG103" s="48"/>
      <c r="AH103" s="48"/>
      <c r="AI103" s="49"/>
    </row>
    <row r="104" spans="2:35" x14ac:dyDescent="0.3">
      <c r="B104" s="291"/>
      <c r="C104" s="103"/>
      <c r="D104" s="48"/>
      <c r="E104" s="49"/>
      <c r="F104" s="309"/>
      <c r="G104" s="310"/>
      <c r="H104" s="311"/>
      <c r="I104" s="309"/>
      <c r="J104" s="310"/>
      <c r="K104" s="311"/>
      <c r="L104" s="309"/>
      <c r="M104" s="310"/>
      <c r="N104" s="311"/>
      <c r="O104" s="309"/>
      <c r="P104" s="310"/>
      <c r="Q104" s="311"/>
      <c r="R104" s="309"/>
      <c r="S104" s="310"/>
      <c r="T104" s="311"/>
      <c r="U104" s="309"/>
      <c r="V104" s="310"/>
      <c r="W104" s="311"/>
      <c r="X104" s="309"/>
      <c r="Y104" s="310"/>
      <c r="Z104" s="311"/>
      <c r="AA104" s="309"/>
      <c r="AB104" s="310"/>
      <c r="AC104" s="311"/>
      <c r="AD104" s="48"/>
      <c r="AE104" s="48"/>
      <c r="AF104" s="48"/>
      <c r="AG104" s="48"/>
      <c r="AH104" s="48"/>
      <c r="AI104" s="49"/>
    </row>
    <row r="105" spans="2:35" x14ac:dyDescent="0.3">
      <c r="B105" s="261" t="s">
        <v>185</v>
      </c>
      <c r="C105" s="117"/>
      <c r="D105" s="48"/>
      <c r="E105" s="49"/>
      <c r="F105" s="307"/>
      <c r="G105" s="188"/>
      <c r="H105" s="308"/>
      <c r="I105" s="307"/>
      <c r="J105" s="188"/>
      <c r="K105" s="308"/>
      <c r="L105" s="307"/>
      <c r="M105" s="188"/>
      <c r="N105" s="308"/>
      <c r="O105" s="307"/>
      <c r="P105" s="188"/>
      <c r="Q105" s="308"/>
      <c r="R105" s="307"/>
      <c r="S105" s="188"/>
      <c r="T105" s="308"/>
      <c r="U105" s="307"/>
      <c r="V105" s="188"/>
      <c r="W105" s="308"/>
      <c r="X105" s="307"/>
      <c r="Y105" s="188"/>
      <c r="Z105" s="308"/>
      <c r="AA105" s="307"/>
      <c r="AB105" s="188"/>
      <c r="AC105" s="308"/>
      <c r="AD105" s="48"/>
      <c r="AE105" s="48"/>
      <c r="AF105" s="48"/>
      <c r="AG105" s="48"/>
      <c r="AH105" s="48"/>
      <c r="AI105" s="49"/>
    </row>
    <row r="106" spans="2:35" x14ac:dyDescent="0.3">
      <c r="B106" s="263" t="s">
        <v>159</v>
      </c>
      <c r="C106" s="104"/>
      <c r="D106" s="48"/>
      <c r="E106" s="49"/>
      <c r="F106" s="307">
        <v>0</v>
      </c>
      <c r="G106" s="312">
        <v>0</v>
      </c>
      <c r="H106" s="308">
        <v>0</v>
      </c>
      <c r="I106" s="307">
        <v>108</v>
      </c>
      <c r="J106" s="312">
        <v>87</v>
      </c>
      <c r="K106" s="308">
        <v>80</v>
      </c>
      <c r="L106" s="307">
        <v>0</v>
      </c>
      <c r="M106" s="312">
        <v>15</v>
      </c>
      <c r="N106" s="308">
        <v>43</v>
      </c>
      <c r="O106" s="307">
        <v>135</v>
      </c>
      <c r="P106" s="312">
        <v>29</v>
      </c>
      <c r="Q106" s="308">
        <v>59</v>
      </c>
      <c r="R106" s="307">
        <v>119</v>
      </c>
      <c r="S106" s="312">
        <v>0</v>
      </c>
      <c r="T106" s="308">
        <v>0</v>
      </c>
      <c r="U106" s="307">
        <v>149</v>
      </c>
      <c r="V106" s="312">
        <v>0</v>
      </c>
      <c r="W106" s="308">
        <v>0</v>
      </c>
      <c r="X106" s="307">
        <v>0</v>
      </c>
      <c r="Y106" s="312">
        <v>0</v>
      </c>
      <c r="Z106" s="308">
        <v>0</v>
      </c>
      <c r="AA106" s="307">
        <v>0</v>
      </c>
      <c r="AB106" s="312">
        <v>0</v>
      </c>
      <c r="AC106" s="308">
        <v>0</v>
      </c>
      <c r="AD106" s="48"/>
      <c r="AE106" s="48"/>
      <c r="AF106" s="48"/>
      <c r="AG106" s="48"/>
      <c r="AH106" s="48"/>
      <c r="AI106" s="49"/>
    </row>
    <row r="107" spans="2:35" x14ac:dyDescent="0.3">
      <c r="B107" s="292" t="s">
        <v>162</v>
      </c>
      <c r="C107" s="104"/>
      <c r="D107" s="48"/>
      <c r="E107" s="49"/>
      <c r="F107" s="307">
        <v>0</v>
      </c>
      <c r="G107" s="312">
        <v>0</v>
      </c>
      <c r="H107" s="308">
        <v>0</v>
      </c>
      <c r="I107" s="307">
        <v>0</v>
      </c>
      <c r="J107" s="312">
        <v>0</v>
      </c>
      <c r="K107" s="308">
        <v>0</v>
      </c>
      <c r="L107" s="307">
        <v>0</v>
      </c>
      <c r="M107" s="312">
        <v>0</v>
      </c>
      <c r="N107" s="308">
        <v>0</v>
      </c>
      <c r="O107" s="307">
        <v>28</v>
      </c>
      <c r="P107" s="312">
        <v>27</v>
      </c>
      <c r="Q107" s="308">
        <v>0</v>
      </c>
      <c r="R107" s="307">
        <v>56</v>
      </c>
      <c r="S107" s="312">
        <v>30</v>
      </c>
      <c r="T107" s="308">
        <v>12</v>
      </c>
      <c r="U107" s="307">
        <v>51</v>
      </c>
      <c r="V107" s="312">
        <v>28</v>
      </c>
      <c r="W107" s="308">
        <v>10</v>
      </c>
      <c r="X107" s="307">
        <v>43</v>
      </c>
      <c r="Y107" s="312">
        <v>45</v>
      </c>
      <c r="Z107" s="308">
        <v>17</v>
      </c>
      <c r="AA107" s="307">
        <v>0</v>
      </c>
      <c r="AB107" s="312">
        <v>0</v>
      </c>
      <c r="AC107" s="308">
        <v>0</v>
      </c>
      <c r="AD107" s="48"/>
      <c r="AE107" s="48"/>
      <c r="AF107" s="48"/>
      <c r="AG107" s="48"/>
      <c r="AH107" s="48"/>
      <c r="AI107" s="49"/>
    </row>
    <row r="108" spans="2:35" x14ac:dyDescent="0.3">
      <c r="B108" s="263" t="s">
        <v>164</v>
      </c>
      <c r="C108" s="104"/>
      <c r="D108" s="48"/>
      <c r="E108" s="49"/>
      <c r="F108" s="307">
        <v>0</v>
      </c>
      <c r="G108" s="312">
        <v>0</v>
      </c>
      <c r="H108" s="308">
        <v>0</v>
      </c>
      <c r="I108" s="307">
        <v>0</v>
      </c>
      <c r="J108" s="312">
        <v>0</v>
      </c>
      <c r="K108" s="308">
        <v>0</v>
      </c>
      <c r="L108" s="307">
        <v>0</v>
      </c>
      <c r="M108" s="312">
        <v>0</v>
      </c>
      <c r="N108" s="308">
        <v>0</v>
      </c>
      <c r="O108" s="307">
        <v>0</v>
      </c>
      <c r="P108" s="312">
        <v>0</v>
      </c>
      <c r="Q108" s="308">
        <v>0</v>
      </c>
      <c r="R108" s="307">
        <v>7</v>
      </c>
      <c r="S108" s="312">
        <v>0</v>
      </c>
      <c r="T108" s="308">
        <v>5</v>
      </c>
      <c r="U108" s="307">
        <v>0</v>
      </c>
      <c r="V108" s="312">
        <v>0</v>
      </c>
      <c r="W108" s="308">
        <v>0</v>
      </c>
      <c r="X108" s="307">
        <v>0</v>
      </c>
      <c r="Y108" s="312">
        <v>0</v>
      </c>
      <c r="Z108" s="308">
        <v>0</v>
      </c>
      <c r="AA108" s="307">
        <v>160</v>
      </c>
      <c r="AB108" s="312">
        <v>341</v>
      </c>
      <c r="AC108" s="308">
        <v>106</v>
      </c>
      <c r="AD108" s="48"/>
      <c r="AE108" s="48"/>
      <c r="AF108" s="48"/>
      <c r="AG108" s="48"/>
      <c r="AH108" s="48"/>
      <c r="AI108" s="49"/>
    </row>
    <row r="109" spans="2:35" x14ac:dyDescent="0.3">
      <c r="B109" s="291"/>
      <c r="C109" s="103"/>
      <c r="D109" s="48"/>
      <c r="E109" s="49"/>
      <c r="F109" s="309"/>
      <c r="G109" s="310"/>
      <c r="H109" s="311"/>
      <c r="I109" s="309"/>
      <c r="J109" s="310"/>
      <c r="K109" s="311"/>
      <c r="L109" s="309"/>
      <c r="M109" s="310"/>
      <c r="N109" s="311"/>
      <c r="O109" s="309"/>
      <c r="P109" s="310"/>
      <c r="Q109" s="311"/>
      <c r="R109" s="309"/>
      <c r="S109" s="310"/>
      <c r="T109" s="311"/>
      <c r="U109" s="309"/>
      <c r="V109" s="310"/>
      <c r="W109" s="311"/>
      <c r="X109" s="309"/>
      <c r="Y109" s="310"/>
      <c r="Z109" s="311"/>
      <c r="AA109" s="309"/>
      <c r="AB109" s="310"/>
      <c r="AC109" s="311"/>
      <c r="AD109" s="48"/>
      <c r="AE109" s="48"/>
      <c r="AF109" s="48"/>
      <c r="AG109" s="48"/>
      <c r="AH109" s="48"/>
      <c r="AI109" s="49"/>
    </row>
    <row r="110" spans="2:35" x14ac:dyDescent="0.3">
      <c r="B110" s="290"/>
      <c r="C110" s="119"/>
      <c r="D110" s="48"/>
      <c r="E110" s="49"/>
      <c r="F110" s="305"/>
      <c r="G110" s="289"/>
      <c r="H110" s="313"/>
      <c r="I110" s="305"/>
      <c r="J110" s="289"/>
      <c r="K110" s="313"/>
      <c r="L110" s="305"/>
      <c r="M110" s="289"/>
      <c r="N110" s="313"/>
      <c r="O110" s="305"/>
      <c r="P110" s="289"/>
      <c r="Q110" s="313"/>
      <c r="R110" s="305"/>
      <c r="S110" s="289"/>
      <c r="T110" s="313"/>
      <c r="U110" s="305"/>
      <c r="V110" s="289"/>
      <c r="W110" s="313"/>
      <c r="X110" s="305"/>
      <c r="Y110" s="289"/>
      <c r="Z110" s="313"/>
      <c r="AA110" s="305"/>
      <c r="AB110" s="289"/>
      <c r="AC110" s="313"/>
      <c r="AD110" s="48"/>
      <c r="AE110" s="48"/>
      <c r="AF110" s="48"/>
      <c r="AG110" s="48"/>
      <c r="AH110" s="48"/>
      <c r="AI110" s="49"/>
    </row>
    <row r="111" spans="2:35" x14ac:dyDescent="0.3">
      <c r="B111" s="261" t="s">
        <v>194</v>
      </c>
      <c r="C111" s="149"/>
      <c r="D111" s="48"/>
      <c r="E111" s="49"/>
      <c r="F111" s="307">
        <v>0</v>
      </c>
      <c r="G111" s="188">
        <v>0</v>
      </c>
      <c r="H111" s="313">
        <v>0</v>
      </c>
      <c r="I111" s="307">
        <v>0</v>
      </c>
      <c r="J111" s="188">
        <v>0</v>
      </c>
      <c r="K111" s="313">
        <v>0</v>
      </c>
      <c r="L111" s="307">
        <v>0</v>
      </c>
      <c r="M111" s="188">
        <v>0</v>
      </c>
      <c r="N111" s="313">
        <v>0</v>
      </c>
      <c r="O111" s="307">
        <v>19</v>
      </c>
      <c r="P111" s="188">
        <v>11</v>
      </c>
      <c r="Q111" s="313">
        <v>6</v>
      </c>
      <c r="R111" s="307">
        <v>101</v>
      </c>
      <c r="S111" s="188">
        <v>19</v>
      </c>
      <c r="T111" s="313">
        <v>12</v>
      </c>
      <c r="U111" s="307">
        <v>41</v>
      </c>
      <c r="V111" s="188">
        <v>26</v>
      </c>
      <c r="W111" s="313">
        <v>15</v>
      </c>
      <c r="X111" s="307">
        <v>43</v>
      </c>
      <c r="Y111" s="188">
        <v>29</v>
      </c>
      <c r="Z111" s="313">
        <v>16</v>
      </c>
      <c r="AA111" s="307">
        <v>47</v>
      </c>
      <c r="AB111" s="188">
        <v>32</v>
      </c>
      <c r="AC111" s="313">
        <v>17</v>
      </c>
      <c r="AD111" s="48"/>
      <c r="AE111" s="48"/>
      <c r="AF111" s="48"/>
      <c r="AG111" s="48"/>
      <c r="AH111" s="48"/>
      <c r="AI111" s="49"/>
    </row>
    <row r="112" spans="2:35" x14ac:dyDescent="0.3">
      <c r="B112" s="291"/>
      <c r="C112" s="103"/>
      <c r="D112" s="48"/>
      <c r="E112" s="49"/>
      <c r="F112" s="309"/>
      <c r="G112" s="310"/>
      <c r="H112" s="311"/>
      <c r="I112" s="309"/>
      <c r="J112" s="310"/>
      <c r="K112" s="311"/>
      <c r="L112" s="309"/>
      <c r="M112" s="310"/>
      <c r="N112" s="311"/>
      <c r="O112" s="309"/>
      <c r="P112" s="310"/>
      <c r="Q112" s="311"/>
      <c r="R112" s="309"/>
      <c r="S112" s="310"/>
      <c r="T112" s="311"/>
      <c r="U112" s="309"/>
      <c r="V112" s="310"/>
      <c r="W112" s="311"/>
      <c r="X112" s="309"/>
      <c r="Y112" s="310"/>
      <c r="Z112" s="311"/>
      <c r="AA112" s="309"/>
      <c r="AB112" s="310"/>
      <c r="AC112" s="311"/>
      <c r="AD112" s="48"/>
      <c r="AE112" s="48"/>
      <c r="AF112" s="48"/>
      <c r="AG112" s="48"/>
      <c r="AH112" s="48"/>
      <c r="AI112" s="49"/>
    </row>
    <row r="113" spans="2:35" x14ac:dyDescent="0.3">
      <c r="B113" s="293"/>
      <c r="C113" s="119"/>
      <c r="D113" s="48"/>
      <c r="E113" s="49"/>
      <c r="F113" s="305"/>
      <c r="G113" s="289"/>
      <c r="H113" s="306"/>
      <c r="I113" s="305"/>
      <c r="J113" s="289"/>
      <c r="K113" s="306"/>
      <c r="L113" s="305"/>
      <c r="M113" s="289"/>
      <c r="N113" s="306"/>
      <c r="O113" s="305"/>
      <c r="P113" s="289"/>
      <c r="Q113" s="306"/>
      <c r="R113" s="305"/>
      <c r="S113" s="289"/>
      <c r="T113" s="306"/>
      <c r="U113" s="305"/>
      <c r="V113" s="289"/>
      <c r="W113" s="306"/>
      <c r="X113" s="305"/>
      <c r="Y113" s="289"/>
      <c r="Z113" s="306"/>
      <c r="AA113" s="305"/>
      <c r="AB113" s="289"/>
      <c r="AC113" s="306"/>
      <c r="AD113" s="48"/>
      <c r="AE113" s="48"/>
      <c r="AF113" s="48"/>
      <c r="AG113" s="48"/>
      <c r="AH113" s="48"/>
      <c r="AI113" s="49"/>
    </row>
    <row r="114" spans="2:35" x14ac:dyDescent="0.3">
      <c r="B114" s="261" t="s">
        <v>199</v>
      </c>
      <c r="C114" s="117"/>
      <c r="D114" s="48"/>
      <c r="E114" s="49"/>
      <c r="F114" s="314" t="s">
        <v>215</v>
      </c>
      <c r="G114" s="315" t="s">
        <v>215</v>
      </c>
      <c r="H114" s="316" t="s">
        <v>215</v>
      </c>
      <c r="I114" s="314" t="s">
        <v>215</v>
      </c>
      <c r="J114" s="315" t="s">
        <v>215</v>
      </c>
      <c r="K114" s="316" t="s">
        <v>215</v>
      </c>
      <c r="L114" s="314" t="s">
        <v>337</v>
      </c>
      <c r="M114" s="315" t="s">
        <v>336</v>
      </c>
      <c r="N114" s="316" t="s">
        <v>337</v>
      </c>
      <c r="O114" s="314" t="s">
        <v>337</v>
      </c>
      <c r="P114" s="315" t="s">
        <v>337</v>
      </c>
      <c r="Q114" s="316" t="s">
        <v>337</v>
      </c>
      <c r="R114" s="314" t="s">
        <v>336</v>
      </c>
      <c r="S114" s="315" t="s">
        <v>337</v>
      </c>
      <c r="T114" s="316" t="s">
        <v>337</v>
      </c>
      <c r="U114" s="314" t="s">
        <v>215</v>
      </c>
      <c r="V114" s="315" t="s">
        <v>337</v>
      </c>
      <c r="W114" s="316" t="s">
        <v>337</v>
      </c>
      <c r="X114" s="314" t="s">
        <v>336</v>
      </c>
      <c r="Y114" s="315" t="s">
        <v>336</v>
      </c>
      <c r="Z114" s="316" t="s">
        <v>336</v>
      </c>
      <c r="AA114" s="314" t="s">
        <v>336</v>
      </c>
      <c r="AB114" s="315" t="s">
        <v>337</v>
      </c>
      <c r="AC114" s="316" t="s">
        <v>337</v>
      </c>
      <c r="AD114" s="48"/>
      <c r="AE114" s="48"/>
      <c r="AF114" s="48"/>
      <c r="AG114" s="48"/>
      <c r="AH114" s="48"/>
      <c r="AI114" s="49"/>
    </row>
    <row r="115" spans="2:35" x14ac:dyDescent="0.3">
      <c r="B115" s="291"/>
      <c r="C115" s="152"/>
      <c r="D115" s="48"/>
      <c r="E115" s="49"/>
      <c r="F115" s="309"/>
      <c r="G115" s="310"/>
      <c r="H115" s="317"/>
      <c r="I115" s="309"/>
      <c r="J115" s="310"/>
      <c r="K115" s="317"/>
      <c r="L115" s="309"/>
      <c r="M115" s="310"/>
      <c r="N115" s="317"/>
      <c r="O115" s="309"/>
      <c r="P115" s="310"/>
      <c r="Q115" s="317"/>
      <c r="R115" s="309"/>
      <c r="S115" s="310"/>
      <c r="T115" s="317"/>
      <c r="U115" s="309"/>
      <c r="V115" s="310"/>
      <c r="W115" s="317"/>
      <c r="X115" s="309"/>
      <c r="Y115" s="310"/>
      <c r="Z115" s="317"/>
      <c r="AA115" s="309"/>
      <c r="AB115" s="310"/>
      <c r="AC115" s="317"/>
      <c r="AD115" s="48"/>
      <c r="AE115" s="48"/>
      <c r="AF115" s="48"/>
      <c r="AG115" s="48"/>
      <c r="AH115" s="48"/>
      <c r="AI115" s="49"/>
    </row>
    <row r="116" spans="2:35" x14ac:dyDescent="0.3">
      <c r="B116" s="294" t="s">
        <v>201</v>
      </c>
      <c r="C116" s="104"/>
      <c r="D116" s="48"/>
      <c r="E116" s="49"/>
      <c r="F116" s="307"/>
      <c r="G116" s="188"/>
      <c r="H116" s="308"/>
      <c r="I116" s="307"/>
      <c r="J116" s="188"/>
      <c r="K116" s="308"/>
      <c r="L116" s="307"/>
      <c r="M116" s="188"/>
      <c r="N116" s="308"/>
      <c r="O116" s="307"/>
      <c r="P116" s="188"/>
      <c r="Q116" s="308"/>
      <c r="R116" s="307"/>
      <c r="S116" s="188"/>
      <c r="T116" s="308"/>
      <c r="U116" s="307"/>
      <c r="V116" s="188"/>
      <c r="W116" s="308"/>
      <c r="X116" s="307"/>
      <c r="Y116" s="188"/>
      <c r="Z116" s="308"/>
      <c r="AA116" s="307"/>
      <c r="AB116" s="188"/>
      <c r="AC116" s="308"/>
      <c r="AD116" s="48"/>
      <c r="AE116" s="48"/>
      <c r="AF116" s="48"/>
      <c r="AG116" s="48"/>
      <c r="AH116" s="48"/>
      <c r="AI116" s="49"/>
    </row>
    <row r="117" spans="2:35" x14ac:dyDescent="0.3">
      <c r="B117" s="295" t="s">
        <v>205</v>
      </c>
      <c r="C117" s="104"/>
      <c r="D117" s="48"/>
      <c r="E117" s="49"/>
      <c r="F117" s="307">
        <v>0</v>
      </c>
      <c r="G117" s="188">
        <v>0</v>
      </c>
      <c r="H117" s="308">
        <v>0</v>
      </c>
      <c r="I117" s="307">
        <v>0</v>
      </c>
      <c r="J117" s="188">
        <v>0</v>
      </c>
      <c r="K117" s="308">
        <v>0</v>
      </c>
      <c r="L117" s="307">
        <v>0</v>
      </c>
      <c r="M117" s="188">
        <v>0</v>
      </c>
      <c r="N117" s="308">
        <v>0</v>
      </c>
      <c r="O117" s="307">
        <v>0</v>
      </c>
      <c r="P117" s="188">
        <v>0</v>
      </c>
      <c r="Q117" s="308">
        <v>0</v>
      </c>
      <c r="R117" s="307">
        <v>0</v>
      </c>
      <c r="S117" s="188">
        <v>0</v>
      </c>
      <c r="T117" s="308">
        <v>0</v>
      </c>
      <c r="U117" s="307">
        <v>0</v>
      </c>
      <c r="V117" s="188">
        <v>0</v>
      </c>
      <c r="W117" s="308">
        <v>0</v>
      </c>
      <c r="X117" s="307">
        <v>500</v>
      </c>
      <c r="Y117" s="188">
        <v>500</v>
      </c>
      <c r="Z117" s="308">
        <v>0</v>
      </c>
      <c r="AA117" s="307">
        <v>800</v>
      </c>
      <c r="AB117" s="188">
        <v>800</v>
      </c>
      <c r="AC117" s="308">
        <v>0</v>
      </c>
      <c r="AD117" s="48"/>
      <c r="AE117" s="48"/>
      <c r="AF117" s="48"/>
      <c r="AG117" s="48"/>
      <c r="AH117" s="48"/>
      <c r="AI117" s="49"/>
    </row>
    <row r="118" spans="2:35" x14ac:dyDescent="0.3">
      <c r="B118" s="295" t="s">
        <v>208</v>
      </c>
      <c r="C118" s="104"/>
      <c r="D118" s="48"/>
      <c r="E118" s="49"/>
      <c r="F118" s="307">
        <v>0</v>
      </c>
      <c r="G118" s="312">
        <v>0</v>
      </c>
      <c r="H118" s="308">
        <v>0</v>
      </c>
      <c r="I118" s="307">
        <v>0</v>
      </c>
      <c r="J118" s="312">
        <v>0</v>
      </c>
      <c r="K118" s="308">
        <v>0</v>
      </c>
      <c r="L118" s="307">
        <v>0</v>
      </c>
      <c r="M118" s="312">
        <v>0</v>
      </c>
      <c r="N118" s="308">
        <v>0</v>
      </c>
      <c r="O118" s="307">
        <v>0</v>
      </c>
      <c r="P118" s="312">
        <v>0</v>
      </c>
      <c r="Q118" s="308">
        <v>0</v>
      </c>
      <c r="R118" s="307">
        <v>0</v>
      </c>
      <c r="S118" s="312">
        <v>0</v>
      </c>
      <c r="T118" s="308">
        <v>0</v>
      </c>
      <c r="U118" s="307">
        <v>500</v>
      </c>
      <c r="V118" s="312">
        <v>500</v>
      </c>
      <c r="W118" s="308">
        <v>0</v>
      </c>
      <c r="X118" s="307">
        <v>800</v>
      </c>
      <c r="Y118" s="312">
        <v>800</v>
      </c>
      <c r="Z118" s="308">
        <v>0</v>
      </c>
      <c r="AA118" s="307">
        <v>1000</v>
      </c>
      <c r="AB118" s="312">
        <v>1000</v>
      </c>
      <c r="AC118" s="308">
        <v>500</v>
      </c>
      <c r="AD118" s="48"/>
      <c r="AE118" s="48"/>
      <c r="AF118" s="48"/>
      <c r="AG118" s="48"/>
      <c r="AH118" s="48"/>
      <c r="AI118" s="49"/>
    </row>
    <row r="119" spans="2:35" x14ac:dyDescent="0.3">
      <c r="B119" s="295" t="s">
        <v>211</v>
      </c>
      <c r="C119" s="104"/>
      <c r="D119" s="48"/>
      <c r="E119" s="49"/>
      <c r="F119" s="307">
        <v>0</v>
      </c>
      <c r="G119" s="188">
        <v>0</v>
      </c>
      <c r="H119" s="308">
        <v>0</v>
      </c>
      <c r="I119" s="307">
        <v>0</v>
      </c>
      <c r="J119" s="188">
        <v>0</v>
      </c>
      <c r="K119" s="308">
        <v>0</v>
      </c>
      <c r="L119" s="307">
        <v>0</v>
      </c>
      <c r="M119" s="188">
        <v>0</v>
      </c>
      <c r="N119" s="308">
        <v>0</v>
      </c>
      <c r="O119" s="307">
        <v>0</v>
      </c>
      <c r="P119" s="188">
        <v>0</v>
      </c>
      <c r="Q119" s="308">
        <v>0</v>
      </c>
      <c r="R119" s="307">
        <v>0</v>
      </c>
      <c r="S119" s="188">
        <v>0</v>
      </c>
      <c r="T119" s="308">
        <v>0</v>
      </c>
      <c r="U119" s="307">
        <v>0</v>
      </c>
      <c r="V119" s="188">
        <v>0</v>
      </c>
      <c r="W119" s="308">
        <v>0</v>
      </c>
      <c r="X119" s="307">
        <v>0</v>
      </c>
      <c r="Y119" s="188">
        <v>0</v>
      </c>
      <c r="Z119" s="308">
        <v>0</v>
      </c>
      <c r="AA119" s="307">
        <v>0</v>
      </c>
      <c r="AB119" s="188">
        <v>0</v>
      </c>
      <c r="AC119" s="308">
        <v>0</v>
      </c>
      <c r="AD119" s="48"/>
      <c r="AE119" s="48"/>
      <c r="AF119" s="48"/>
      <c r="AG119" s="48"/>
      <c r="AH119" s="48"/>
      <c r="AI119" s="49"/>
    </row>
    <row r="120" spans="2:35" x14ac:dyDescent="0.3">
      <c r="B120" s="295" t="s">
        <v>214</v>
      </c>
      <c r="C120" s="104"/>
      <c r="D120" s="48"/>
      <c r="E120" s="49"/>
      <c r="F120" s="307">
        <v>0</v>
      </c>
      <c r="G120" s="188">
        <v>0</v>
      </c>
      <c r="H120" s="308">
        <v>0</v>
      </c>
      <c r="I120" s="307">
        <v>0</v>
      </c>
      <c r="J120" s="188">
        <v>0</v>
      </c>
      <c r="K120" s="308">
        <v>0</v>
      </c>
      <c r="L120" s="307">
        <v>0</v>
      </c>
      <c r="M120" s="188">
        <v>0</v>
      </c>
      <c r="N120" s="308">
        <v>0</v>
      </c>
      <c r="O120" s="307">
        <v>0</v>
      </c>
      <c r="P120" s="188">
        <v>0</v>
      </c>
      <c r="Q120" s="308">
        <v>0</v>
      </c>
      <c r="R120" s="307">
        <v>0</v>
      </c>
      <c r="S120" s="188">
        <v>0</v>
      </c>
      <c r="T120" s="308">
        <v>0</v>
      </c>
      <c r="U120" s="307">
        <v>500</v>
      </c>
      <c r="V120" s="188">
        <v>500</v>
      </c>
      <c r="W120" s="308">
        <v>0</v>
      </c>
      <c r="X120" s="307">
        <v>800</v>
      </c>
      <c r="Y120" s="188">
        <v>800</v>
      </c>
      <c r="Z120" s="308">
        <v>0</v>
      </c>
      <c r="AA120" s="307">
        <v>1000</v>
      </c>
      <c r="AB120" s="188">
        <v>1000</v>
      </c>
      <c r="AC120" s="308">
        <v>500</v>
      </c>
      <c r="AD120" s="48"/>
      <c r="AE120" s="48"/>
      <c r="AF120" s="48"/>
      <c r="AG120" s="48"/>
      <c r="AH120" s="48"/>
      <c r="AI120" s="49"/>
    </row>
    <row r="121" spans="2:35" ht="15" thickBot="1" x14ac:dyDescent="0.35">
      <c r="B121" s="265"/>
      <c r="C121" s="266"/>
      <c r="D121" s="99"/>
      <c r="E121" s="100"/>
      <c r="F121" s="318"/>
      <c r="G121" s="319"/>
      <c r="H121" s="320"/>
      <c r="I121" s="318"/>
      <c r="J121" s="321"/>
      <c r="K121" s="322"/>
      <c r="L121" s="318"/>
      <c r="M121" s="323"/>
      <c r="N121" s="324"/>
      <c r="O121" s="325"/>
      <c r="P121" s="323"/>
      <c r="Q121" s="324"/>
      <c r="R121" s="325"/>
      <c r="S121" s="323"/>
      <c r="T121" s="324"/>
      <c r="U121" s="325"/>
      <c r="V121" s="323"/>
      <c r="W121" s="324"/>
      <c r="X121" s="325"/>
      <c r="Y121" s="323"/>
      <c r="Z121" s="324"/>
      <c r="AA121" s="325"/>
      <c r="AB121" s="323"/>
      <c r="AC121" s="324"/>
      <c r="AD121" s="99"/>
      <c r="AE121" s="99"/>
      <c r="AF121" s="99"/>
      <c r="AG121" s="99"/>
      <c r="AH121" s="99"/>
      <c r="AI121" s="100"/>
    </row>
    <row r="123" spans="2:35" x14ac:dyDescent="0.3">
      <c r="U123" t="s">
        <v>338</v>
      </c>
    </row>
    <row r="124" spans="2:35" ht="36.6" x14ac:dyDescent="0.7">
      <c r="U124" s="341" t="s">
        <v>340</v>
      </c>
      <c r="V124" s="341" t="s">
        <v>341</v>
      </c>
      <c r="W124" s="341" t="s">
        <v>342</v>
      </c>
    </row>
    <row r="125" spans="2:35" ht="63.45" customHeight="1" x14ac:dyDescent="0.3">
      <c r="S125" s="343" t="s">
        <v>339</v>
      </c>
      <c r="T125" t="s">
        <v>172</v>
      </c>
      <c r="U125">
        <f>U97/U92</f>
        <v>1</v>
      </c>
      <c r="V125">
        <f t="shared" ref="V125:W125" si="2">V97/V92</f>
        <v>0.94268476621417796</v>
      </c>
      <c r="W125">
        <f t="shared" si="2"/>
        <v>0.81453634085213034</v>
      </c>
    </row>
    <row r="126" spans="2:35" x14ac:dyDescent="0.3">
      <c r="T126" t="s">
        <v>343</v>
      </c>
      <c r="U126">
        <f t="shared" ref="U126:W126" si="3">U98/U93</f>
        <v>1</v>
      </c>
      <c r="V126">
        <f t="shared" si="3"/>
        <v>1</v>
      </c>
      <c r="W126">
        <f t="shared" si="3"/>
        <v>1</v>
      </c>
    </row>
    <row r="127" spans="2:35" x14ac:dyDescent="0.3">
      <c r="T127" t="s">
        <v>174</v>
      </c>
      <c r="U127">
        <f t="shared" ref="U127:W127" si="4">U99/U94</f>
        <v>0.55387931034482762</v>
      </c>
      <c r="V127">
        <f t="shared" si="4"/>
        <v>0.47169811320754718</v>
      </c>
      <c r="W127">
        <f t="shared" si="4"/>
        <v>0.5898876404494382</v>
      </c>
    </row>
    <row r="129" spans="19:23" x14ac:dyDescent="0.3">
      <c r="S129" s="344" t="s">
        <v>344</v>
      </c>
      <c r="T129" t="str">
        <f>T125</f>
        <v>UE</v>
      </c>
      <c r="U129">
        <f>U92-U87</f>
        <v>-30</v>
      </c>
      <c r="V129">
        <f t="shared" ref="V129:W129" si="5">V92-V87</f>
        <v>38</v>
      </c>
      <c r="W129">
        <f t="shared" si="5"/>
        <v>74</v>
      </c>
    </row>
    <row r="130" spans="19:23" x14ac:dyDescent="0.3">
      <c r="T130" t="str">
        <f t="shared" ref="T130:T131" si="6">T126</f>
        <v>nafta</v>
      </c>
      <c r="U130">
        <f t="shared" ref="U130:W130" si="7">U93-U88</f>
        <v>5</v>
      </c>
      <c r="V130">
        <f t="shared" si="7"/>
        <v>2</v>
      </c>
      <c r="W130">
        <f t="shared" si="7"/>
        <v>2</v>
      </c>
    </row>
    <row r="131" spans="19:23" x14ac:dyDescent="0.3">
      <c r="T131" t="str">
        <f t="shared" si="6"/>
        <v>Internet</v>
      </c>
      <c r="U131">
        <f t="shared" ref="U131:W131" si="8">U94-U89</f>
        <v>214</v>
      </c>
      <c r="V131">
        <f t="shared" si="8"/>
        <v>168</v>
      </c>
      <c r="W131">
        <f t="shared" si="8"/>
        <v>78</v>
      </c>
    </row>
    <row r="133" spans="19:23" x14ac:dyDescent="0.3">
      <c r="S133" s="342" t="s">
        <v>345</v>
      </c>
      <c r="T133">
        <f>U106-U102</f>
        <v>149</v>
      </c>
      <c r="U133">
        <f t="shared" ref="U133:V133" si="9">V106-V102</f>
        <v>-30</v>
      </c>
      <c r="V133">
        <f t="shared" si="9"/>
        <v>-40</v>
      </c>
    </row>
    <row r="134" spans="19:23" x14ac:dyDescent="0.3">
      <c r="T134">
        <f t="shared" ref="T134:V134" si="10">U107-U103</f>
        <v>51</v>
      </c>
      <c r="U134">
        <f t="shared" si="10"/>
        <v>28</v>
      </c>
      <c r="V134">
        <f t="shared" si="10"/>
        <v>10</v>
      </c>
    </row>
    <row r="135" spans="19:23" x14ac:dyDescent="0.3">
      <c r="T135">
        <f t="shared" ref="T135:V135" si="11">U108-U104</f>
        <v>0</v>
      </c>
      <c r="U135">
        <f t="shared" si="11"/>
        <v>0</v>
      </c>
      <c r="V135">
        <f t="shared" si="11"/>
        <v>0</v>
      </c>
    </row>
  </sheetData>
  <mergeCells count="20">
    <mergeCell ref="X47:Z47"/>
    <mergeCell ref="AA47:AC47"/>
    <mergeCell ref="AD47:AF47"/>
    <mergeCell ref="AG47:AI47"/>
    <mergeCell ref="F47:H47"/>
    <mergeCell ref="I47:K47"/>
    <mergeCell ref="L47:N47"/>
    <mergeCell ref="O47:Q47"/>
    <mergeCell ref="R47:T47"/>
    <mergeCell ref="U47:W47"/>
    <mergeCell ref="X78:Z78"/>
    <mergeCell ref="AA78:AC78"/>
    <mergeCell ref="AD78:AF78"/>
    <mergeCell ref="AG78:AI78"/>
    <mergeCell ref="F78:H78"/>
    <mergeCell ref="I78:K78"/>
    <mergeCell ref="L78:N78"/>
    <mergeCell ref="O78:Q78"/>
    <mergeCell ref="R78:T78"/>
    <mergeCell ref="U78:W78"/>
  </mergeCells>
  <conditionalFormatting sqref="T133:V1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9:W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{F7AD6CCC-9241-4452-B43A-4237386049D6}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D6CCC-9241-4452-B43A-423738604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U129:W131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1"/>
  <sheetViews>
    <sheetView topLeftCell="A69" zoomScale="90" zoomScaleNormal="90" workbookViewId="0">
      <selection activeCell="M115" sqref="M115"/>
    </sheetView>
  </sheetViews>
  <sheetFormatPr baseColWidth="10" defaultColWidth="8.88671875" defaultRowHeight="14.4" x14ac:dyDescent="0.3"/>
  <cols>
    <col min="2" max="4" width="7.6640625" customWidth="1"/>
    <col min="5" max="5" width="9.109375" customWidth="1"/>
    <col min="6" max="8" width="10" bestFit="1" customWidth="1"/>
    <col min="9" max="9" width="11.33203125" bestFit="1" customWidth="1"/>
    <col min="16" max="16" width="11.88671875" bestFit="1" customWidth="1"/>
  </cols>
  <sheetData>
    <row r="2" spans="2:14" ht="15" thickBot="1" x14ac:dyDescent="0.35"/>
    <row r="3" spans="2:14" x14ac:dyDescent="0.3">
      <c r="B3" s="42" t="s">
        <v>106</v>
      </c>
      <c r="C3" s="43"/>
      <c r="D3" s="61"/>
      <c r="E3" s="44" t="s">
        <v>112</v>
      </c>
      <c r="F3" s="257" t="s">
        <v>113</v>
      </c>
      <c r="G3" s="45" t="s">
        <v>114</v>
      </c>
      <c r="H3" s="45" t="s">
        <v>115</v>
      </c>
      <c r="I3" s="46" t="s">
        <v>116</v>
      </c>
      <c r="J3" s="338">
        <v>6</v>
      </c>
      <c r="K3" s="339">
        <v>7</v>
      </c>
      <c r="L3" s="339">
        <v>8</v>
      </c>
      <c r="M3" s="339">
        <v>9</v>
      </c>
      <c r="N3" s="101">
        <v>10</v>
      </c>
    </row>
    <row r="4" spans="2:14" ht="15" thickBot="1" x14ac:dyDescent="0.35">
      <c r="B4" s="47"/>
      <c r="C4" s="24"/>
      <c r="D4" s="62"/>
      <c r="E4" s="24"/>
      <c r="F4" s="48"/>
      <c r="G4" s="48"/>
      <c r="H4" s="48"/>
      <c r="I4" s="49"/>
      <c r="J4" s="57"/>
      <c r="K4" s="48"/>
      <c r="L4" s="48"/>
      <c r="M4" s="48"/>
      <c r="N4" s="49"/>
    </row>
    <row r="5" spans="2:14" x14ac:dyDescent="0.3">
      <c r="B5" s="64" t="s">
        <v>105</v>
      </c>
      <c r="C5" s="43"/>
      <c r="D5" s="61"/>
      <c r="E5" s="72" t="s">
        <v>101</v>
      </c>
      <c r="F5" s="44" t="s">
        <v>101</v>
      </c>
      <c r="G5" s="44" t="s">
        <v>101</v>
      </c>
      <c r="H5" s="44" t="s">
        <v>101</v>
      </c>
      <c r="I5" s="44" t="s">
        <v>101</v>
      </c>
      <c r="J5" s="72" t="s">
        <v>101</v>
      </c>
      <c r="K5" s="44" t="s">
        <v>101</v>
      </c>
      <c r="L5" s="44" t="s">
        <v>101</v>
      </c>
      <c r="M5" s="339"/>
      <c r="N5" s="101"/>
    </row>
    <row r="6" spans="2:14" x14ac:dyDescent="0.3">
      <c r="B6" s="47"/>
      <c r="C6" s="24"/>
      <c r="D6" s="62"/>
      <c r="E6" s="73"/>
      <c r="F6" s="27"/>
      <c r="G6" s="27"/>
      <c r="H6" s="27"/>
      <c r="I6" s="27"/>
      <c r="J6" s="74"/>
      <c r="K6" s="27"/>
      <c r="L6" s="27"/>
      <c r="M6" s="337"/>
      <c r="N6" s="553"/>
    </row>
    <row r="7" spans="2:14" x14ac:dyDescent="0.3">
      <c r="B7" s="50" t="s">
        <v>100</v>
      </c>
      <c r="C7" s="2"/>
      <c r="D7" s="56"/>
      <c r="E7" s="74">
        <f>[1]W!A200</f>
        <v>999</v>
      </c>
      <c r="F7" s="68">
        <v>30000</v>
      </c>
      <c r="G7" s="68">
        <v>35000</v>
      </c>
      <c r="H7" s="68">
        <v>60000</v>
      </c>
      <c r="I7" s="68">
        <v>75000</v>
      </c>
      <c r="J7" s="74">
        <v>93000</v>
      </c>
      <c r="K7" s="68">
        <v>107000</v>
      </c>
      <c r="L7" s="68">
        <v>113000</v>
      </c>
      <c r="M7" s="337"/>
      <c r="N7" s="553"/>
    </row>
    <row r="8" spans="2:14" x14ac:dyDescent="0.3">
      <c r="B8" s="50" t="s">
        <v>96</v>
      </c>
      <c r="C8" s="2"/>
      <c r="D8" s="56"/>
      <c r="E8" s="74">
        <f>[1]W!A201</f>
        <v>15000</v>
      </c>
      <c r="F8" s="68">
        <v>0</v>
      </c>
      <c r="G8" s="68">
        <v>0</v>
      </c>
      <c r="H8" s="68">
        <v>16500</v>
      </c>
      <c r="I8" s="68">
        <v>22018</v>
      </c>
      <c r="J8" s="74">
        <v>29278</v>
      </c>
      <c r="K8" s="68">
        <v>47031</v>
      </c>
      <c r="L8" s="68">
        <v>78695</v>
      </c>
      <c r="M8" s="337"/>
      <c r="N8" s="553"/>
    </row>
    <row r="9" spans="2:14" x14ac:dyDescent="0.3">
      <c r="B9" s="50" t="s">
        <v>93</v>
      </c>
      <c r="C9" s="2"/>
      <c r="D9" s="56"/>
      <c r="E9" s="74">
        <f>[1]W!A202</f>
        <v>0</v>
      </c>
      <c r="F9" s="68">
        <v>0</v>
      </c>
      <c r="G9" s="68">
        <v>0</v>
      </c>
      <c r="H9" s="68">
        <v>7500</v>
      </c>
      <c r="I9" s="68">
        <v>12810</v>
      </c>
      <c r="J9" s="74">
        <v>13261</v>
      </c>
      <c r="K9" s="68">
        <v>20870</v>
      </c>
      <c r="L9" s="68">
        <v>31010</v>
      </c>
      <c r="M9" s="337"/>
      <c r="N9" s="553"/>
    </row>
    <row r="10" spans="2:14" x14ac:dyDescent="0.3">
      <c r="B10" s="50" t="s">
        <v>90</v>
      </c>
      <c r="C10" s="2"/>
      <c r="D10" s="56"/>
      <c r="E10" s="74">
        <f>[1]W!A203</f>
        <v>0</v>
      </c>
      <c r="F10" s="68">
        <v>59216</v>
      </c>
      <c r="G10" s="68">
        <v>109890</v>
      </c>
      <c r="H10" s="68">
        <v>110335</v>
      </c>
      <c r="I10" s="68">
        <v>112219</v>
      </c>
      <c r="J10" s="74">
        <v>113564</v>
      </c>
      <c r="K10" s="68">
        <v>127706</v>
      </c>
      <c r="L10" s="68">
        <v>191415</v>
      </c>
      <c r="M10" s="337"/>
      <c r="N10" s="553"/>
    </row>
    <row r="11" spans="2:14" x14ac:dyDescent="0.3">
      <c r="B11" s="50" t="s">
        <v>86</v>
      </c>
      <c r="C11" s="2"/>
      <c r="D11" s="56"/>
      <c r="E11" s="74">
        <f>[1]W!A204</f>
        <v>15000</v>
      </c>
      <c r="F11" s="68">
        <v>4842</v>
      </c>
      <c r="G11" s="68">
        <v>10357</v>
      </c>
      <c r="H11" s="68">
        <v>10612</v>
      </c>
      <c r="I11" s="68">
        <v>13514</v>
      </c>
      <c r="J11" s="74">
        <v>16209</v>
      </c>
      <c r="K11" s="68">
        <v>18191</v>
      </c>
      <c r="L11" s="68">
        <v>23224</v>
      </c>
      <c r="M11" s="337"/>
      <c r="N11" s="553"/>
    </row>
    <row r="12" spans="2:14" x14ac:dyDescent="0.3">
      <c r="B12" s="50" t="s">
        <v>82</v>
      </c>
      <c r="C12" s="2"/>
      <c r="D12" s="56"/>
      <c r="E12" s="74">
        <f>[1]W!A205</f>
        <v>0</v>
      </c>
      <c r="F12" s="68">
        <v>0</v>
      </c>
      <c r="G12" s="68">
        <v>0</v>
      </c>
      <c r="H12" s="68">
        <v>4290</v>
      </c>
      <c r="I12" s="68">
        <v>10890</v>
      </c>
      <c r="J12" s="74">
        <v>10110</v>
      </c>
      <c r="K12" s="68">
        <v>10930</v>
      </c>
      <c r="L12" s="68">
        <v>11870</v>
      </c>
      <c r="M12" s="337"/>
      <c r="N12" s="553"/>
    </row>
    <row r="13" spans="2:14" x14ac:dyDescent="0.3">
      <c r="B13" s="50" t="s">
        <v>79</v>
      </c>
      <c r="C13" s="2"/>
      <c r="D13" s="56"/>
      <c r="E13" s="74">
        <f>[1]W!A206</f>
        <v>0</v>
      </c>
      <c r="F13" s="68">
        <v>60000</v>
      </c>
      <c r="G13" s="68">
        <v>60000</v>
      </c>
      <c r="H13" s="68">
        <v>55000</v>
      </c>
      <c r="I13" s="68">
        <v>55000</v>
      </c>
      <c r="J13" s="74">
        <v>65000</v>
      </c>
      <c r="K13" s="68">
        <v>91000</v>
      </c>
      <c r="L13" s="68">
        <v>116000</v>
      </c>
      <c r="M13" s="337"/>
      <c r="N13" s="553"/>
    </row>
    <row r="14" spans="2:14" x14ac:dyDescent="0.3">
      <c r="B14" s="52" t="s">
        <v>76</v>
      </c>
      <c r="C14" s="2"/>
      <c r="D14" s="56"/>
      <c r="E14" s="74">
        <f>[1]W!A207</f>
        <v>60000</v>
      </c>
      <c r="F14" s="68">
        <v>0</v>
      </c>
      <c r="G14" s="68">
        <v>0</v>
      </c>
      <c r="H14" s="68">
        <v>15000</v>
      </c>
      <c r="I14" s="68">
        <v>15000</v>
      </c>
      <c r="J14" s="74">
        <v>17000</v>
      </c>
      <c r="K14" s="68">
        <v>15000</v>
      </c>
      <c r="L14" s="68">
        <v>18000</v>
      </c>
      <c r="M14" s="337"/>
      <c r="N14" s="553"/>
    </row>
    <row r="15" spans="2:14" x14ac:dyDescent="0.3">
      <c r="B15" s="50" t="s">
        <v>72</v>
      </c>
      <c r="C15" s="2"/>
      <c r="D15" s="56"/>
      <c r="E15" s="74">
        <f>[1]W!A208</f>
        <v>0</v>
      </c>
      <c r="F15" s="68">
        <v>43500</v>
      </c>
      <c r="G15" s="68">
        <v>34000</v>
      </c>
      <c r="H15" s="68">
        <v>9500</v>
      </c>
      <c r="I15" s="68">
        <v>9000</v>
      </c>
      <c r="J15" s="74">
        <v>14000</v>
      </c>
      <c r="K15" s="68">
        <v>106500</v>
      </c>
      <c r="L15" s="68">
        <v>61500</v>
      </c>
      <c r="M15" s="337"/>
      <c r="N15" s="553"/>
    </row>
    <row r="16" spans="2:14" x14ac:dyDescent="0.3">
      <c r="B16" s="50" t="s">
        <v>68</v>
      </c>
      <c r="C16" s="2"/>
      <c r="D16" s="56"/>
      <c r="E16" s="74">
        <f>[1]W!A209</f>
        <v>81500</v>
      </c>
      <c r="F16" s="68">
        <v>2550</v>
      </c>
      <c r="G16" s="68">
        <v>5100</v>
      </c>
      <c r="H16" s="68">
        <v>6800</v>
      </c>
      <c r="I16" s="68">
        <v>6800</v>
      </c>
      <c r="J16" s="74">
        <v>6800</v>
      </c>
      <c r="K16" s="68">
        <v>10625</v>
      </c>
      <c r="L16" s="68">
        <v>10625</v>
      </c>
      <c r="M16" s="337"/>
      <c r="N16" s="553"/>
    </row>
    <row r="17" spans="2:14" x14ac:dyDescent="0.3">
      <c r="B17" s="50" t="s">
        <v>64</v>
      </c>
      <c r="C17" s="2"/>
      <c r="D17" s="56"/>
      <c r="E17" s="74">
        <f>[1]W!A210</f>
        <v>0</v>
      </c>
      <c r="F17" s="68">
        <v>7979</v>
      </c>
      <c r="G17" s="68">
        <v>8080</v>
      </c>
      <c r="H17" s="68">
        <v>8078</v>
      </c>
      <c r="I17" s="68">
        <v>8366</v>
      </c>
      <c r="J17" s="74">
        <v>8319</v>
      </c>
      <c r="K17" s="68">
        <v>8077</v>
      </c>
      <c r="L17" s="68">
        <v>10962</v>
      </c>
      <c r="M17" s="337"/>
      <c r="N17" s="553"/>
    </row>
    <row r="18" spans="2:14" x14ac:dyDescent="0.3">
      <c r="B18" s="50" t="s">
        <v>60</v>
      </c>
      <c r="C18" s="2"/>
      <c r="D18" s="56"/>
      <c r="E18" s="74">
        <f>[1]W!A211</f>
        <v>0</v>
      </c>
      <c r="F18" s="68">
        <v>7500</v>
      </c>
      <c r="G18" s="68">
        <v>7500</v>
      </c>
      <c r="H18" s="68">
        <v>7500</v>
      </c>
      <c r="I18" s="68">
        <v>7500</v>
      </c>
      <c r="J18" s="74">
        <v>12500</v>
      </c>
      <c r="K18" s="68">
        <v>12500</v>
      </c>
      <c r="L18" s="68">
        <v>12500</v>
      </c>
      <c r="M18" s="337"/>
      <c r="N18" s="553"/>
    </row>
    <row r="19" spans="2:14" x14ac:dyDescent="0.3">
      <c r="B19" s="50" t="s">
        <v>56</v>
      </c>
      <c r="C19" s="2"/>
      <c r="D19" s="56"/>
      <c r="E19" s="74">
        <f>[1]W!A212</f>
        <v>7500</v>
      </c>
      <c r="F19" s="68">
        <v>1175</v>
      </c>
      <c r="G19" s="68">
        <v>2567</v>
      </c>
      <c r="H19" s="68">
        <v>2544</v>
      </c>
      <c r="I19" s="68">
        <v>2818</v>
      </c>
      <c r="J19" s="74">
        <v>2816</v>
      </c>
      <c r="K19" s="68">
        <v>3241</v>
      </c>
      <c r="L19" s="68">
        <v>4474</v>
      </c>
      <c r="M19" s="337"/>
      <c r="N19" s="553"/>
    </row>
    <row r="20" spans="2:14" x14ac:dyDescent="0.3">
      <c r="B20" s="50" t="s">
        <v>53</v>
      </c>
      <c r="C20" s="2"/>
      <c r="D20" s="56"/>
      <c r="E20" s="74">
        <f>[1]W!A213</f>
        <v>0</v>
      </c>
      <c r="F20" s="68">
        <v>6272</v>
      </c>
      <c r="G20" s="68">
        <v>9848</v>
      </c>
      <c r="H20" s="68">
        <v>9460</v>
      </c>
      <c r="I20" s="68">
        <v>9250</v>
      </c>
      <c r="J20" s="74">
        <v>9001</v>
      </c>
      <c r="K20" s="68">
        <v>11814</v>
      </c>
      <c r="L20" s="68">
        <v>15149</v>
      </c>
      <c r="M20" s="337"/>
      <c r="N20" s="553"/>
    </row>
    <row r="21" spans="2:14" x14ac:dyDescent="0.3">
      <c r="B21" s="50" t="s">
        <v>49</v>
      </c>
      <c r="C21" s="2"/>
      <c r="D21" s="56"/>
      <c r="E21" s="74">
        <f>[1]W!A214</f>
        <v>0</v>
      </c>
      <c r="F21" s="68">
        <v>50000</v>
      </c>
      <c r="G21" s="68">
        <v>60000</v>
      </c>
      <c r="H21" s="68">
        <v>65000</v>
      </c>
      <c r="I21" s="68">
        <v>70000</v>
      </c>
      <c r="J21" s="74">
        <v>80000</v>
      </c>
      <c r="K21" s="68">
        <v>90000</v>
      </c>
      <c r="L21" s="68">
        <v>90000</v>
      </c>
      <c r="M21" s="337"/>
      <c r="N21" s="553"/>
    </row>
    <row r="22" spans="2:14" x14ac:dyDescent="0.3">
      <c r="B22" s="50" t="s">
        <v>46</v>
      </c>
      <c r="C22" s="2"/>
      <c r="D22" s="56"/>
      <c r="E22" s="75">
        <f>[1]W!A215</f>
        <v>40000</v>
      </c>
      <c r="F22" s="70">
        <v>10520</v>
      </c>
      <c r="G22" s="70">
        <v>10710</v>
      </c>
      <c r="H22" s="70">
        <v>10833</v>
      </c>
      <c r="I22" s="70">
        <v>10841</v>
      </c>
      <c r="J22" s="74">
        <v>10868</v>
      </c>
      <c r="K22" s="70">
        <v>11883</v>
      </c>
      <c r="L22" s="70">
        <v>16284</v>
      </c>
      <c r="M22" s="337"/>
      <c r="N22" s="553"/>
    </row>
    <row r="23" spans="2:14" x14ac:dyDescent="0.3">
      <c r="B23" s="50" t="s">
        <v>42</v>
      </c>
      <c r="C23" s="24"/>
      <c r="D23" s="56"/>
      <c r="E23" s="75">
        <f>[1]W!A216</f>
        <v>190</v>
      </c>
      <c r="F23" s="70">
        <v>283554</v>
      </c>
      <c r="G23" s="70">
        <v>353052</v>
      </c>
      <c r="H23" s="70">
        <v>398952</v>
      </c>
      <c r="I23" s="70">
        <v>441026</v>
      </c>
      <c r="J23" s="717">
        <v>501726</v>
      </c>
      <c r="K23" s="70">
        <v>692368</v>
      </c>
      <c r="L23" s="70">
        <v>804708</v>
      </c>
      <c r="M23" s="337"/>
      <c r="N23" s="553"/>
    </row>
    <row r="24" spans="2:14" x14ac:dyDescent="0.3">
      <c r="B24" s="50"/>
      <c r="C24" s="2"/>
      <c r="D24" s="56"/>
      <c r="E24" s="76"/>
      <c r="F24" s="23"/>
      <c r="G24" s="23"/>
      <c r="H24" s="23"/>
      <c r="I24" s="23"/>
      <c r="J24" s="74"/>
      <c r="K24" s="23"/>
      <c r="L24" s="23"/>
      <c r="M24" s="337"/>
      <c r="N24" s="553"/>
    </row>
    <row r="25" spans="2:14" x14ac:dyDescent="0.3">
      <c r="B25" s="53" t="s">
        <v>35</v>
      </c>
      <c r="C25" s="2"/>
      <c r="D25" s="56"/>
      <c r="E25" s="77"/>
      <c r="F25" s="4"/>
      <c r="G25" s="4"/>
      <c r="H25" s="4"/>
      <c r="I25" s="4"/>
      <c r="J25" s="74"/>
      <c r="K25" s="4"/>
      <c r="L25" s="4"/>
      <c r="M25" s="337"/>
      <c r="N25" s="553"/>
    </row>
    <row r="26" spans="2:14" x14ac:dyDescent="0.3">
      <c r="B26" s="54" t="s">
        <v>31</v>
      </c>
      <c r="C26" s="2"/>
      <c r="D26" s="56"/>
      <c r="E26" s="74">
        <f>J26</f>
        <v>31524</v>
      </c>
      <c r="F26" s="68">
        <v>-116919</v>
      </c>
      <c r="G26" s="68">
        <v>72426</v>
      </c>
      <c r="H26" s="68">
        <v>-11764</v>
      </c>
      <c r="I26" s="68">
        <v>121419</v>
      </c>
      <c r="J26" s="74">
        <v>31524</v>
      </c>
      <c r="K26" s="68">
        <v>-81517</v>
      </c>
      <c r="L26" s="68">
        <v>129269</v>
      </c>
      <c r="M26" s="337"/>
      <c r="N26" s="553"/>
    </row>
    <row r="27" spans="2:14" x14ac:dyDescent="0.3">
      <c r="B27" s="54" t="s">
        <v>27</v>
      </c>
      <c r="C27" s="2"/>
      <c r="D27" s="56"/>
      <c r="E27" s="74">
        <f>[1]W!A239</f>
        <v>1702000</v>
      </c>
      <c r="F27" s="68">
        <v>-251247</v>
      </c>
      <c r="G27" s="68">
        <v>-368166</v>
      </c>
      <c r="H27" s="68">
        <v>-295740</v>
      </c>
      <c r="I27" s="68">
        <v>-307504</v>
      </c>
      <c r="J27" s="74">
        <v>-186085</v>
      </c>
      <c r="K27" s="68">
        <v>-154561</v>
      </c>
      <c r="L27" s="68">
        <v>-236078</v>
      </c>
      <c r="M27" s="337"/>
      <c r="N27" s="553"/>
    </row>
    <row r="28" spans="2:14" x14ac:dyDescent="0.3">
      <c r="B28" s="54" t="s">
        <v>24</v>
      </c>
      <c r="C28" s="2"/>
      <c r="D28" s="56"/>
      <c r="E28" s="74">
        <f>[1]W!A256</f>
        <v>-251247</v>
      </c>
      <c r="F28" s="68">
        <v>-368166</v>
      </c>
      <c r="G28" s="68">
        <v>-295740</v>
      </c>
      <c r="H28" s="68">
        <v>-307504</v>
      </c>
      <c r="I28" s="68">
        <v>-186085</v>
      </c>
      <c r="J28" s="74">
        <v>-154561</v>
      </c>
      <c r="K28" s="68">
        <v>-236078</v>
      </c>
      <c r="L28" s="68">
        <v>-106809</v>
      </c>
      <c r="M28" s="337"/>
      <c r="N28" s="553"/>
    </row>
    <row r="29" spans="2:14" x14ac:dyDescent="0.3">
      <c r="B29" s="50"/>
      <c r="C29" s="2"/>
      <c r="D29" s="56"/>
      <c r="E29" s="50"/>
      <c r="F29" s="2"/>
      <c r="G29" s="2"/>
      <c r="H29" s="2"/>
      <c r="I29" s="2"/>
      <c r="J29" s="74"/>
      <c r="K29" s="2"/>
      <c r="L29" s="2"/>
      <c r="M29" s="337"/>
      <c r="N29" s="553"/>
    </row>
    <row r="30" spans="2:14" x14ac:dyDescent="0.3">
      <c r="B30" s="50"/>
      <c r="C30" s="2"/>
      <c r="D30" s="56"/>
      <c r="E30" s="50"/>
      <c r="F30" s="2"/>
      <c r="G30" s="2"/>
      <c r="H30" s="2"/>
      <c r="I30" s="2"/>
      <c r="J30" s="74"/>
      <c r="K30" s="2"/>
      <c r="L30" s="2"/>
      <c r="M30" s="337"/>
      <c r="N30" s="553"/>
    </row>
    <row r="31" spans="2:14" x14ac:dyDescent="0.3">
      <c r="B31" s="50"/>
      <c r="C31" s="2"/>
      <c r="D31" s="56"/>
      <c r="E31" s="50"/>
      <c r="F31" s="2"/>
      <c r="G31" s="2"/>
      <c r="H31" s="2"/>
      <c r="I31" s="2"/>
      <c r="J31" s="74"/>
      <c r="K31" s="2"/>
      <c r="L31" s="2"/>
      <c r="M31" s="337"/>
      <c r="N31" s="553"/>
    </row>
    <row r="32" spans="2:14" x14ac:dyDescent="0.3">
      <c r="B32" s="50" t="s">
        <v>13</v>
      </c>
      <c r="C32" s="2"/>
      <c r="D32" s="56"/>
      <c r="E32" s="74">
        <f>[1]W!A218</f>
        <v>0</v>
      </c>
      <c r="F32" s="68">
        <v>0</v>
      </c>
      <c r="G32" s="68">
        <v>0</v>
      </c>
      <c r="H32" s="68">
        <v>22340</v>
      </c>
      <c r="I32" s="68">
        <v>3660</v>
      </c>
      <c r="J32" s="74">
        <v>0</v>
      </c>
      <c r="K32" s="68">
        <v>42880</v>
      </c>
      <c r="L32" s="68">
        <v>54647</v>
      </c>
      <c r="M32" s="337"/>
      <c r="N32" s="553"/>
    </row>
    <row r="33" spans="2:16" ht="15" thickBot="1" x14ac:dyDescent="0.35">
      <c r="B33" s="59" t="s">
        <v>10</v>
      </c>
      <c r="C33" s="60"/>
      <c r="D33" s="63"/>
      <c r="E33" s="78">
        <f>[1]W!A219</f>
        <v>0</v>
      </c>
      <c r="F33" s="79">
        <v>1045</v>
      </c>
      <c r="G33" s="79">
        <v>1641</v>
      </c>
      <c r="H33" s="79">
        <v>1576</v>
      </c>
      <c r="I33" s="79">
        <v>1541</v>
      </c>
      <c r="J33" s="78">
        <v>1500</v>
      </c>
      <c r="K33" s="79">
        <v>1969</v>
      </c>
      <c r="L33" s="79">
        <v>2524</v>
      </c>
      <c r="M33" s="554"/>
      <c r="N33" s="555"/>
    </row>
    <row r="34" spans="2:16" x14ac:dyDescent="0.3">
      <c r="B34" s="57"/>
      <c r="C34" s="48"/>
      <c r="D34" s="49"/>
      <c r="E34" s="48"/>
      <c r="F34" s="48"/>
      <c r="G34" s="48"/>
      <c r="H34" s="48"/>
      <c r="I34" s="49"/>
      <c r="J34" s="57"/>
      <c r="K34" s="48"/>
      <c r="L34" s="48"/>
      <c r="M34" s="48"/>
      <c r="N34" s="49"/>
    </row>
    <row r="35" spans="2:16" ht="15" thickBot="1" x14ac:dyDescent="0.35">
      <c r="B35" s="47"/>
      <c r="C35" s="24"/>
      <c r="D35" s="56"/>
      <c r="E35" s="2"/>
      <c r="F35" s="48"/>
      <c r="G35" s="48"/>
      <c r="H35" s="48"/>
      <c r="I35" s="49"/>
      <c r="J35" s="57"/>
      <c r="K35" s="48"/>
      <c r="L35" s="48"/>
      <c r="M35" s="48"/>
      <c r="N35" s="49"/>
    </row>
    <row r="36" spans="2:16" x14ac:dyDescent="0.3">
      <c r="B36" s="64" t="s">
        <v>104</v>
      </c>
      <c r="C36" s="43"/>
      <c r="D36" s="65"/>
      <c r="E36" s="44" t="s">
        <v>101</v>
      </c>
      <c r="F36" s="44" t="s">
        <v>101</v>
      </c>
      <c r="G36" s="44" t="s">
        <v>101</v>
      </c>
      <c r="H36" s="44" t="s">
        <v>101</v>
      </c>
      <c r="I36" s="66" t="s">
        <v>101</v>
      </c>
      <c r="J36" s="556" t="s">
        <v>101</v>
      </c>
      <c r="K36" s="44" t="s">
        <v>101</v>
      </c>
      <c r="L36" s="44" t="s">
        <v>101</v>
      </c>
      <c r="M36" s="279"/>
      <c r="N36" s="280"/>
    </row>
    <row r="37" spans="2:16" x14ac:dyDescent="0.3">
      <c r="B37" s="47"/>
      <c r="C37" s="24"/>
      <c r="D37" s="56"/>
      <c r="E37" s="27"/>
      <c r="F37" s="27"/>
      <c r="G37" s="27"/>
      <c r="H37" s="27"/>
      <c r="I37" s="51"/>
      <c r="J37" s="557"/>
      <c r="K37" s="27"/>
      <c r="L37" s="27"/>
      <c r="M37" s="48"/>
      <c r="N37" s="49"/>
    </row>
    <row r="38" spans="2:16" x14ac:dyDescent="0.3">
      <c r="B38" s="50" t="s">
        <v>99</v>
      </c>
      <c r="C38" s="2"/>
      <c r="D38" s="56"/>
      <c r="E38" s="68">
        <v>0</v>
      </c>
      <c r="F38" s="68">
        <v>484270</v>
      </c>
      <c r="G38" s="68">
        <v>1035710</v>
      </c>
      <c r="H38" s="68">
        <v>1061210</v>
      </c>
      <c r="I38" s="69">
        <v>1329434</v>
      </c>
      <c r="J38" s="74">
        <v>1316350</v>
      </c>
      <c r="K38" s="68">
        <v>1523875</v>
      </c>
      <c r="L38" s="68">
        <v>2172773</v>
      </c>
      <c r="M38" s="48"/>
      <c r="N38" s="49"/>
    </row>
    <row r="39" spans="2:16" x14ac:dyDescent="0.3">
      <c r="B39" s="50"/>
      <c r="C39" s="2"/>
      <c r="D39" s="56"/>
      <c r="E39" s="68"/>
      <c r="F39" s="68"/>
      <c r="G39" s="68"/>
      <c r="H39" s="68"/>
      <c r="I39" s="69"/>
      <c r="J39" s="74"/>
      <c r="K39" s="68"/>
      <c r="L39" s="68"/>
      <c r="M39" s="48"/>
      <c r="N39" s="49"/>
      <c r="P39" s="562"/>
    </row>
    <row r="40" spans="2:16" x14ac:dyDescent="0.3">
      <c r="B40" s="50" t="s">
        <v>92</v>
      </c>
      <c r="C40" s="2"/>
      <c r="D40" s="56"/>
      <c r="E40" s="68">
        <v>0</v>
      </c>
      <c r="F40" s="68">
        <v>160480</v>
      </c>
      <c r="G40" s="68">
        <v>186034</v>
      </c>
      <c r="H40" s="68">
        <v>150328</v>
      </c>
      <c r="I40" s="69">
        <v>143405</v>
      </c>
      <c r="J40" s="74">
        <v>129336</v>
      </c>
      <c r="K40" s="68">
        <v>307487</v>
      </c>
      <c r="L40" s="68">
        <v>796747</v>
      </c>
      <c r="M40" s="48"/>
      <c r="N40" s="49"/>
      <c r="P40" s="562"/>
    </row>
    <row r="41" spans="2:16" x14ac:dyDescent="0.3">
      <c r="B41" s="54" t="s">
        <v>89</v>
      </c>
      <c r="C41" s="2"/>
      <c r="D41" s="56"/>
      <c r="E41" s="68">
        <v>0</v>
      </c>
      <c r="F41" s="68">
        <v>0</v>
      </c>
      <c r="G41" s="68">
        <v>0</v>
      </c>
      <c r="H41" s="68">
        <v>0</v>
      </c>
      <c r="I41" s="69">
        <v>0</v>
      </c>
      <c r="J41" s="74">
        <v>164000</v>
      </c>
      <c r="K41" s="68">
        <v>271200</v>
      </c>
      <c r="L41" s="68">
        <v>498000</v>
      </c>
      <c r="M41" s="48"/>
      <c r="N41" s="49"/>
      <c r="P41" s="562"/>
    </row>
    <row r="42" spans="2:16" x14ac:dyDescent="0.3">
      <c r="B42" s="50" t="s">
        <v>85</v>
      </c>
      <c r="C42" s="2"/>
      <c r="D42" s="56"/>
      <c r="E42" s="68">
        <v>183537</v>
      </c>
      <c r="F42" s="68">
        <v>124818</v>
      </c>
      <c r="G42" s="68">
        <v>260220</v>
      </c>
      <c r="H42" s="68">
        <v>263424</v>
      </c>
      <c r="I42" s="69">
        <v>329690</v>
      </c>
      <c r="J42" s="74">
        <v>338586</v>
      </c>
      <c r="K42" s="68">
        <v>743953</v>
      </c>
      <c r="L42" s="68">
        <v>603386</v>
      </c>
      <c r="M42" s="48"/>
      <c r="N42" s="49"/>
    </row>
    <row r="43" spans="2:16" x14ac:dyDescent="0.3">
      <c r="B43" s="50" t="s">
        <v>81</v>
      </c>
      <c r="C43" s="2"/>
      <c r="D43" s="56"/>
      <c r="E43" s="68">
        <v>0</v>
      </c>
      <c r="F43" s="68">
        <v>48874</v>
      </c>
      <c r="G43" s="68">
        <v>65806</v>
      </c>
      <c r="H43" s="68">
        <v>72161</v>
      </c>
      <c r="I43" s="69">
        <v>72665</v>
      </c>
      <c r="J43" s="74">
        <v>73185</v>
      </c>
      <c r="K43" s="68">
        <v>71747</v>
      </c>
      <c r="L43" s="68">
        <v>90311</v>
      </c>
      <c r="M43" s="48"/>
      <c r="N43" s="49"/>
    </row>
    <row r="44" spans="2:16" x14ac:dyDescent="0.3">
      <c r="B44" s="50" t="s">
        <v>78</v>
      </c>
      <c r="C44" s="2"/>
      <c r="D44" s="56"/>
      <c r="E44" s="68">
        <v>0</v>
      </c>
      <c r="F44" s="68">
        <v>73855</v>
      </c>
      <c r="G44" s="68">
        <v>118004</v>
      </c>
      <c r="H44" s="68">
        <v>173004</v>
      </c>
      <c r="I44" s="69">
        <v>178634</v>
      </c>
      <c r="J44" s="74">
        <v>187458</v>
      </c>
      <c r="K44" s="68">
        <v>157247</v>
      </c>
      <c r="L44" s="68">
        <v>279413</v>
      </c>
      <c r="M44" s="48"/>
      <c r="N44" s="49"/>
    </row>
    <row r="45" spans="2:16" x14ac:dyDescent="0.3">
      <c r="B45" s="50" t="s">
        <v>75</v>
      </c>
      <c r="C45" s="2"/>
      <c r="D45" s="56"/>
      <c r="E45" s="68">
        <v>0</v>
      </c>
      <c r="F45" s="68">
        <v>50775</v>
      </c>
      <c r="G45" s="68">
        <v>77550</v>
      </c>
      <c r="H45" s="68">
        <v>107928</v>
      </c>
      <c r="I45" s="69">
        <v>104417</v>
      </c>
      <c r="J45" s="74">
        <v>123019</v>
      </c>
      <c r="K45" s="68">
        <v>123738</v>
      </c>
      <c r="L45" s="68">
        <v>230515</v>
      </c>
      <c r="M45" s="48"/>
      <c r="N45" s="49"/>
    </row>
    <row r="46" spans="2:16" x14ac:dyDescent="0.3">
      <c r="B46" s="50" t="s">
        <v>71</v>
      </c>
      <c r="C46" s="2"/>
      <c r="D46" s="56"/>
      <c r="E46" s="68">
        <v>0</v>
      </c>
      <c r="F46" s="68">
        <v>1487</v>
      </c>
      <c r="G46" s="68">
        <v>2412</v>
      </c>
      <c r="H46" s="68">
        <v>2907</v>
      </c>
      <c r="I46" s="69">
        <v>2912</v>
      </c>
      <c r="J46" s="74">
        <v>2908</v>
      </c>
      <c r="K46" s="68">
        <v>3308</v>
      </c>
      <c r="L46" s="68">
        <v>5350</v>
      </c>
      <c r="M46" s="48"/>
      <c r="N46" s="49"/>
    </row>
    <row r="47" spans="2:16" x14ac:dyDescent="0.3">
      <c r="B47" s="50" t="s">
        <v>67</v>
      </c>
      <c r="C47" s="2"/>
      <c r="D47" s="56"/>
      <c r="E47" s="68">
        <v>0</v>
      </c>
      <c r="F47" s="68">
        <v>15600</v>
      </c>
      <c r="G47" s="68">
        <v>23400</v>
      </c>
      <c r="H47" s="68">
        <v>42000</v>
      </c>
      <c r="I47" s="69">
        <v>40700</v>
      </c>
      <c r="J47" s="74">
        <v>40700</v>
      </c>
      <c r="K47" s="68">
        <v>39400</v>
      </c>
      <c r="L47" s="68">
        <v>57150</v>
      </c>
      <c r="M47" s="48"/>
      <c r="N47" s="49"/>
    </row>
    <row r="48" spans="2:16" x14ac:dyDescent="0.3">
      <c r="B48" s="58" t="s">
        <v>63</v>
      </c>
      <c r="C48" s="2"/>
      <c r="D48" s="56"/>
      <c r="E48" s="70">
        <v>160480</v>
      </c>
      <c r="F48" s="70">
        <v>186034</v>
      </c>
      <c r="G48" s="70">
        <v>150328</v>
      </c>
      <c r="H48" s="70">
        <v>143405</v>
      </c>
      <c r="I48" s="71">
        <v>129336</v>
      </c>
      <c r="J48" s="75">
        <v>307487</v>
      </c>
      <c r="K48" s="70">
        <v>796747</v>
      </c>
      <c r="L48" s="70">
        <v>1301918</v>
      </c>
      <c r="M48" s="48"/>
      <c r="N48" s="49"/>
    </row>
    <row r="49" spans="2:16" x14ac:dyDescent="0.3">
      <c r="B49" s="50" t="s">
        <v>59</v>
      </c>
      <c r="C49" s="2"/>
      <c r="D49" s="56"/>
      <c r="E49" s="81">
        <v>23057</v>
      </c>
      <c r="F49" s="81">
        <v>289855</v>
      </c>
      <c r="G49" s="81">
        <v>583098</v>
      </c>
      <c r="H49" s="81">
        <v>668347</v>
      </c>
      <c r="I49" s="82">
        <v>743087</v>
      </c>
      <c r="J49" s="558">
        <v>751705</v>
      </c>
      <c r="K49" s="81">
        <v>921333</v>
      </c>
      <c r="L49" s="81">
        <v>1258954</v>
      </c>
      <c r="M49" s="48"/>
      <c r="N49" s="49"/>
    </row>
    <row r="50" spans="2:16" x14ac:dyDescent="0.3">
      <c r="B50" s="50" t="s">
        <v>55</v>
      </c>
      <c r="C50" s="2"/>
      <c r="D50" s="56"/>
      <c r="E50" s="68">
        <v>-23057</v>
      </c>
      <c r="F50" s="68">
        <v>194415</v>
      </c>
      <c r="G50" s="68">
        <v>452612</v>
      </c>
      <c r="H50" s="68">
        <v>392863</v>
      </c>
      <c r="I50" s="69">
        <v>586347</v>
      </c>
      <c r="J50" s="74">
        <v>564645</v>
      </c>
      <c r="K50" s="68">
        <v>602542</v>
      </c>
      <c r="L50" s="68">
        <v>913819</v>
      </c>
      <c r="M50" s="48"/>
      <c r="N50" s="49"/>
    </row>
    <row r="51" spans="2:16" x14ac:dyDescent="0.3">
      <c r="B51" s="50" t="s">
        <v>52</v>
      </c>
      <c r="C51" s="2"/>
      <c r="D51" s="56"/>
      <c r="E51" s="68">
        <v>219190</v>
      </c>
      <c r="F51" s="68">
        <v>283554</v>
      </c>
      <c r="G51" s="68">
        <v>353052</v>
      </c>
      <c r="H51" s="68">
        <v>398952</v>
      </c>
      <c r="I51" s="69">
        <v>441026</v>
      </c>
      <c r="J51" s="74">
        <v>501726</v>
      </c>
      <c r="K51" s="68">
        <v>692368</v>
      </c>
      <c r="L51" s="68">
        <v>804708</v>
      </c>
      <c r="M51" s="48"/>
      <c r="N51" s="49"/>
    </row>
    <row r="52" spans="2:16" x14ac:dyDescent="0.3">
      <c r="B52" s="50" t="s">
        <v>48</v>
      </c>
      <c r="C52" s="2"/>
      <c r="D52" s="56"/>
      <c r="E52" s="68">
        <v>0</v>
      </c>
      <c r="F52" s="68">
        <v>0</v>
      </c>
      <c r="G52" s="68">
        <v>0</v>
      </c>
      <c r="H52" s="68">
        <v>20764</v>
      </c>
      <c r="I52" s="69">
        <v>2119</v>
      </c>
      <c r="J52" s="74">
        <v>0</v>
      </c>
      <c r="K52" s="68">
        <v>40911</v>
      </c>
      <c r="L52" s="68">
        <v>52123</v>
      </c>
      <c r="M52" s="48"/>
      <c r="N52" s="49"/>
    </row>
    <row r="53" spans="2:16" x14ac:dyDescent="0.3">
      <c r="B53" s="50" t="s">
        <v>45</v>
      </c>
      <c r="C53" s="2"/>
      <c r="D53" s="56"/>
      <c r="E53" s="83">
        <v>15000</v>
      </c>
      <c r="F53" s="83">
        <v>29624</v>
      </c>
      <c r="G53" s="83">
        <v>28884</v>
      </c>
      <c r="H53" s="83">
        <v>28164</v>
      </c>
      <c r="I53" s="84">
        <v>27458</v>
      </c>
      <c r="J53" s="559">
        <v>34270</v>
      </c>
      <c r="K53" s="83">
        <v>33414</v>
      </c>
      <c r="L53" s="83">
        <v>32580</v>
      </c>
      <c r="M53" s="48"/>
      <c r="N53" s="49"/>
    </row>
    <row r="54" spans="2:16" x14ac:dyDescent="0.3">
      <c r="B54" s="54" t="s">
        <v>41</v>
      </c>
      <c r="C54" s="2"/>
      <c r="D54" s="56"/>
      <c r="E54" s="68">
        <v>-257247</v>
      </c>
      <c r="F54" s="68">
        <v>-118763</v>
      </c>
      <c r="G54" s="68">
        <v>70676</v>
      </c>
      <c r="H54" s="68">
        <v>-13489</v>
      </c>
      <c r="I54" s="69">
        <v>119982</v>
      </c>
      <c r="J54" s="74">
        <v>28649</v>
      </c>
      <c r="K54" s="68">
        <v>-82329</v>
      </c>
      <c r="L54" s="68">
        <v>128654</v>
      </c>
      <c r="M54" s="48"/>
      <c r="N54" s="49"/>
    </row>
    <row r="55" spans="2:16" x14ac:dyDescent="0.3">
      <c r="B55" s="50" t="s">
        <v>38</v>
      </c>
      <c r="C55" s="2"/>
      <c r="D55" s="56"/>
      <c r="E55" s="68">
        <v>6000</v>
      </c>
      <c r="F55" s="68">
        <v>2375</v>
      </c>
      <c r="G55" s="68">
        <v>1750</v>
      </c>
      <c r="H55" s="68">
        <v>1725</v>
      </c>
      <c r="I55" s="69">
        <v>1437</v>
      </c>
      <c r="J55" s="74">
        <v>2875</v>
      </c>
      <c r="K55" s="68">
        <v>812</v>
      </c>
      <c r="L55" s="68">
        <v>812</v>
      </c>
      <c r="M55" s="48"/>
      <c r="N55" s="49"/>
    </row>
    <row r="56" spans="2:16" x14ac:dyDescent="0.3">
      <c r="B56" s="50" t="s">
        <v>34</v>
      </c>
      <c r="C56" s="2"/>
      <c r="D56" s="56"/>
      <c r="E56" s="70">
        <v>0</v>
      </c>
      <c r="F56" s="70">
        <v>531</v>
      </c>
      <c r="G56" s="70">
        <v>0</v>
      </c>
      <c r="H56" s="70">
        <v>0</v>
      </c>
      <c r="I56" s="71">
        <v>0</v>
      </c>
      <c r="J56" s="75">
        <v>0</v>
      </c>
      <c r="K56" s="70">
        <v>0</v>
      </c>
      <c r="L56" s="70">
        <v>197</v>
      </c>
      <c r="M56" s="48"/>
      <c r="N56" s="49"/>
    </row>
    <row r="57" spans="2:16" x14ac:dyDescent="0.3">
      <c r="B57" s="54" t="s">
        <v>30</v>
      </c>
      <c r="C57" s="2"/>
      <c r="D57" s="56"/>
      <c r="E57" s="85">
        <v>-251247</v>
      </c>
      <c r="F57" s="85">
        <v>-116919</v>
      </c>
      <c r="G57" s="85">
        <v>72426</v>
      </c>
      <c r="H57" s="85">
        <v>-11764</v>
      </c>
      <c r="I57" s="86">
        <v>121419</v>
      </c>
      <c r="J57" s="560">
        <v>31524</v>
      </c>
      <c r="K57" s="85">
        <v>-81517</v>
      </c>
      <c r="L57" s="85">
        <v>129269</v>
      </c>
      <c r="M57" s="48"/>
      <c r="N57" s="49"/>
    </row>
    <row r="58" spans="2:16" x14ac:dyDescent="0.3">
      <c r="B58" s="50" t="s">
        <v>26</v>
      </c>
      <c r="C58" s="2"/>
      <c r="D58" s="56"/>
      <c r="E58" s="70">
        <v>0</v>
      </c>
      <c r="F58" s="70">
        <v>0</v>
      </c>
      <c r="G58" s="70">
        <v>0</v>
      </c>
      <c r="H58" s="70">
        <v>0</v>
      </c>
      <c r="I58" s="71">
        <v>0</v>
      </c>
      <c r="J58" s="75">
        <v>0</v>
      </c>
      <c r="K58" s="70">
        <v>0</v>
      </c>
      <c r="L58" s="70">
        <v>0</v>
      </c>
      <c r="M58" s="48"/>
      <c r="N58" s="49"/>
    </row>
    <row r="59" spans="2:16" x14ac:dyDescent="0.3">
      <c r="B59" s="50" t="s">
        <v>23</v>
      </c>
      <c r="C59" s="2"/>
      <c r="D59" s="56"/>
      <c r="E59" s="68">
        <v>-251247</v>
      </c>
      <c r="F59" s="68">
        <v>-116919</v>
      </c>
      <c r="G59" s="68">
        <v>72426</v>
      </c>
      <c r="H59" s="68">
        <v>-11764</v>
      </c>
      <c r="I59" s="69">
        <v>121419</v>
      </c>
      <c r="J59" s="74">
        <v>31524</v>
      </c>
      <c r="K59" s="68">
        <v>-81517</v>
      </c>
      <c r="L59" s="68">
        <v>129269</v>
      </c>
      <c r="M59" s="48"/>
      <c r="N59" s="49"/>
    </row>
    <row r="60" spans="2:16" x14ac:dyDescent="0.3">
      <c r="B60" s="54" t="s">
        <v>21</v>
      </c>
      <c r="C60" s="2"/>
      <c r="D60" s="56"/>
      <c r="E60" s="85">
        <v>-6.2811750000000002</v>
      </c>
      <c r="F60" s="85">
        <v>-2.9229750000000001</v>
      </c>
      <c r="G60" s="85">
        <v>1.8106500000000001</v>
      </c>
      <c r="H60" s="85">
        <v>-0.29409999999999997</v>
      </c>
      <c r="I60" s="86">
        <v>3.0354749999999999</v>
      </c>
      <c r="J60" s="560">
        <v>0.78810000000000002</v>
      </c>
      <c r="K60" s="85">
        <v>-2.037925</v>
      </c>
      <c r="L60" s="85">
        <v>3.231725</v>
      </c>
      <c r="M60" s="48"/>
      <c r="N60" s="49"/>
      <c r="P60" t="s">
        <v>437</v>
      </c>
    </row>
    <row r="61" spans="2:16" x14ac:dyDescent="0.3">
      <c r="B61" s="50"/>
      <c r="C61" s="2"/>
      <c r="D61" s="56"/>
      <c r="E61" s="85"/>
      <c r="F61" s="85"/>
      <c r="G61" s="85"/>
      <c r="H61" s="85"/>
      <c r="I61" s="86"/>
      <c r="J61" s="560"/>
      <c r="K61" s="85"/>
      <c r="L61" s="85"/>
      <c r="M61" s="48"/>
      <c r="N61" s="49"/>
    </row>
    <row r="62" spans="2:16" x14ac:dyDescent="0.3">
      <c r="B62" s="58" t="s">
        <v>17</v>
      </c>
      <c r="C62" s="2"/>
      <c r="D62" s="56"/>
      <c r="E62" s="70">
        <v>0</v>
      </c>
      <c r="F62" s="70">
        <v>0</v>
      </c>
      <c r="G62" s="70">
        <v>0</v>
      </c>
      <c r="H62" s="70">
        <v>0</v>
      </c>
      <c r="I62" s="71">
        <v>0</v>
      </c>
      <c r="J62" s="75">
        <v>0</v>
      </c>
      <c r="K62" s="70">
        <v>0</v>
      </c>
      <c r="L62" s="70">
        <v>0</v>
      </c>
      <c r="M62" s="48"/>
      <c r="N62" s="49"/>
    </row>
    <row r="63" spans="2:16" x14ac:dyDescent="0.3">
      <c r="B63" s="50" t="s">
        <v>12</v>
      </c>
      <c r="C63" s="2"/>
      <c r="D63" s="56"/>
      <c r="E63" s="68">
        <v>-251247</v>
      </c>
      <c r="F63" s="68">
        <v>-116919</v>
      </c>
      <c r="G63" s="68">
        <v>72426</v>
      </c>
      <c r="H63" s="68">
        <v>-11764</v>
      </c>
      <c r="I63" s="69">
        <v>121419</v>
      </c>
      <c r="J63" s="74">
        <v>31524</v>
      </c>
      <c r="K63" s="68">
        <v>-81517</v>
      </c>
      <c r="L63" s="68">
        <v>129269</v>
      </c>
      <c r="M63" s="48"/>
      <c r="N63" s="49"/>
    </row>
    <row r="64" spans="2:16" x14ac:dyDescent="0.3">
      <c r="B64" s="50" t="s">
        <v>9</v>
      </c>
      <c r="C64" s="2"/>
      <c r="D64" s="56"/>
      <c r="E64" s="70">
        <v>0</v>
      </c>
      <c r="F64" s="70">
        <v>-251247</v>
      </c>
      <c r="G64" s="70">
        <v>-368166</v>
      </c>
      <c r="H64" s="70">
        <v>-295740</v>
      </c>
      <c r="I64" s="71">
        <v>-307504</v>
      </c>
      <c r="J64" s="75">
        <v>-186085</v>
      </c>
      <c r="K64" s="70">
        <v>-154561</v>
      </c>
      <c r="L64" s="70">
        <v>-236078</v>
      </c>
      <c r="M64" s="48"/>
      <c r="N64" s="49"/>
    </row>
    <row r="65" spans="2:14" ht="15" thickBot="1" x14ac:dyDescent="0.35">
      <c r="B65" s="59" t="s">
        <v>6</v>
      </c>
      <c r="C65" s="60"/>
      <c r="D65" s="63"/>
      <c r="E65" s="87">
        <v>-251247</v>
      </c>
      <c r="F65" s="87">
        <v>-368166</v>
      </c>
      <c r="G65" s="87">
        <v>-295740</v>
      </c>
      <c r="H65" s="87">
        <v>-307504</v>
      </c>
      <c r="I65" s="88">
        <v>-186085</v>
      </c>
      <c r="J65" s="561">
        <v>-154561</v>
      </c>
      <c r="K65" s="87">
        <v>-236078</v>
      </c>
      <c r="L65" s="87">
        <v>-106809</v>
      </c>
      <c r="M65" s="99"/>
      <c r="N65" s="100"/>
    </row>
    <row r="66" spans="2:14" x14ac:dyDescent="0.3">
      <c r="B66" s="50"/>
      <c r="C66" s="2"/>
      <c r="D66" s="56"/>
      <c r="E66" s="85"/>
      <c r="F66" s="89"/>
      <c r="G66" s="89"/>
      <c r="H66" s="89"/>
      <c r="I66" s="90"/>
      <c r="J66" s="57"/>
      <c r="K66" s="48"/>
      <c r="L66" s="48"/>
      <c r="M66" s="48"/>
      <c r="N66" s="49"/>
    </row>
    <row r="67" spans="2:14" ht="15" thickBot="1" x14ac:dyDescent="0.35">
      <c r="B67" s="50"/>
      <c r="C67" s="2"/>
      <c r="D67" s="56"/>
      <c r="E67" s="85"/>
      <c r="F67" s="89"/>
      <c r="G67" s="89"/>
      <c r="H67" s="89"/>
      <c r="I67" s="90"/>
      <c r="J67" s="57"/>
      <c r="K67" s="48"/>
      <c r="L67" s="48"/>
      <c r="M67" s="48"/>
      <c r="N67" s="49"/>
    </row>
    <row r="68" spans="2:14" x14ac:dyDescent="0.3">
      <c r="B68" s="64" t="s">
        <v>103</v>
      </c>
      <c r="C68" s="43"/>
      <c r="D68" s="65"/>
      <c r="E68" s="91" t="s">
        <v>101</v>
      </c>
      <c r="F68" s="91" t="s">
        <v>101</v>
      </c>
      <c r="G68" s="91" t="s">
        <v>101</v>
      </c>
      <c r="H68" s="91" t="s">
        <v>101</v>
      </c>
      <c r="I68" s="92" t="s">
        <v>101</v>
      </c>
      <c r="J68" s="556" t="s">
        <v>101</v>
      </c>
      <c r="K68" s="91" t="s">
        <v>101</v>
      </c>
      <c r="L68" s="91" t="s">
        <v>101</v>
      </c>
      <c r="M68" s="279"/>
      <c r="N68" s="280"/>
    </row>
    <row r="69" spans="2:14" x14ac:dyDescent="0.3">
      <c r="B69" s="47"/>
      <c r="C69" s="24"/>
      <c r="D69" s="56"/>
      <c r="E69" s="93"/>
      <c r="F69" s="93"/>
      <c r="G69" s="93"/>
      <c r="H69" s="93"/>
      <c r="I69" s="94"/>
      <c r="J69" s="557"/>
      <c r="K69" s="93"/>
      <c r="L69" s="93"/>
      <c r="M69" s="48"/>
      <c r="N69" s="49"/>
    </row>
    <row r="70" spans="2:14" x14ac:dyDescent="0.3">
      <c r="B70" s="47" t="s">
        <v>98</v>
      </c>
      <c r="C70" s="24"/>
      <c r="D70" s="56"/>
      <c r="E70" s="85"/>
      <c r="F70" s="85"/>
      <c r="G70" s="85"/>
      <c r="H70" s="85"/>
      <c r="I70" s="86"/>
      <c r="J70" s="563"/>
      <c r="K70" s="85"/>
      <c r="L70" s="85"/>
      <c r="M70" s="48"/>
      <c r="N70" s="49"/>
    </row>
    <row r="71" spans="2:14" x14ac:dyDescent="0.3">
      <c r="B71" s="50" t="s">
        <v>95</v>
      </c>
      <c r="C71" s="2"/>
      <c r="D71" s="55"/>
      <c r="E71" s="85">
        <v>50000</v>
      </c>
      <c r="F71" s="85">
        <v>50000</v>
      </c>
      <c r="G71" s="85">
        <v>50000</v>
      </c>
      <c r="H71" s="85">
        <v>50000</v>
      </c>
      <c r="I71" s="86">
        <v>50000</v>
      </c>
      <c r="J71" s="564">
        <v>50000</v>
      </c>
      <c r="K71" s="85">
        <v>50000</v>
      </c>
      <c r="L71" s="85">
        <v>50000</v>
      </c>
      <c r="M71" s="48"/>
      <c r="N71" s="49"/>
    </row>
    <row r="72" spans="2:14" x14ac:dyDescent="0.3">
      <c r="B72" s="50" t="s">
        <v>91</v>
      </c>
      <c r="C72" s="2"/>
      <c r="D72" s="55"/>
      <c r="E72" s="85">
        <v>250000</v>
      </c>
      <c r="F72" s="85">
        <v>250000</v>
      </c>
      <c r="G72" s="85">
        <v>250000</v>
      </c>
      <c r="H72" s="85">
        <v>250000</v>
      </c>
      <c r="I72" s="86">
        <v>250000</v>
      </c>
      <c r="J72" s="564">
        <v>275000</v>
      </c>
      <c r="K72" s="85">
        <v>375000</v>
      </c>
      <c r="L72" s="85">
        <v>400000</v>
      </c>
      <c r="M72" s="48"/>
      <c r="N72" s="49"/>
    </row>
    <row r="73" spans="2:14" x14ac:dyDescent="0.3">
      <c r="B73" s="50" t="s">
        <v>88</v>
      </c>
      <c r="C73" s="2"/>
      <c r="D73" s="56"/>
      <c r="E73" s="83">
        <v>585000</v>
      </c>
      <c r="F73" s="83">
        <v>1155376</v>
      </c>
      <c r="G73" s="83">
        <v>1126492</v>
      </c>
      <c r="H73" s="83">
        <v>1098328</v>
      </c>
      <c r="I73" s="84">
        <v>1070870</v>
      </c>
      <c r="J73" s="565">
        <v>1336600</v>
      </c>
      <c r="K73" s="83">
        <v>1303186</v>
      </c>
      <c r="L73" s="83">
        <v>1270606</v>
      </c>
      <c r="M73" s="48"/>
      <c r="N73" s="49"/>
    </row>
    <row r="74" spans="2:14" x14ac:dyDescent="0.3">
      <c r="B74" s="50" t="s">
        <v>84</v>
      </c>
      <c r="C74" s="2"/>
      <c r="D74" s="56"/>
      <c r="E74" s="68">
        <v>885000</v>
      </c>
      <c r="F74" s="68">
        <v>1455376</v>
      </c>
      <c r="G74" s="68">
        <v>1426492</v>
      </c>
      <c r="H74" s="68">
        <v>1398328</v>
      </c>
      <c r="I74" s="69">
        <v>1370870</v>
      </c>
      <c r="J74" s="566">
        <v>1661600</v>
      </c>
      <c r="K74" s="68">
        <v>1728186</v>
      </c>
      <c r="L74" s="68">
        <v>1720606</v>
      </c>
      <c r="M74" s="48"/>
      <c r="N74" s="49"/>
    </row>
    <row r="75" spans="2:14" x14ac:dyDescent="0.3">
      <c r="B75" s="50"/>
      <c r="C75" s="2"/>
      <c r="D75" s="56"/>
      <c r="E75" s="85"/>
      <c r="F75" s="85"/>
      <c r="G75" s="85"/>
      <c r="H75" s="85"/>
      <c r="I75" s="86"/>
      <c r="J75" s="564"/>
      <c r="K75" s="85"/>
      <c r="L75" s="85"/>
      <c r="M75" s="48"/>
      <c r="N75" s="49"/>
    </row>
    <row r="76" spans="2:14" x14ac:dyDescent="0.3">
      <c r="B76" s="47" t="s">
        <v>77</v>
      </c>
      <c r="C76" s="2"/>
      <c r="D76" s="56"/>
      <c r="E76" s="85"/>
      <c r="F76" s="85"/>
      <c r="G76" s="85"/>
      <c r="H76" s="85"/>
      <c r="I76" s="86"/>
      <c r="J76" s="564"/>
      <c r="K76" s="85"/>
      <c r="L76" s="85"/>
      <c r="M76" s="48"/>
      <c r="N76" s="49"/>
    </row>
    <row r="77" spans="2:14" x14ac:dyDescent="0.3">
      <c r="B77" s="50" t="s">
        <v>74</v>
      </c>
      <c r="C77" s="2"/>
      <c r="D77" s="56"/>
      <c r="E77" s="68">
        <v>0</v>
      </c>
      <c r="F77" s="68">
        <v>57721</v>
      </c>
      <c r="G77" s="68">
        <v>17931</v>
      </c>
      <c r="H77" s="68">
        <v>56056</v>
      </c>
      <c r="I77" s="69">
        <v>37575</v>
      </c>
      <c r="J77" s="566">
        <v>37410</v>
      </c>
      <c r="K77" s="68">
        <v>22833</v>
      </c>
      <c r="L77" s="68">
        <v>143796</v>
      </c>
      <c r="M77" s="48"/>
      <c r="N77" s="49"/>
    </row>
    <row r="78" spans="2:14" x14ac:dyDescent="0.3">
      <c r="B78" s="54" t="s">
        <v>70</v>
      </c>
      <c r="C78" s="2"/>
      <c r="D78" s="56"/>
      <c r="E78" s="68">
        <v>0</v>
      </c>
      <c r="F78" s="68">
        <v>0</v>
      </c>
      <c r="G78" s="68">
        <v>0</v>
      </c>
      <c r="H78" s="68">
        <v>0</v>
      </c>
      <c r="I78" s="69">
        <v>0</v>
      </c>
      <c r="J78" s="566">
        <v>164000</v>
      </c>
      <c r="K78" s="68">
        <v>271200</v>
      </c>
      <c r="L78" s="68">
        <v>498000</v>
      </c>
      <c r="M78" s="48"/>
      <c r="N78" s="49"/>
    </row>
    <row r="79" spans="2:14" x14ac:dyDescent="0.3">
      <c r="B79" s="50" t="s">
        <v>66</v>
      </c>
      <c r="C79" s="2"/>
      <c r="D79" s="56"/>
      <c r="E79" s="68">
        <v>160480</v>
      </c>
      <c r="F79" s="68">
        <v>128313</v>
      </c>
      <c r="G79" s="68">
        <v>132397</v>
      </c>
      <c r="H79" s="68">
        <v>87349</v>
      </c>
      <c r="I79" s="69">
        <v>91761</v>
      </c>
      <c r="J79" s="566">
        <v>106077</v>
      </c>
      <c r="K79" s="68">
        <v>502714</v>
      </c>
      <c r="L79" s="68">
        <v>660122</v>
      </c>
      <c r="M79" s="48"/>
      <c r="N79" s="49"/>
    </row>
    <row r="80" spans="2:14" x14ac:dyDescent="0.3">
      <c r="B80" s="50" t="s">
        <v>62</v>
      </c>
      <c r="C80" s="2"/>
      <c r="D80" s="56"/>
      <c r="E80" s="68">
        <v>0</v>
      </c>
      <c r="F80" s="68">
        <v>301565</v>
      </c>
      <c r="G80" s="68">
        <v>677585</v>
      </c>
      <c r="H80" s="68">
        <v>784178</v>
      </c>
      <c r="I80" s="69">
        <v>806305</v>
      </c>
      <c r="J80" s="566">
        <v>795131</v>
      </c>
      <c r="K80" s="68">
        <v>751502</v>
      </c>
      <c r="L80" s="68">
        <v>1032530</v>
      </c>
      <c r="M80" s="48"/>
      <c r="N80" s="49"/>
    </row>
    <row r="81" spans="2:14" x14ac:dyDescent="0.3">
      <c r="B81" s="50" t="s">
        <v>58</v>
      </c>
      <c r="C81" s="2"/>
      <c r="D81" s="56"/>
      <c r="E81" s="70">
        <v>2817541</v>
      </c>
      <c r="F81" s="70">
        <v>1900000</v>
      </c>
      <c r="G81" s="70">
        <v>1651545</v>
      </c>
      <c r="H81" s="70">
        <v>1634465</v>
      </c>
      <c r="I81" s="71">
        <v>1829005</v>
      </c>
      <c r="J81" s="567">
        <v>1513443</v>
      </c>
      <c r="K81" s="70">
        <v>1191095</v>
      </c>
      <c r="L81" s="70">
        <v>650000</v>
      </c>
      <c r="M81" s="48"/>
      <c r="N81" s="49"/>
    </row>
    <row r="82" spans="2:14" x14ac:dyDescent="0.3">
      <c r="B82" s="54" t="s">
        <v>54</v>
      </c>
      <c r="C82" s="2"/>
      <c r="D82" s="56"/>
      <c r="E82" s="95">
        <v>2978021</v>
      </c>
      <c r="F82" s="95">
        <v>2387599</v>
      </c>
      <c r="G82" s="95">
        <v>2479458</v>
      </c>
      <c r="H82" s="95">
        <v>2562048</v>
      </c>
      <c r="I82" s="96">
        <v>2764646</v>
      </c>
      <c r="J82" s="568">
        <v>2616061</v>
      </c>
      <c r="K82" s="95">
        <v>2739344</v>
      </c>
      <c r="L82" s="95">
        <v>2984448</v>
      </c>
      <c r="M82" s="48"/>
      <c r="N82" s="49"/>
    </row>
    <row r="83" spans="2:14" x14ac:dyDescent="0.3">
      <c r="B83" s="50" t="s">
        <v>51</v>
      </c>
      <c r="C83" s="2"/>
      <c r="D83" s="56"/>
      <c r="E83" s="68">
        <v>3863021</v>
      </c>
      <c r="F83" s="68">
        <v>3842975</v>
      </c>
      <c r="G83" s="68">
        <v>3905950</v>
      </c>
      <c r="H83" s="68">
        <v>3960376</v>
      </c>
      <c r="I83" s="69">
        <v>4135516</v>
      </c>
      <c r="J83" s="566">
        <v>4277661</v>
      </c>
      <c r="K83" s="68">
        <v>4467530</v>
      </c>
      <c r="L83" s="68">
        <v>4705054</v>
      </c>
      <c r="M83" s="48"/>
      <c r="N83" s="49"/>
    </row>
    <row r="84" spans="2:14" x14ac:dyDescent="0.3">
      <c r="B84" s="50"/>
      <c r="C84" s="2"/>
      <c r="D84" s="56"/>
      <c r="E84" s="85"/>
      <c r="F84" s="85"/>
      <c r="G84" s="85"/>
      <c r="H84" s="85"/>
      <c r="I84" s="86"/>
      <c r="J84" s="564"/>
      <c r="K84" s="85"/>
      <c r="L84" s="85"/>
      <c r="M84" s="48"/>
      <c r="N84" s="49"/>
    </row>
    <row r="85" spans="2:14" x14ac:dyDescent="0.3">
      <c r="B85" s="47" t="s">
        <v>44</v>
      </c>
      <c r="C85" s="2"/>
      <c r="D85" s="56"/>
      <c r="E85" s="68"/>
      <c r="F85" s="68"/>
      <c r="G85" s="68"/>
      <c r="H85" s="68"/>
      <c r="I85" s="69"/>
      <c r="J85" s="566"/>
      <c r="K85" s="68"/>
      <c r="L85" s="68"/>
      <c r="M85" s="48"/>
      <c r="N85" s="49"/>
    </row>
    <row r="86" spans="2:14" x14ac:dyDescent="0.3">
      <c r="B86" s="50" t="s">
        <v>40</v>
      </c>
      <c r="C86" s="2"/>
      <c r="D86" s="56"/>
      <c r="E86" s="68">
        <v>0</v>
      </c>
      <c r="F86" s="68">
        <v>0</v>
      </c>
      <c r="G86" s="68">
        <v>0</v>
      </c>
      <c r="H86" s="68">
        <v>0</v>
      </c>
      <c r="I86" s="69">
        <v>0</v>
      </c>
      <c r="J86" s="566">
        <v>0</v>
      </c>
      <c r="K86" s="68">
        <v>0</v>
      </c>
      <c r="L86" s="68">
        <v>0</v>
      </c>
      <c r="M86" s="48"/>
      <c r="N86" s="49"/>
    </row>
    <row r="87" spans="2:14" x14ac:dyDescent="0.3">
      <c r="B87" s="52" t="s">
        <v>37</v>
      </c>
      <c r="C87" s="2"/>
      <c r="D87" s="56"/>
      <c r="E87" s="68">
        <v>114268</v>
      </c>
      <c r="F87" s="68">
        <v>118538</v>
      </c>
      <c r="G87" s="68">
        <v>201690</v>
      </c>
      <c r="H87" s="68">
        <v>267880</v>
      </c>
      <c r="I87" s="69">
        <v>321601</v>
      </c>
      <c r="J87" s="566">
        <v>432222</v>
      </c>
      <c r="K87" s="68">
        <v>703608</v>
      </c>
      <c r="L87" s="68">
        <v>777300</v>
      </c>
      <c r="M87" s="48"/>
      <c r="N87" s="49"/>
    </row>
    <row r="88" spans="2:14" x14ac:dyDescent="0.3">
      <c r="B88" s="50" t="s">
        <v>33</v>
      </c>
      <c r="C88" s="2"/>
      <c r="D88" s="56"/>
      <c r="E88" s="70">
        <v>0</v>
      </c>
      <c r="F88" s="70">
        <v>92603</v>
      </c>
      <c r="G88" s="70">
        <v>0</v>
      </c>
      <c r="H88" s="70">
        <v>0</v>
      </c>
      <c r="I88" s="71">
        <v>0</v>
      </c>
      <c r="J88" s="567">
        <v>0</v>
      </c>
      <c r="K88" s="70">
        <v>0</v>
      </c>
      <c r="L88" s="70">
        <v>34563</v>
      </c>
      <c r="M88" s="48"/>
      <c r="N88" s="49"/>
    </row>
    <row r="89" spans="2:14" x14ac:dyDescent="0.3">
      <c r="B89" s="58" t="s">
        <v>29</v>
      </c>
      <c r="C89" s="2"/>
      <c r="D89" s="56"/>
      <c r="E89" s="68">
        <v>114268</v>
      </c>
      <c r="F89" s="68">
        <v>211141</v>
      </c>
      <c r="G89" s="68">
        <v>201690</v>
      </c>
      <c r="H89" s="68">
        <v>267880</v>
      </c>
      <c r="I89" s="69">
        <v>321601</v>
      </c>
      <c r="J89" s="566">
        <v>432222</v>
      </c>
      <c r="K89" s="68">
        <v>703608</v>
      </c>
      <c r="L89" s="68">
        <v>811863</v>
      </c>
      <c r="M89" s="48"/>
      <c r="N89" s="49"/>
    </row>
    <row r="90" spans="2:14" x14ac:dyDescent="0.3">
      <c r="B90" s="50" t="s">
        <v>25</v>
      </c>
      <c r="C90" s="2"/>
      <c r="D90" s="56"/>
      <c r="E90" s="68">
        <v>0</v>
      </c>
      <c r="F90" s="68">
        <v>0</v>
      </c>
      <c r="G90" s="68">
        <v>0</v>
      </c>
      <c r="H90" s="68">
        <v>0</v>
      </c>
      <c r="I90" s="69">
        <v>0</v>
      </c>
      <c r="J90" s="566">
        <v>0</v>
      </c>
      <c r="K90" s="68">
        <v>0</v>
      </c>
      <c r="L90" s="68">
        <v>0</v>
      </c>
      <c r="M90" s="48"/>
      <c r="N90" s="49"/>
    </row>
    <row r="91" spans="2:14" x14ac:dyDescent="0.3">
      <c r="B91" s="50"/>
      <c r="C91" s="2"/>
      <c r="D91" s="56"/>
      <c r="E91" s="85"/>
      <c r="F91" s="85"/>
      <c r="G91" s="85"/>
      <c r="H91" s="85"/>
      <c r="I91" s="86"/>
      <c r="J91" s="564"/>
      <c r="K91" s="85"/>
      <c r="L91" s="85"/>
      <c r="M91" s="48"/>
      <c r="N91" s="49"/>
    </row>
    <row r="92" spans="2:14" x14ac:dyDescent="0.3">
      <c r="B92" s="50" t="s">
        <v>20</v>
      </c>
      <c r="C92" s="2"/>
      <c r="D92" s="56"/>
      <c r="E92" s="68">
        <v>3748753</v>
      </c>
      <c r="F92" s="68">
        <v>3631834</v>
      </c>
      <c r="G92" s="68">
        <v>3704260</v>
      </c>
      <c r="H92" s="68">
        <v>3692496</v>
      </c>
      <c r="I92" s="69">
        <v>3813915</v>
      </c>
      <c r="J92" s="566">
        <v>3845439</v>
      </c>
      <c r="K92" s="68">
        <v>3763922</v>
      </c>
      <c r="L92" s="68">
        <v>3893191</v>
      </c>
      <c r="M92" s="48"/>
      <c r="N92" s="49"/>
    </row>
    <row r="93" spans="2:14" x14ac:dyDescent="0.3">
      <c r="B93" s="50"/>
      <c r="C93" s="2"/>
      <c r="D93" s="56"/>
      <c r="E93" s="85"/>
      <c r="F93" s="85"/>
      <c r="G93" s="85"/>
      <c r="H93" s="85"/>
      <c r="I93" s="86"/>
      <c r="J93" s="564"/>
      <c r="K93" s="85"/>
      <c r="L93" s="85"/>
      <c r="M93" s="48"/>
      <c r="N93" s="49"/>
    </row>
    <row r="94" spans="2:14" x14ac:dyDescent="0.3">
      <c r="B94" s="47" t="s">
        <v>16</v>
      </c>
      <c r="C94" s="2"/>
      <c r="D94" s="56"/>
      <c r="E94" s="85"/>
      <c r="F94" s="85"/>
      <c r="G94" s="85"/>
      <c r="H94" s="85"/>
      <c r="I94" s="86"/>
      <c r="J94" s="564"/>
      <c r="K94" s="85"/>
      <c r="L94" s="85"/>
      <c r="M94" s="48"/>
      <c r="N94" s="49"/>
    </row>
    <row r="95" spans="2:14" x14ac:dyDescent="0.3">
      <c r="B95" s="58" t="s">
        <v>11</v>
      </c>
      <c r="C95" s="2"/>
      <c r="D95" s="56"/>
      <c r="E95" s="68">
        <v>4000000</v>
      </c>
      <c r="F95" s="68">
        <v>4000000</v>
      </c>
      <c r="G95" s="68">
        <v>4000000</v>
      </c>
      <c r="H95" s="68">
        <v>4000000</v>
      </c>
      <c r="I95" s="69">
        <v>4000000</v>
      </c>
      <c r="J95" s="566">
        <v>4000000</v>
      </c>
      <c r="K95" s="68">
        <v>4000000</v>
      </c>
      <c r="L95" s="68">
        <v>4000000</v>
      </c>
      <c r="M95" s="48"/>
      <c r="N95" s="49"/>
    </row>
    <row r="96" spans="2:14" x14ac:dyDescent="0.3">
      <c r="B96" s="50" t="s">
        <v>8</v>
      </c>
      <c r="C96" s="2"/>
      <c r="D96" s="56"/>
      <c r="E96" s="68">
        <v>0</v>
      </c>
      <c r="F96" s="68">
        <v>0</v>
      </c>
      <c r="G96" s="68">
        <v>0</v>
      </c>
      <c r="H96" s="68">
        <v>0</v>
      </c>
      <c r="I96" s="69">
        <v>0</v>
      </c>
      <c r="J96" s="566">
        <v>0</v>
      </c>
      <c r="K96" s="68">
        <v>0</v>
      </c>
      <c r="L96" s="68">
        <v>0</v>
      </c>
      <c r="M96" s="48"/>
      <c r="N96" s="49"/>
    </row>
    <row r="97" spans="2:14" x14ac:dyDescent="0.3">
      <c r="B97" s="50" t="s">
        <v>5</v>
      </c>
      <c r="C97" s="2"/>
      <c r="D97" s="56"/>
      <c r="E97" s="70">
        <v>-251247</v>
      </c>
      <c r="F97" s="70">
        <v>-368166</v>
      </c>
      <c r="G97" s="70">
        <v>-295740</v>
      </c>
      <c r="H97" s="70">
        <v>-307504</v>
      </c>
      <c r="I97" s="71">
        <v>-186085</v>
      </c>
      <c r="J97" s="567">
        <v>-154561</v>
      </c>
      <c r="K97" s="70">
        <v>-236078</v>
      </c>
      <c r="L97" s="70">
        <v>-106809</v>
      </c>
      <c r="M97" s="48"/>
      <c r="N97" s="49"/>
    </row>
    <row r="98" spans="2:14" ht="15" thickBot="1" x14ac:dyDescent="0.35">
      <c r="B98" s="59" t="s">
        <v>3</v>
      </c>
      <c r="C98" s="60"/>
      <c r="D98" s="63"/>
      <c r="E98" s="79">
        <v>3748753</v>
      </c>
      <c r="F98" s="79">
        <v>3631834</v>
      </c>
      <c r="G98" s="79">
        <v>3704260</v>
      </c>
      <c r="H98" s="79">
        <v>3692496</v>
      </c>
      <c r="I98" s="80">
        <v>3813915</v>
      </c>
      <c r="J98" s="569">
        <v>3845439</v>
      </c>
      <c r="K98" s="79">
        <v>3763922</v>
      </c>
      <c r="L98" s="79">
        <v>3893191</v>
      </c>
      <c r="M98" s="99"/>
      <c r="N98" s="100"/>
    </row>
    <row r="99" spans="2:14" x14ac:dyDescent="0.3">
      <c r="B99" s="50"/>
      <c r="C99" s="2"/>
      <c r="D99" s="56"/>
      <c r="E99" s="85"/>
      <c r="F99" s="85"/>
      <c r="G99" s="89"/>
      <c r="H99" s="89"/>
      <c r="I99" s="90"/>
      <c r="J99" s="57"/>
      <c r="K99" s="48"/>
      <c r="L99" s="48"/>
      <c r="M99" s="48"/>
      <c r="N99" s="49"/>
    </row>
    <row r="100" spans="2:14" ht="15" thickBot="1" x14ac:dyDescent="0.35">
      <c r="B100" s="50"/>
      <c r="C100" s="2"/>
      <c r="D100" s="56"/>
      <c r="E100" s="85"/>
      <c r="F100" s="89"/>
      <c r="G100" s="89"/>
      <c r="H100" s="89"/>
      <c r="I100" s="90"/>
      <c r="J100" s="57"/>
      <c r="K100" s="48"/>
      <c r="L100" s="48"/>
      <c r="M100" s="48"/>
      <c r="N100" s="49"/>
    </row>
    <row r="101" spans="2:14" x14ac:dyDescent="0.3">
      <c r="B101" s="64" t="s">
        <v>102</v>
      </c>
      <c r="C101" s="67"/>
      <c r="D101" s="65"/>
      <c r="E101" s="91" t="s">
        <v>101</v>
      </c>
      <c r="F101" s="91" t="s">
        <v>101</v>
      </c>
      <c r="G101" s="91" t="s">
        <v>101</v>
      </c>
      <c r="H101" s="91" t="s">
        <v>101</v>
      </c>
      <c r="I101" s="92" t="s">
        <v>101</v>
      </c>
      <c r="J101" s="91" t="s">
        <v>101</v>
      </c>
      <c r="K101" s="91" t="s">
        <v>101</v>
      </c>
      <c r="L101" s="91" t="s">
        <v>101</v>
      </c>
      <c r="M101" s="279"/>
      <c r="N101" s="280"/>
    </row>
    <row r="102" spans="2:14" x14ac:dyDescent="0.3">
      <c r="B102" s="47"/>
      <c r="C102" s="2"/>
      <c r="D102" s="56"/>
      <c r="E102" s="93"/>
      <c r="F102" s="93"/>
      <c r="G102" s="93"/>
      <c r="H102" s="93"/>
      <c r="I102" s="94"/>
      <c r="J102" s="93"/>
      <c r="K102" s="93"/>
      <c r="L102" s="93"/>
      <c r="M102" s="48"/>
      <c r="N102" s="49"/>
    </row>
    <row r="103" spans="2:14" x14ac:dyDescent="0.3">
      <c r="B103" s="47" t="s">
        <v>97</v>
      </c>
      <c r="C103" s="2"/>
      <c r="D103" s="56"/>
      <c r="E103" s="85"/>
      <c r="F103" s="85"/>
      <c r="G103" s="85"/>
      <c r="H103" s="85"/>
      <c r="I103" s="86"/>
      <c r="J103" s="85"/>
      <c r="K103" s="85"/>
      <c r="L103" s="85"/>
      <c r="M103" s="48"/>
      <c r="N103" s="49"/>
    </row>
    <row r="104" spans="2:14" x14ac:dyDescent="0.3">
      <c r="B104" s="50" t="s">
        <v>94</v>
      </c>
      <c r="C104" s="2"/>
      <c r="D104" s="56"/>
      <c r="E104" s="68">
        <v>0</v>
      </c>
      <c r="F104" s="68">
        <v>182705</v>
      </c>
      <c r="G104" s="68">
        <v>659690</v>
      </c>
      <c r="H104" s="68">
        <v>954617</v>
      </c>
      <c r="I104" s="69">
        <v>1307307</v>
      </c>
      <c r="J104" s="68">
        <v>1327524</v>
      </c>
      <c r="K104" s="68">
        <v>1567504</v>
      </c>
      <c r="L104" s="68">
        <v>1891745</v>
      </c>
      <c r="M104" s="48"/>
      <c r="N104" s="49"/>
    </row>
    <row r="105" spans="2:14" x14ac:dyDescent="0.3">
      <c r="B105" s="50" t="s">
        <v>48</v>
      </c>
      <c r="C105" s="2"/>
      <c r="D105" s="56"/>
      <c r="E105" s="68">
        <v>0</v>
      </c>
      <c r="F105" s="68">
        <v>0</v>
      </c>
      <c r="G105" s="68">
        <v>0</v>
      </c>
      <c r="H105" s="68">
        <v>20764</v>
      </c>
      <c r="I105" s="69">
        <v>2119</v>
      </c>
      <c r="J105" s="68">
        <v>0</v>
      </c>
      <c r="K105" s="68">
        <v>40911</v>
      </c>
      <c r="L105" s="68">
        <v>52123</v>
      </c>
      <c r="M105" s="48"/>
      <c r="N105" s="49"/>
    </row>
    <row r="106" spans="2:14" x14ac:dyDescent="0.3">
      <c r="B106" s="50" t="s">
        <v>87</v>
      </c>
      <c r="C106" s="2"/>
      <c r="D106" s="56"/>
      <c r="E106" s="68">
        <v>288459</v>
      </c>
      <c r="F106" s="68">
        <v>594693</v>
      </c>
      <c r="G106" s="68">
        <v>817292</v>
      </c>
      <c r="H106" s="68">
        <v>994186</v>
      </c>
      <c r="I106" s="69">
        <v>1116323</v>
      </c>
      <c r="J106" s="68">
        <v>1320961</v>
      </c>
      <c r="K106" s="68">
        <v>1831575</v>
      </c>
      <c r="L106" s="68">
        <v>2495141</v>
      </c>
      <c r="M106" s="48"/>
      <c r="N106" s="49"/>
    </row>
    <row r="107" spans="2:14" x14ac:dyDescent="0.3">
      <c r="B107" s="50" t="s">
        <v>83</v>
      </c>
      <c r="C107" s="2"/>
      <c r="D107" s="56"/>
      <c r="E107" s="70">
        <v>0</v>
      </c>
      <c r="F107" s="70">
        <v>0</v>
      </c>
      <c r="G107" s="70">
        <v>0</v>
      </c>
      <c r="H107" s="70">
        <v>0</v>
      </c>
      <c r="I107" s="71">
        <v>0</v>
      </c>
      <c r="J107" s="70">
        <v>0</v>
      </c>
      <c r="K107" s="70">
        <v>0</v>
      </c>
      <c r="L107" s="70">
        <v>0</v>
      </c>
      <c r="M107" s="48"/>
      <c r="N107" s="49"/>
    </row>
    <row r="108" spans="2:14" x14ac:dyDescent="0.3">
      <c r="B108" s="54" t="s">
        <v>80</v>
      </c>
      <c r="C108" s="2"/>
      <c r="D108" s="56"/>
      <c r="E108" s="85">
        <v>-288459</v>
      </c>
      <c r="F108" s="85">
        <v>-411988</v>
      </c>
      <c r="G108" s="85">
        <v>-157602</v>
      </c>
      <c r="H108" s="85">
        <v>-18805</v>
      </c>
      <c r="I108" s="86">
        <v>193103</v>
      </c>
      <c r="J108" s="85">
        <v>6563</v>
      </c>
      <c r="K108" s="85">
        <v>-223160</v>
      </c>
      <c r="L108" s="85">
        <v>-551273</v>
      </c>
      <c r="M108" s="48"/>
      <c r="N108" s="49"/>
    </row>
    <row r="109" spans="2:14" x14ac:dyDescent="0.3">
      <c r="B109" s="50"/>
      <c r="C109" s="2"/>
      <c r="D109" s="56"/>
      <c r="E109" s="85"/>
      <c r="F109" s="85"/>
      <c r="G109" s="85"/>
      <c r="H109" s="85"/>
      <c r="I109" s="86"/>
      <c r="J109" s="85"/>
      <c r="K109" s="85"/>
      <c r="L109" s="85"/>
      <c r="M109" s="48"/>
      <c r="N109" s="49"/>
    </row>
    <row r="110" spans="2:14" x14ac:dyDescent="0.3">
      <c r="B110" s="47" t="s">
        <v>73</v>
      </c>
      <c r="C110" s="2"/>
      <c r="D110" s="56"/>
      <c r="E110" s="85"/>
      <c r="F110" s="85"/>
      <c r="G110" s="85"/>
      <c r="H110" s="85"/>
      <c r="I110" s="86"/>
      <c r="J110" s="85"/>
      <c r="K110" s="85"/>
      <c r="L110" s="85"/>
      <c r="M110" s="48"/>
      <c r="N110" s="49"/>
    </row>
    <row r="111" spans="2:14" x14ac:dyDescent="0.3">
      <c r="B111" s="50" t="s">
        <v>69</v>
      </c>
      <c r="C111" s="2"/>
      <c r="D111" s="56"/>
      <c r="E111" s="68">
        <v>6000</v>
      </c>
      <c r="F111" s="68">
        <v>2375</v>
      </c>
      <c r="G111" s="68">
        <v>1750</v>
      </c>
      <c r="H111" s="68">
        <v>1725</v>
      </c>
      <c r="I111" s="69">
        <v>1437</v>
      </c>
      <c r="J111" s="68">
        <v>2875</v>
      </c>
      <c r="K111" s="68">
        <v>812</v>
      </c>
      <c r="L111" s="68">
        <v>812</v>
      </c>
      <c r="M111" s="48"/>
      <c r="N111" s="49"/>
    </row>
    <row r="112" spans="2:14" x14ac:dyDescent="0.3">
      <c r="B112" s="50" t="s">
        <v>65</v>
      </c>
      <c r="C112" s="2"/>
      <c r="D112" s="56"/>
      <c r="E112" s="68">
        <v>0</v>
      </c>
      <c r="F112" s="68">
        <v>0</v>
      </c>
      <c r="G112" s="68">
        <v>0</v>
      </c>
      <c r="H112" s="68">
        <v>0</v>
      </c>
      <c r="I112" s="69">
        <v>0</v>
      </c>
      <c r="J112" s="68">
        <v>0</v>
      </c>
      <c r="K112" s="68">
        <v>0</v>
      </c>
      <c r="L112" s="68">
        <v>0</v>
      </c>
      <c r="M112" s="48"/>
      <c r="N112" s="49"/>
    </row>
    <row r="113" spans="2:14" x14ac:dyDescent="0.3">
      <c r="B113" s="50" t="s">
        <v>61</v>
      </c>
      <c r="C113" s="2"/>
      <c r="D113" s="56"/>
      <c r="E113" s="70">
        <v>850000</v>
      </c>
      <c r="F113" s="70">
        <v>600000</v>
      </c>
      <c r="G113" s="70">
        <v>0</v>
      </c>
      <c r="H113" s="70">
        <v>0</v>
      </c>
      <c r="I113" s="71">
        <v>0</v>
      </c>
      <c r="J113" s="70">
        <v>325000</v>
      </c>
      <c r="K113" s="70">
        <v>100000</v>
      </c>
      <c r="L113" s="70">
        <v>25000</v>
      </c>
      <c r="M113" s="48"/>
      <c r="N113" s="49"/>
    </row>
    <row r="114" spans="2:14" x14ac:dyDescent="0.3">
      <c r="B114" s="54" t="s">
        <v>57</v>
      </c>
      <c r="C114" s="2"/>
      <c r="D114" s="56"/>
      <c r="E114" s="85">
        <v>-844000</v>
      </c>
      <c r="F114" s="85">
        <v>-597625</v>
      </c>
      <c r="G114" s="85">
        <v>1750</v>
      </c>
      <c r="H114" s="85">
        <v>1725</v>
      </c>
      <c r="I114" s="86">
        <v>1437</v>
      </c>
      <c r="J114" s="85">
        <v>-322125</v>
      </c>
      <c r="K114" s="85">
        <v>-99188</v>
      </c>
      <c r="L114" s="85">
        <v>-24188</v>
      </c>
      <c r="M114" s="48"/>
      <c r="N114" s="49"/>
    </row>
    <row r="115" spans="2:14" x14ac:dyDescent="0.3">
      <c r="B115" s="50"/>
      <c r="C115" s="2"/>
      <c r="D115" s="56"/>
      <c r="E115" s="85"/>
      <c r="F115" s="85"/>
      <c r="G115" s="85"/>
      <c r="H115" s="85"/>
      <c r="I115" s="86"/>
      <c r="J115" s="85"/>
      <c r="K115" s="85"/>
      <c r="L115" s="85"/>
      <c r="M115" s="48"/>
      <c r="N115" s="49"/>
    </row>
    <row r="116" spans="2:14" x14ac:dyDescent="0.3">
      <c r="B116" s="47" t="s">
        <v>50</v>
      </c>
      <c r="C116" s="2"/>
      <c r="D116" s="56"/>
      <c r="E116" s="85"/>
      <c r="F116" s="85"/>
      <c r="G116" s="85"/>
      <c r="H116" s="85"/>
      <c r="I116" s="86"/>
      <c r="J116" s="85"/>
      <c r="K116" s="85"/>
      <c r="L116" s="85"/>
      <c r="M116" s="48"/>
      <c r="N116" s="49"/>
    </row>
    <row r="117" spans="2:14" x14ac:dyDescent="0.3">
      <c r="B117" s="50" t="s">
        <v>47</v>
      </c>
      <c r="C117" s="2"/>
      <c r="D117" s="56"/>
      <c r="E117" s="68">
        <v>0</v>
      </c>
      <c r="F117" s="68">
        <v>0</v>
      </c>
      <c r="G117" s="68">
        <v>0</v>
      </c>
      <c r="H117" s="68">
        <v>0</v>
      </c>
      <c r="I117" s="69">
        <v>0</v>
      </c>
      <c r="J117" s="68">
        <v>0</v>
      </c>
      <c r="K117" s="68">
        <v>0</v>
      </c>
      <c r="L117" s="68">
        <v>0</v>
      </c>
      <c r="M117" s="48"/>
      <c r="N117" s="49"/>
    </row>
    <row r="118" spans="2:14" x14ac:dyDescent="0.3">
      <c r="B118" s="50" t="s">
        <v>43</v>
      </c>
      <c r="C118" s="2"/>
      <c r="D118" s="56"/>
      <c r="E118" s="68">
        <v>0</v>
      </c>
      <c r="F118" s="68">
        <v>0</v>
      </c>
      <c r="G118" s="68">
        <v>0</v>
      </c>
      <c r="H118" s="68">
        <v>0</v>
      </c>
      <c r="I118" s="69">
        <v>0</v>
      </c>
      <c r="J118" s="68">
        <v>0</v>
      </c>
      <c r="K118" s="68">
        <v>0</v>
      </c>
      <c r="L118" s="68">
        <v>0</v>
      </c>
      <c r="M118" s="48"/>
      <c r="N118" s="49"/>
    </row>
    <row r="119" spans="2:14" x14ac:dyDescent="0.3">
      <c r="B119" s="50" t="s">
        <v>39</v>
      </c>
      <c r="C119" s="2"/>
      <c r="D119" s="56"/>
      <c r="E119" s="68">
        <v>0</v>
      </c>
      <c r="F119" s="68">
        <v>0</v>
      </c>
      <c r="G119" s="68">
        <v>0</v>
      </c>
      <c r="H119" s="68">
        <v>0</v>
      </c>
      <c r="I119" s="69">
        <v>0</v>
      </c>
      <c r="J119" s="68">
        <v>0</v>
      </c>
      <c r="K119" s="68">
        <v>0</v>
      </c>
      <c r="L119" s="68">
        <v>0</v>
      </c>
      <c r="M119" s="48"/>
      <c r="N119" s="49"/>
    </row>
    <row r="120" spans="2:14" x14ac:dyDescent="0.3">
      <c r="B120" s="50" t="s">
        <v>36</v>
      </c>
      <c r="C120" s="2"/>
      <c r="D120" s="56"/>
      <c r="E120" s="68">
        <v>0</v>
      </c>
      <c r="F120" s="68">
        <v>0</v>
      </c>
      <c r="G120" s="68">
        <v>0</v>
      </c>
      <c r="H120" s="68">
        <v>0</v>
      </c>
      <c r="I120" s="69">
        <v>0</v>
      </c>
      <c r="J120" s="68">
        <v>0</v>
      </c>
      <c r="K120" s="68">
        <v>0</v>
      </c>
      <c r="L120" s="68">
        <v>0</v>
      </c>
      <c r="M120" s="48"/>
      <c r="N120" s="49"/>
    </row>
    <row r="121" spans="2:14" x14ac:dyDescent="0.3">
      <c r="B121" s="50" t="s">
        <v>32</v>
      </c>
      <c r="C121" s="2"/>
      <c r="D121" s="56"/>
      <c r="E121" s="70">
        <v>0</v>
      </c>
      <c r="F121" s="70">
        <v>531</v>
      </c>
      <c r="G121" s="70">
        <v>0</v>
      </c>
      <c r="H121" s="70">
        <v>0</v>
      </c>
      <c r="I121" s="71">
        <v>0</v>
      </c>
      <c r="J121" s="70">
        <v>0</v>
      </c>
      <c r="K121" s="70">
        <v>0</v>
      </c>
      <c r="L121" s="70">
        <v>197</v>
      </c>
      <c r="M121" s="48"/>
      <c r="N121" s="49"/>
    </row>
    <row r="122" spans="2:14" x14ac:dyDescent="0.3">
      <c r="B122" s="54" t="s">
        <v>28</v>
      </c>
      <c r="C122" s="2"/>
      <c r="D122" s="56"/>
      <c r="E122" s="85">
        <v>0</v>
      </c>
      <c r="F122" s="85">
        <v>-531</v>
      </c>
      <c r="G122" s="85">
        <v>0</v>
      </c>
      <c r="H122" s="85">
        <v>0</v>
      </c>
      <c r="I122" s="86">
        <v>0</v>
      </c>
      <c r="J122" s="85">
        <v>0</v>
      </c>
      <c r="K122" s="85">
        <v>0</v>
      </c>
      <c r="L122" s="85">
        <v>-197</v>
      </c>
      <c r="M122" s="48"/>
      <c r="N122" s="49"/>
    </row>
    <row r="123" spans="2:14" x14ac:dyDescent="0.3">
      <c r="B123" s="50"/>
      <c r="C123" s="2"/>
      <c r="D123" s="56"/>
      <c r="E123" s="97"/>
      <c r="F123" s="97"/>
      <c r="G123" s="97"/>
      <c r="H123" s="97"/>
      <c r="I123" s="98"/>
      <c r="J123" s="97"/>
      <c r="K123" s="97"/>
      <c r="L123" s="97"/>
      <c r="M123" s="48"/>
      <c r="N123" s="49"/>
    </row>
    <row r="124" spans="2:14" x14ac:dyDescent="0.3">
      <c r="B124" s="50" t="s">
        <v>22</v>
      </c>
      <c r="C124" s="2"/>
      <c r="D124" s="56"/>
      <c r="E124" s="85">
        <v>-1132459</v>
      </c>
      <c r="F124" s="85">
        <v>-1010144</v>
      </c>
      <c r="G124" s="85">
        <v>-155852</v>
      </c>
      <c r="H124" s="85">
        <v>-17080</v>
      </c>
      <c r="I124" s="86">
        <v>194540</v>
      </c>
      <c r="J124" s="85">
        <v>-315562</v>
      </c>
      <c r="K124" s="85">
        <v>-322348</v>
      </c>
      <c r="L124" s="85">
        <v>-575658</v>
      </c>
      <c r="M124" s="48"/>
      <c r="N124" s="49"/>
    </row>
    <row r="125" spans="2:14" x14ac:dyDescent="0.3">
      <c r="B125" s="54" t="s">
        <v>19</v>
      </c>
      <c r="C125" s="2"/>
      <c r="D125" s="56"/>
      <c r="E125" s="83">
        <v>3950000</v>
      </c>
      <c r="F125" s="83">
        <v>2817541</v>
      </c>
      <c r="G125" s="83">
        <v>1807397</v>
      </c>
      <c r="H125" s="83">
        <v>1651545</v>
      </c>
      <c r="I125" s="84">
        <v>1634465</v>
      </c>
      <c r="J125" s="83">
        <v>1829005</v>
      </c>
      <c r="K125" s="83">
        <v>1513443</v>
      </c>
      <c r="L125" s="83">
        <v>1191095</v>
      </c>
      <c r="M125" s="48"/>
      <c r="N125" s="49"/>
    </row>
    <row r="126" spans="2:14" x14ac:dyDescent="0.3">
      <c r="B126" s="54" t="s">
        <v>18</v>
      </c>
      <c r="C126" s="2"/>
      <c r="D126" s="56"/>
      <c r="E126" s="85">
        <v>2817541</v>
      </c>
      <c r="F126" s="85">
        <v>1807397</v>
      </c>
      <c r="G126" s="85">
        <v>1651545</v>
      </c>
      <c r="H126" s="85">
        <v>1634465</v>
      </c>
      <c r="I126" s="86">
        <v>1829005</v>
      </c>
      <c r="J126" s="85">
        <v>1513443</v>
      </c>
      <c r="K126" s="85">
        <v>1191095</v>
      </c>
      <c r="L126" s="85">
        <v>615437</v>
      </c>
      <c r="M126" s="48"/>
      <c r="N126" s="49"/>
    </row>
    <row r="127" spans="2:14" x14ac:dyDescent="0.3">
      <c r="B127" s="50" t="s">
        <v>117</v>
      </c>
      <c r="C127" s="2"/>
      <c r="D127" s="56"/>
      <c r="E127" s="85">
        <v>2400000</v>
      </c>
      <c r="F127" s="85">
        <v>1900000</v>
      </c>
      <c r="G127" s="85">
        <v>1400000</v>
      </c>
      <c r="H127" s="85">
        <v>1150000</v>
      </c>
      <c r="I127" s="86">
        <v>1150000</v>
      </c>
      <c r="J127" s="85">
        <v>1150000</v>
      </c>
      <c r="K127" s="85">
        <v>650000</v>
      </c>
      <c r="L127" s="85">
        <v>650000</v>
      </c>
      <c r="M127" s="48"/>
      <c r="N127" s="49"/>
    </row>
    <row r="128" spans="2:14" x14ac:dyDescent="0.3">
      <c r="B128" s="50"/>
      <c r="C128" s="2"/>
      <c r="D128" s="56"/>
      <c r="E128" s="85"/>
      <c r="F128" s="85"/>
      <c r="G128" s="85"/>
      <c r="H128" s="85"/>
      <c r="I128" s="86"/>
      <c r="J128" s="85"/>
      <c r="K128" s="85"/>
      <c r="L128" s="85"/>
      <c r="M128" s="48"/>
      <c r="N128" s="49"/>
    </row>
    <row r="129" spans="2:14" x14ac:dyDescent="0.3">
      <c r="B129" s="50" t="s">
        <v>7</v>
      </c>
      <c r="C129" s="2"/>
      <c r="D129" s="56"/>
      <c r="E129" s="85">
        <v>116000</v>
      </c>
      <c r="F129" s="85">
        <v>396000</v>
      </c>
      <c r="G129" s="85">
        <v>633000</v>
      </c>
      <c r="H129" s="85">
        <v>660000</v>
      </c>
      <c r="I129" s="86">
        <v>619000</v>
      </c>
      <c r="J129" s="85">
        <v>600000</v>
      </c>
      <c r="K129" s="85">
        <v>584000</v>
      </c>
      <c r="L129" s="85">
        <v>1028000</v>
      </c>
      <c r="M129" s="48"/>
      <c r="N129" s="49"/>
    </row>
    <row r="130" spans="2:14" ht="15" thickBot="1" x14ac:dyDescent="0.35">
      <c r="B130" s="59" t="s">
        <v>4</v>
      </c>
      <c r="C130" s="60"/>
      <c r="D130" s="63"/>
      <c r="E130" s="87">
        <v>1702000</v>
      </c>
      <c r="F130" s="87">
        <v>1523000</v>
      </c>
      <c r="G130" s="87">
        <v>1399000</v>
      </c>
      <c r="H130" s="87">
        <v>1329000</v>
      </c>
      <c r="I130" s="88">
        <v>1468000</v>
      </c>
      <c r="J130" s="87">
        <v>1371000</v>
      </c>
      <c r="K130" s="87">
        <v>1307000</v>
      </c>
      <c r="L130" s="87">
        <v>1080000</v>
      </c>
      <c r="M130" s="99"/>
      <c r="N130" s="100"/>
    </row>
    <row r="131" spans="2:14" x14ac:dyDescent="0.3">
      <c r="B131" s="1"/>
      <c r="C131" s="1"/>
      <c r="D131" s="1"/>
      <c r="E131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"/>
  <sheetViews>
    <sheetView topLeftCell="O65" zoomScale="80" zoomScaleNormal="80" workbookViewId="0">
      <selection activeCell="AF97" sqref="AF97"/>
    </sheetView>
  </sheetViews>
  <sheetFormatPr baseColWidth="10" defaultColWidth="8.5546875" defaultRowHeight="14.4" x14ac:dyDescent="0.3"/>
  <cols>
    <col min="13" max="13" width="11.88671875" customWidth="1"/>
    <col min="14" max="19" width="11.88671875" bestFit="1" customWidth="1"/>
    <col min="20" max="20" width="8.6640625" bestFit="1" customWidth="1"/>
    <col min="21" max="27" width="11.88671875" bestFit="1" customWidth="1"/>
    <col min="28" max="28" width="8.6640625" bestFit="1" customWidth="1"/>
    <col min="29" max="35" width="12.5546875" bestFit="1" customWidth="1"/>
    <col min="36" max="36" width="9" bestFit="1" customWidth="1"/>
  </cols>
  <sheetData>
    <row r="1" spans="1:27" ht="15" thickBot="1" x14ac:dyDescent="0.35"/>
    <row r="2" spans="1:27" ht="15" thickBot="1" x14ac:dyDescent="0.35">
      <c r="A2" s="105"/>
      <c r="B2" s="282"/>
      <c r="C2" s="277"/>
      <c r="D2" s="277"/>
      <c r="E2" s="277"/>
      <c r="F2" s="948" t="s">
        <v>422</v>
      </c>
      <c r="G2" s="949"/>
      <c r="H2" s="950"/>
      <c r="I2" s="948">
        <v>6</v>
      </c>
      <c r="J2" s="949"/>
      <c r="K2" s="950"/>
      <c r="L2" s="948">
        <v>7</v>
      </c>
      <c r="M2" s="949"/>
      <c r="N2" s="950"/>
      <c r="O2" s="943">
        <v>8</v>
      </c>
      <c r="P2" s="944"/>
      <c r="Q2" s="945"/>
      <c r="R2" s="943">
        <v>9</v>
      </c>
      <c r="S2" s="944"/>
      <c r="T2" s="945"/>
      <c r="U2" s="952">
        <v>10</v>
      </c>
      <c r="V2" s="952"/>
      <c r="W2" s="953"/>
    </row>
    <row r="3" spans="1:27" x14ac:dyDescent="0.3">
      <c r="A3" s="108"/>
      <c r="B3" s="723" t="s">
        <v>275</v>
      </c>
      <c r="C3" s="724"/>
      <c r="D3" s="724"/>
      <c r="E3" s="278"/>
      <c r="F3" s="729" t="s">
        <v>172</v>
      </c>
      <c r="G3" s="715" t="s">
        <v>173</v>
      </c>
      <c r="H3" s="730" t="s">
        <v>276</v>
      </c>
      <c r="I3" s="738" t="s">
        <v>172</v>
      </c>
      <c r="J3" s="725" t="s">
        <v>173</v>
      </c>
      <c r="K3" s="739" t="s">
        <v>276</v>
      </c>
      <c r="L3" s="738" t="s">
        <v>172</v>
      </c>
      <c r="M3" s="725" t="s">
        <v>173</v>
      </c>
      <c r="N3" s="739" t="s">
        <v>276</v>
      </c>
      <c r="O3" s="729" t="s">
        <v>172</v>
      </c>
      <c r="P3" s="895" t="s">
        <v>173</v>
      </c>
      <c r="Q3" s="730" t="s">
        <v>276</v>
      </c>
      <c r="R3" s="6"/>
      <c r="S3" s="104"/>
      <c r="T3" s="104"/>
      <c r="U3" s="279"/>
      <c r="V3" s="279"/>
      <c r="W3" s="280"/>
      <c r="Y3" t="s">
        <v>435</v>
      </c>
    </row>
    <row r="4" spans="1:27" x14ac:dyDescent="0.3">
      <c r="A4" s="108"/>
      <c r="B4" s="719" t="s">
        <v>277</v>
      </c>
      <c r="C4" s="104"/>
      <c r="D4" s="104"/>
      <c r="E4" s="267"/>
      <c r="F4" s="307">
        <v>4155</v>
      </c>
      <c r="G4" s="188">
        <v>4285</v>
      </c>
      <c r="H4" s="313">
        <v>6038</v>
      </c>
      <c r="I4" s="740">
        <v>4798</v>
      </c>
      <c r="J4" s="392">
        <v>4298</v>
      </c>
      <c r="K4" s="741">
        <v>5975</v>
      </c>
      <c r="L4" s="740">
        <v>4199</v>
      </c>
      <c r="M4" s="392">
        <v>4310</v>
      </c>
      <c r="N4" s="741">
        <v>6153</v>
      </c>
      <c r="O4" s="307">
        <v>4237</v>
      </c>
      <c r="P4" s="188">
        <v>4352</v>
      </c>
      <c r="Q4" s="313">
        <v>6143</v>
      </c>
      <c r="R4" s="6"/>
      <c r="S4" s="118"/>
      <c r="T4" s="6"/>
      <c r="U4" s="48"/>
      <c r="V4" s="48"/>
      <c r="W4" s="49"/>
      <c r="Y4" t="s">
        <v>436</v>
      </c>
      <c r="AA4">
        <f>F55/F54</f>
        <v>40000</v>
      </c>
    </row>
    <row r="5" spans="1:27" x14ac:dyDescent="0.3">
      <c r="A5" s="108"/>
      <c r="B5" s="719" t="s">
        <v>278</v>
      </c>
      <c r="C5" s="104"/>
      <c r="D5" s="104"/>
      <c r="E5" s="267"/>
      <c r="F5" s="350">
        <v>8.4</v>
      </c>
      <c r="G5" s="233">
        <v>4.4000000000000004</v>
      </c>
      <c r="H5" s="313"/>
      <c r="I5" s="742">
        <v>8.4</v>
      </c>
      <c r="J5" s="526">
        <v>4.4000000000000004</v>
      </c>
      <c r="K5" s="741"/>
      <c r="L5" s="742">
        <v>8.3000000000000007</v>
      </c>
      <c r="M5" s="526">
        <v>4.3</v>
      </c>
      <c r="N5" s="741"/>
      <c r="O5" s="350">
        <v>8.3000000000000007</v>
      </c>
      <c r="P5" s="233">
        <v>4.4000000000000004</v>
      </c>
      <c r="Q5" s="313"/>
      <c r="R5" s="6"/>
      <c r="S5" s="118"/>
      <c r="T5" s="126"/>
      <c r="U5" s="48"/>
      <c r="V5" s="48"/>
      <c r="W5" s="49"/>
    </row>
    <row r="6" spans="1:27" x14ac:dyDescent="0.3">
      <c r="A6" s="108"/>
      <c r="B6" s="263" t="s">
        <v>279</v>
      </c>
      <c r="C6" s="104"/>
      <c r="D6" s="104"/>
      <c r="E6" s="267"/>
      <c r="F6" s="307">
        <v>1895</v>
      </c>
      <c r="G6" s="188">
        <v>1897</v>
      </c>
      <c r="H6" s="313"/>
      <c r="I6" s="740">
        <v>1753</v>
      </c>
      <c r="J6" s="392">
        <v>1501</v>
      </c>
      <c r="K6" s="741"/>
      <c r="L6" s="740">
        <v>1715</v>
      </c>
      <c r="M6" s="392">
        <v>1531</v>
      </c>
      <c r="N6" s="741"/>
      <c r="O6" s="307">
        <v>1755</v>
      </c>
      <c r="P6" s="188">
        <v>1774</v>
      </c>
      <c r="Q6" s="313"/>
      <c r="R6" s="6"/>
      <c r="S6" s="118"/>
      <c r="T6" s="126"/>
      <c r="U6" s="48"/>
      <c r="V6" s="48"/>
      <c r="W6" s="49"/>
    </row>
    <row r="7" spans="1:27" x14ac:dyDescent="0.3">
      <c r="A7" s="108"/>
      <c r="B7" s="263"/>
      <c r="C7" s="104"/>
      <c r="D7" s="104"/>
      <c r="E7" s="267"/>
      <c r="F7" s="262"/>
      <c r="G7" s="126"/>
      <c r="H7" s="313"/>
      <c r="I7" s="743"/>
      <c r="J7" s="401"/>
      <c r="K7" s="741"/>
      <c r="L7" s="743"/>
      <c r="M7" s="401"/>
      <c r="N7" s="741"/>
      <c r="O7" s="262"/>
      <c r="P7" s="126"/>
      <c r="Q7" s="313"/>
      <c r="R7" s="6"/>
      <c r="S7" s="126"/>
      <c r="T7" s="126"/>
      <c r="U7" s="48"/>
      <c r="V7" s="48"/>
      <c r="W7" s="49"/>
    </row>
    <row r="8" spans="1:27" x14ac:dyDescent="0.3">
      <c r="A8" s="108"/>
      <c r="B8" s="259" t="s">
        <v>280</v>
      </c>
      <c r="C8" s="104"/>
      <c r="D8" s="117"/>
      <c r="E8" s="267"/>
      <c r="F8" s="262"/>
      <c r="G8" s="126"/>
      <c r="H8" s="313"/>
      <c r="I8" s="743"/>
      <c r="J8" s="401"/>
      <c r="K8" s="741"/>
      <c r="L8" s="743"/>
      <c r="M8" s="401"/>
      <c r="N8" s="741"/>
      <c r="O8" s="262"/>
      <c r="P8" s="126"/>
      <c r="Q8" s="313"/>
      <c r="R8" s="6"/>
      <c r="S8" s="126"/>
      <c r="T8" s="126" t="s">
        <v>0</v>
      </c>
      <c r="U8" s="48"/>
      <c r="V8" s="48"/>
      <c r="W8" s="49"/>
    </row>
    <row r="9" spans="1:27" x14ac:dyDescent="0.3">
      <c r="A9" s="108"/>
      <c r="B9" s="719" t="s">
        <v>281</v>
      </c>
      <c r="C9" s="104"/>
      <c r="D9" s="104"/>
      <c r="E9" s="267"/>
      <c r="F9" s="350">
        <v>0.5</v>
      </c>
      <c r="G9" s="233">
        <v>1.1000000000000001</v>
      </c>
      <c r="H9" s="731" t="s">
        <v>282</v>
      </c>
      <c r="I9" s="742">
        <v>0.5</v>
      </c>
      <c r="J9" s="526">
        <v>1.1000000000000001</v>
      </c>
      <c r="K9" s="744" t="s">
        <v>282</v>
      </c>
      <c r="L9" s="742">
        <v>0.5</v>
      </c>
      <c r="M9" s="526">
        <v>1.1000000000000001</v>
      </c>
      <c r="N9" s="744" t="s">
        <v>282</v>
      </c>
      <c r="O9" s="350">
        <v>0.6</v>
      </c>
      <c r="P9" s="233">
        <v>1.1000000000000001</v>
      </c>
      <c r="Q9" s="731" t="s">
        <v>282</v>
      </c>
      <c r="R9" s="118"/>
      <c r="S9" s="126"/>
      <c r="U9" s="48"/>
      <c r="V9" s="48"/>
      <c r="W9" s="49"/>
    </row>
    <row r="10" spans="1:27" x14ac:dyDescent="0.3">
      <c r="A10" s="108"/>
      <c r="B10" s="263"/>
      <c r="C10" s="235"/>
      <c r="D10" s="235"/>
      <c r="E10" s="726"/>
      <c r="F10" s="262"/>
      <c r="G10" s="104"/>
      <c r="H10" s="732">
        <v>0.83</v>
      </c>
      <c r="I10" s="743"/>
      <c r="J10" s="376"/>
      <c r="K10" s="745">
        <v>0.83</v>
      </c>
      <c r="L10" s="743"/>
      <c r="M10" s="376"/>
      <c r="N10" s="745">
        <v>0.82</v>
      </c>
      <c r="O10" s="262"/>
      <c r="P10" s="104"/>
      <c r="Q10" s="732">
        <v>0.83</v>
      </c>
      <c r="R10" s="6"/>
      <c r="S10" s="126"/>
      <c r="T10" s="126"/>
      <c r="U10" s="48"/>
      <c r="V10" s="48"/>
      <c r="W10" s="49"/>
    </row>
    <row r="11" spans="1:27" x14ac:dyDescent="0.3">
      <c r="A11" s="108"/>
      <c r="B11" s="262"/>
      <c r="C11" s="104"/>
      <c r="D11" s="104"/>
      <c r="E11" s="267"/>
      <c r="F11" s="262"/>
      <c r="G11" s="188"/>
      <c r="H11" s="313"/>
      <c r="I11" s="743"/>
      <c r="J11" s="392"/>
      <c r="K11" s="741"/>
      <c r="L11" s="743"/>
      <c r="M11" s="392"/>
      <c r="N11" s="741"/>
      <c r="O11" s="262"/>
      <c r="P11" s="188"/>
      <c r="Q11" s="313"/>
      <c r="R11" s="126"/>
      <c r="S11" s="126"/>
      <c r="T11" s="126"/>
      <c r="U11" s="48"/>
      <c r="V11" s="48"/>
      <c r="W11" s="49"/>
    </row>
    <row r="12" spans="1:27" x14ac:dyDescent="0.3">
      <c r="A12" s="108"/>
      <c r="B12" s="295" t="s">
        <v>283</v>
      </c>
      <c r="C12" s="104"/>
      <c r="D12" s="104"/>
      <c r="E12" s="267"/>
      <c r="F12" s="307">
        <v>500</v>
      </c>
      <c r="G12" s="104"/>
      <c r="H12" s="313"/>
      <c r="I12" s="740">
        <v>500</v>
      </c>
      <c r="J12" s="376"/>
      <c r="K12" s="741"/>
      <c r="L12" s="740">
        <v>500</v>
      </c>
      <c r="M12" s="376"/>
      <c r="N12" s="741"/>
      <c r="O12" s="307">
        <v>500</v>
      </c>
      <c r="P12" s="104"/>
      <c r="Q12" s="313"/>
      <c r="R12" s="126"/>
      <c r="S12" s="126"/>
      <c r="T12" s="126"/>
      <c r="U12" s="48"/>
      <c r="V12" s="48"/>
      <c r="W12" s="49"/>
    </row>
    <row r="13" spans="1:27" x14ac:dyDescent="0.3">
      <c r="A13" s="108"/>
      <c r="B13" s="295"/>
      <c r="C13" s="104"/>
      <c r="D13" s="104"/>
      <c r="E13" s="267"/>
      <c r="F13" s="262"/>
      <c r="G13" s="126"/>
      <c r="H13" s="313"/>
      <c r="I13" s="743"/>
      <c r="J13" s="401"/>
      <c r="K13" s="741"/>
      <c r="L13" s="743"/>
      <c r="M13" s="401"/>
      <c r="N13" s="741"/>
      <c r="O13" s="262"/>
      <c r="P13" s="126"/>
      <c r="Q13" s="313"/>
      <c r="R13" s="126"/>
      <c r="S13" s="126"/>
      <c r="T13" s="126"/>
      <c r="U13" s="48"/>
      <c r="V13" s="48"/>
      <c r="W13" s="49"/>
    </row>
    <row r="14" spans="1:27" x14ac:dyDescent="0.3">
      <c r="A14" s="108"/>
      <c r="B14" s="295" t="s">
        <v>284</v>
      </c>
      <c r="C14" s="104"/>
      <c r="D14" s="104"/>
      <c r="E14" s="267"/>
      <c r="F14" s="263" t="s">
        <v>285</v>
      </c>
      <c r="G14" s="118" t="s">
        <v>286</v>
      </c>
      <c r="H14" s="313" t="s">
        <v>287</v>
      </c>
      <c r="I14" s="746" t="s">
        <v>285</v>
      </c>
      <c r="J14" s="385" t="s">
        <v>286</v>
      </c>
      <c r="K14" s="741" t="s">
        <v>287</v>
      </c>
      <c r="L14" s="746" t="s">
        <v>285</v>
      </c>
      <c r="M14" s="385" t="s">
        <v>286</v>
      </c>
      <c r="N14" s="741" t="s">
        <v>287</v>
      </c>
      <c r="O14" s="263" t="s">
        <v>285</v>
      </c>
      <c r="P14" s="118" t="s">
        <v>286</v>
      </c>
      <c r="Q14" s="313" t="s">
        <v>287</v>
      </c>
      <c r="R14" s="6"/>
      <c r="S14" s="118"/>
      <c r="T14" s="126"/>
      <c r="U14" s="48"/>
      <c r="V14" s="48"/>
      <c r="W14" s="49"/>
    </row>
    <row r="15" spans="1:27" x14ac:dyDescent="0.3">
      <c r="A15" s="108"/>
      <c r="B15" s="295" t="s">
        <v>288</v>
      </c>
      <c r="C15" s="104"/>
      <c r="D15" s="104"/>
      <c r="E15" s="267"/>
      <c r="F15" s="733">
        <v>125</v>
      </c>
      <c r="G15" s="236">
        <v>205</v>
      </c>
      <c r="H15" s="734">
        <v>315</v>
      </c>
      <c r="I15" s="747">
        <v>126</v>
      </c>
      <c r="J15" s="529">
        <v>207</v>
      </c>
      <c r="K15" s="748">
        <v>318</v>
      </c>
      <c r="L15" s="747">
        <v>125</v>
      </c>
      <c r="M15" s="529">
        <v>205</v>
      </c>
      <c r="N15" s="748">
        <v>315</v>
      </c>
      <c r="O15" s="733">
        <v>125</v>
      </c>
      <c r="P15" s="236">
        <v>206</v>
      </c>
      <c r="Q15" s="734">
        <v>317</v>
      </c>
      <c r="R15" s="6"/>
      <c r="S15" s="126"/>
      <c r="T15" s="126"/>
      <c r="U15" s="48"/>
      <c r="V15" s="48"/>
      <c r="W15" s="49"/>
    </row>
    <row r="16" spans="1:27" x14ac:dyDescent="0.3">
      <c r="A16" s="108"/>
      <c r="B16" s="295" t="s">
        <v>289</v>
      </c>
      <c r="C16" s="104"/>
      <c r="D16" s="104"/>
      <c r="E16" s="267"/>
      <c r="F16" s="733">
        <v>157</v>
      </c>
      <c r="G16" s="236">
        <v>270</v>
      </c>
      <c r="H16" s="734">
        <v>413</v>
      </c>
      <c r="I16" s="747">
        <v>159</v>
      </c>
      <c r="J16" s="529">
        <v>273</v>
      </c>
      <c r="K16" s="748">
        <v>417</v>
      </c>
      <c r="L16" s="747">
        <v>157</v>
      </c>
      <c r="M16" s="529">
        <v>270</v>
      </c>
      <c r="N16" s="748">
        <v>412</v>
      </c>
      <c r="O16" s="733">
        <v>158</v>
      </c>
      <c r="P16" s="236">
        <v>272</v>
      </c>
      <c r="Q16" s="734">
        <v>416</v>
      </c>
      <c r="R16" s="6"/>
      <c r="S16" s="126"/>
      <c r="T16" s="126"/>
      <c r="U16" s="48"/>
      <c r="V16" s="48"/>
      <c r="W16" s="49"/>
    </row>
    <row r="17" spans="1:36" x14ac:dyDescent="0.3">
      <c r="A17" s="108"/>
      <c r="B17" s="295"/>
      <c r="C17" s="104"/>
      <c r="D17" s="104"/>
      <c r="E17" s="267"/>
      <c r="F17" s="262"/>
      <c r="G17" s="126"/>
      <c r="H17" s="313"/>
      <c r="I17" s="743"/>
      <c r="J17" s="401"/>
      <c r="K17" s="741"/>
      <c r="L17" s="743"/>
      <c r="M17" s="401"/>
      <c r="N17" s="741"/>
      <c r="O17" s="262"/>
      <c r="P17" s="126"/>
      <c r="Q17" s="313"/>
      <c r="R17" s="126"/>
      <c r="S17" s="126"/>
      <c r="T17" s="126"/>
      <c r="U17" s="48"/>
      <c r="V17" s="48"/>
      <c r="W17" s="49"/>
    </row>
    <row r="18" spans="1:36" x14ac:dyDescent="0.3">
      <c r="A18" s="108"/>
      <c r="B18" s="295"/>
      <c r="C18" s="104"/>
      <c r="D18" s="104"/>
      <c r="E18" s="267"/>
      <c r="F18" s="735" t="s">
        <v>239</v>
      </c>
      <c r="G18" s="188" t="s">
        <v>290</v>
      </c>
      <c r="H18" s="313" t="s">
        <v>291</v>
      </c>
      <c r="I18" s="749" t="s">
        <v>239</v>
      </c>
      <c r="J18" s="392" t="s">
        <v>290</v>
      </c>
      <c r="K18" s="741" t="s">
        <v>291</v>
      </c>
      <c r="L18" s="749" t="s">
        <v>239</v>
      </c>
      <c r="M18" s="392" t="s">
        <v>290</v>
      </c>
      <c r="N18" s="741" t="s">
        <v>291</v>
      </c>
      <c r="O18" s="735" t="s">
        <v>239</v>
      </c>
      <c r="P18" s="188" t="s">
        <v>290</v>
      </c>
      <c r="Q18" s="313" t="s">
        <v>291</v>
      </c>
      <c r="R18" s="6"/>
      <c r="S18" s="126"/>
      <c r="T18" s="126"/>
      <c r="U18" s="48"/>
      <c r="V18" s="48"/>
      <c r="W18" s="49"/>
    </row>
    <row r="19" spans="1:36" x14ac:dyDescent="0.3">
      <c r="A19" s="108"/>
      <c r="B19" s="295" t="s">
        <v>292</v>
      </c>
      <c r="C19" s="104"/>
      <c r="D19" s="104"/>
      <c r="E19" s="267"/>
      <c r="F19" s="348">
        <v>78498</v>
      </c>
      <c r="G19" s="237">
        <v>75387</v>
      </c>
      <c r="H19" s="349">
        <v>71419</v>
      </c>
      <c r="I19" s="750">
        <v>79567</v>
      </c>
      <c r="J19" s="530">
        <v>75192</v>
      </c>
      <c r="K19" s="751">
        <v>71611</v>
      </c>
      <c r="L19" s="750">
        <v>79336</v>
      </c>
      <c r="M19" s="530">
        <v>75369</v>
      </c>
      <c r="N19" s="751">
        <v>71403</v>
      </c>
      <c r="O19" s="348">
        <v>79345</v>
      </c>
      <c r="P19" s="237">
        <v>75378</v>
      </c>
      <c r="Q19" s="349">
        <v>71410</v>
      </c>
      <c r="R19" s="6"/>
      <c r="S19" s="126"/>
      <c r="T19" s="126"/>
      <c r="U19" s="48"/>
      <c r="V19" s="48"/>
      <c r="W19" s="49"/>
    </row>
    <row r="20" spans="1:36" x14ac:dyDescent="0.3">
      <c r="A20" s="108"/>
      <c r="B20" s="262"/>
      <c r="C20" s="104"/>
      <c r="D20" s="104"/>
      <c r="E20" s="267"/>
      <c r="F20" s="262"/>
      <c r="G20" s="126"/>
      <c r="H20" s="731"/>
      <c r="I20" s="743"/>
      <c r="J20" s="401"/>
      <c r="K20" s="744"/>
      <c r="L20" s="743"/>
      <c r="M20" s="401"/>
      <c r="N20" s="744"/>
      <c r="O20" s="262"/>
      <c r="P20" s="126"/>
      <c r="Q20" s="731"/>
      <c r="R20" s="126"/>
      <c r="S20" s="126"/>
      <c r="T20" s="126"/>
      <c r="U20" s="48"/>
      <c r="V20" s="48"/>
      <c r="W20" s="49"/>
    </row>
    <row r="21" spans="1:36" x14ac:dyDescent="0.3">
      <c r="A21" s="108"/>
      <c r="B21" s="262"/>
      <c r="C21" s="104"/>
      <c r="D21" s="104"/>
      <c r="E21" s="267"/>
      <c r="F21" s="262"/>
      <c r="G21" s="126"/>
      <c r="H21" s="731"/>
      <c r="I21" s="743"/>
      <c r="J21" s="401"/>
      <c r="K21" s="744"/>
      <c r="L21" s="743"/>
      <c r="M21" s="401"/>
      <c r="N21" s="744"/>
      <c r="O21" s="910"/>
      <c r="P21" s="401"/>
      <c r="Q21" s="911"/>
      <c r="R21" s="48"/>
      <c r="S21" s="48"/>
      <c r="T21" s="48"/>
      <c r="U21" s="48"/>
      <c r="V21" s="48"/>
      <c r="W21" s="49"/>
    </row>
    <row r="22" spans="1:36" x14ac:dyDescent="0.3">
      <c r="A22" s="108"/>
      <c r="B22" s="261" t="s">
        <v>293</v>
      </c>
      <c r="C22" s="104"/>
      <c r="D22" s="104"/>
      <c r="E22" s="49"/>
      <c r="F22" s="720" t="s">
        <v>419</v>
      </c>
      <c r="G22" s="104"/>
      <c r="H22" s="731"/>
      <c r="I22" s="752" t="s">
        <v>423</v>
      </c>
      <c r="J22" s="376"/>
      <c r="K22" s="744"/>
      <c r="L22" s="752" t="s">
        <v>427</v>
      </c>
      <c r="M22" s="376"/>
      <c r="N22" s="744"/>
      <c r="O22" s="221" t="s">
        <v>468</v>
      </c>
      <c r="P22" s="104"/>
      <c r="Q22" s="104"/>
      <c r="R22" s="118"/>
      <c r="S22" s="104"/>
      <c r="T22" s="48"/>
      <c r="U22" s="48"/>
      <c r="V22" s="48"/>
      <c r="W22" s="49"/>
    </row>
    <row r="23" spans="1:36" x14ac:dyDescent="0.3">
      <c r="A23" s="108"/>
      <c r="B23" s="261"/>
      <c r="C23" s="104"/>
      <c r="D23" s="104"/>
      <c r="E23" s="49"/>
      <c r="F23" s="720" t="s">
        <v>420</v>
      </c>
      <c r="G23" s="104"/>
      <c r="H23" s="731"/>
      <c r="I23" s="752" t="s">
        <v>424</v>
      </c>
      <c r="J23" s="376"/>
      <c r="K23" s="744"/>
      <c r="L23" s="752" t="s">
        <v>428</v>
      </c>
      <c r="M23" s="376"/>
      <c r="N23" s="744"/>
      <c r="O23" s="221" t="s">
        <v>469</v>
      </c>
      <c r="P23" s="104"/>
      <c r="Q23" s="104"/>
      <c r="R23" s="118"/>
      <c r="S23" s="104"/>
      <c r="T23" s="48"/>
      <c r="U23" s="48"/>
      <c r="V23" s="48"/>
      <c r="W23" s="49"/>
    </row>
    <row r="24" spans="1:36" x14ac:dyDescent="0.3">
      <c r="A24" s="108"/>
      <c r="B24" s="261"/>
      <c r="C24" s="104"/>
      <c r="D24" s="104"/>
      <c r="E24" s="49"/>
      <c r="F24" s="720" t="s">
        <v>421</v>
      </c>
      <c r="G24" s="104"/>
      <c r="H24" s="731"/>
      <c r="I24" s="752" t="s">
        <v>425</v>
      </c>
      <c r="J24" s="376"/>
      <c r="K24" s="744"/>
      <c r="L24" s="752" t="s">
        <v>429</v>
      </c>
      <c r="M24" s="376"/>
      <c r="N24" s="744"/>
      <c r="O24" s="221" t="s">
        <v>470</v>
      </c>
      <c r="P24" s="104"/>
      <c r="Q24" s="104"/>
      <c r="R24" s="118"/>
      <c r="S24" s="104"/>
      <c r="T24" s="48"/>
      <c r="U24" s="48"/>
      <c r="V24" s="48"/>
      <c r="W24" s="49"/>
    </row>
    <row r="25" spans="1:36" x14ac:dyDescent="0.3">
      <c r="A25" s="108"/>
      <c r="B25" s="720"/>
      <c r="C25" s="104"/>
      <c r="D25" s="104"/>
      <c r="E25" s="49"/>
      <c r="F25" s="720" t="s">
        <v>0</v>
      </c>
      <c r="G25" s="221"/>
      <c r="H25" s="736"/>
      <c r="I25" s="752" t="s">
        <v>426</v>
      </c>
      <c r="J25" s="437"/>
      <c r="K25" s="753"/>
      <c r="L25" s="752" t="s">
        <v>430</v>
      </c>
      <c r="M25" s="437"/>
      <c r="N25" s="753"/>
      <c r="O25" s="221" t="s">
        <v>471</v>
      </c>
      <c r="P25" s="221"/>
      <c r="Q25" s="221"/>
      <c r="R25" s="130"/>
      <c r="S25" s="221"/>
      <c r="T25" s="48"/>
      <c r="U25" s="48"/>
      <c r="V25" s="48"/>
      <c r="W25" s="49"/>
    </row>
    <row r="26" spans="1:36" x14ac:dyDescent="0.3">
      <c r="A26" s="108"/>
      <c r="B26" s="720"/>
      <c r="C26" s="104"/>
      <c r="D26" s="104"/>
      <c r="E26" s="727" t="s">
        <v>0</v>
      </c>
      <c r="F26" s="720"/>
      <c r="G26" s="221"/>
      <c r="H26" s="736"/>
      <c r="I26" s="720"/>
      <c r="J26" s="104"/>
      <c r="K26" s="267"/>
      <c r="L26" s="262"/>
      <c r="M26" s="48"/>
      <c r="N26" s="49"/>
      <c r="O26" s="57"/>
      <c r="P26" s="48"/>
      <c r="Q26" s="49"/>
      <c r="R26" s="48"/>
      <c r="S26" s="48"/>
      <c r="T26" s="48"/>
      <c r="U26" s="48"/>
      <c r="V26" s="48"/>
      <c r="W26" s="49"/>
    </row>
    <row r="27" spans="1:36" ht="15" thickBot="1" x14ac:dyDescent="0.35">
      <c r="A27" s="108"/>
      <c r="B27" s="721"/>
      <c r="C27" s="266"/>
      <c r="D27" s="266"/>
      <c r="E27" s="728" t="s">
        <v>0</v>
      </c>
      <c r="F27" s="721"/>
      <c r="G27" s="722"/>
      <c r="H27" s="737"/>
      <c r="I27" s="721"/>
      <c r="J27" s="266"/>
      <c r="K27" s="270"/>
      <c r="L27" s="265"/>
      <c r="M27" s="99"/>
      <c r="N27" s="100"/>
      <c r="O27" s="912"/>
      <c r="P27" s="99"/>
      <c r="Q27" s="100"/>
      <c r="R27" s="99"/>
      <c r="S27" s="99"/>
      <c r="T27" s="99"/>
      <c r="U27" s="99"/>
      <c r="V27" s="99"/>
      <c r="W27" s="100"/>
    </row>
    <row r="28" spans="1:36" ht="15" thickBot="1" x14ac:dyDescent="0.35">
      <c r="A28" s="221"/>
      <c r="B28" s="221"/>
      <c r="C28" s="221"/>
      <c r="D28" s="221"/>
      <c r="E28" s="221"/>
      <c r="F28" s="221"/>
      <c r="G28" s="221"/>
      <c r="H28" s="130"/>
      <c r="I28" s="221"/>
      <c r="J28" s="221"/>
      <c r="K28" s="221"/>
      <c r="L28" s="221"/>
      <c r="M28" s="48"/>
    </row>
    <row r="29" spans="1:36" ht="15" thickBot="1" x14ac:dyDescent="0.35">
      <c r="A29" s="48"/>
      <c r="B29" s="723" t="s">
        <v>315</v>
      </c>
      <c r="C29" s="724"/>
      <c r="D29" s="278"/>
      <c r="E29" s="954" t="s">
        <v>422</v>
      </c>
      <c r="F29" s="955"/>
      <c r="G29" s="955"/>
      <c r="H29" s="955"/>
      <c r="I29" s="955"/>
      <c r="J29" s="955"/>
      <c r="K29" s="955"/>
      <c r="L29" s="956"/>
      <c r="M29" s="943">
        <v>6</v>
      </c>
      <c r="N29" s="944"/>
      <c r="O29" s="944"/>
      <c r="P29" s="944"/>
      <c r="Q29" s="944"/>
      <c r="R29" s="944"/>
      <c r="S29" s="944"/>
      <c r="T29" s="945"/>
      <c r="U29" s="943">
        <v>7</v>
      </c>
      <c r="V29" s="944"/>
      <c r="W29" s="944"/>
      <c r="X29" s="944"/>
      <c r="Y29" s="944"/>
      <c r="Z29" s="944"/>
      <c r="AA29" s="944"/>
      <c r="AB29" s="945"/>
      <c r="AC29" s="943">
        <v>8</v>
      </c>
      <c r="AD29" s="944"/>
      <c r="AE29" s="944"/>
      <c r="AF29" s="944"/>
      <c r="AG29" s="944"/>
      <c r="AH29" s="944"/>
      <c r="AI29" s="944"/>
      <c r="AJ29" s="945"/>
    </row>
    <row r="30" spans="1:36" x14ac:dyDescent="0.3">
      <c r="B30" s="261"/>
      <c r="C30" s="104" t="s">
        <v>316</v>
      </c>
      <c r="D30" s="267"/>
      <c r="E30" s="786">
        <v>1</v>
      </c>
      <c r="F30" s="786">
        <v>2</v>
      </c>
      <c r="G30" s="786">
        <v>3</v>
      </c>
      <c r="H30" s="786">
        <v>4</v>
      </c>
      <c r="I30" s="786">
        <v>5</v>
      </c>
      <c r="J30" s="786">
        <v>6</v>
      </c>
      <c r="K30" s="786">
        <v>7</v>
      </c>
      <c r="L30" s="786">
        <v>8</v>
      </c>
      <c r="M30" s="787">
        <v>1</v>
      </c>
      <c r="N30" s="788">
        <v>2</v>
      </c>
      <c r="O30" s="788">
        <v>3</v>
      </c>
      <c r="P30" s="788">
        <v>4</v>
      </c>
      <c r="Q30" s="788">
        <v>5</v>
      </c>
      <c r="R30" s="788">
        <v>6</v>
      </c>
      <c r="S30" s="788">
        <v>7</v>
      </c>
      <c r="T30" s="789" t="s">
        <v>0</v>
      </c>
      <c r="U30" s="787">
        <v>1</v>
      </c>
      <c r="V30" s="788">
        <v>2</v>
      </c>
      <c r="W30" s="788">
        <v>3</v>
      </c>
      <c r="X30" s="788">
        <v>4</v>
      </c>
      <c r="Y30" s="788">
        <v>5</v>
      </c>
      <c r="Z30" s="788">
        <v>6</v>
      </c>
      <c r="AA30" s="788">
        <v>7</v>
      </c>
      <c r="AB30" s="789">
        <v>0</v>
      </c>
      <c r="AC30" s="787">
        <v>1</v>
      </c>
      <c r="AD30" s="788">
        <v>2</v>
      </c>
      <c r="AE30" s="788">
        <v>3</v>
      </c>
      <c r="AF30" s="788">
        <v>4</v>
      </c>
      <c r="AG30" s="788">
        <v>5</v>
      </c>
      <c r="AH30" s="788">
        <v>6</v>
      </c>
      <c r="AI30" s="788">
        <v>7</v>
      </c>
      <c r="AJ30" s="789" t="s">
        <v>0</v>
      </c>
    </row>
    <row r="31" spans="1:36" x14ac:dyDescent="0.3">
      <c r="B31" s="261" t="s">
        <v>317</v>
      </c>
      <c r="C31" s="104"/>
      <c r="D31" s="267"/>
      <c r="E31" s="346"/>
      <c r="F31" s="346"/>
      <c r="G31" s="346"/>
      <c r="H31" s="346"/>
      <c r="I31" s="346"/>
      <c r="J31" s="346"/>
      <c r="K31" s="346"/>
      <c r="L31" s="346"/>
      <c r="M31" s="775"/>
      <c r="N31" s="777"/>
      <c r="O31" s="777"/>
      <c r="P31" s="777"/>
      <c r="Q31" s="777"/>
      <c r="R31" s="777"/>
      <c r="S31" s="777"/>
      <c r="T31" s="778"/>
      <c r="U31" s="775"/>
      <c r="V31" s="777"/>
      <c r="W31" s="777"/>
      <c r="X31" s="777"/>
      <c r="Y31" s="777"/>
      <c r="Z31" s="777"/>
      <c r="AA31" s="777"/>
      <c r="AB31" s="778"/>
      <c r="AC31" s="775"/>
      <c r="AD31" s="777"/>
      <c r="AE31" s="777"/>
      <c r="AF31" s="777"/>
      <c r="AG31" s="777"/>
      <c r="AH31" s="777"/>
      <c r="AI31" s="777"/>
      <c r="AJ31" s="778"/>
    </row>
    <row r="32" spans="1:36" x14ac:dyDescent="0.3">
      <c r="B32" s="262" t="s">
        <v>318</v>
      </c>
      <c r="C32" s="104"/>
      <c r="D32" s="267"/>
      <c r="E32" s="346">
        <v>1370870</v>
      </c>
      <c r="F32" s="346">
        <v>1370870</v>
      </c>
      <c r="G32" s="346">
        <v>1370870</v>
      </c>
      <c r="H32" s="346">
        <v>1370870</v>
      </c>
      <c r="I32" s="346">
        <v>1370870</v>
      </c>
      <c r="J32" s="346">
        <v>1370870</v>
      </c>
      <c r="K32" s="346">
        <v>1370870</v>
      </c>
      <c r="L32" s="346">
        <v>1370870</v>
      </c>
      <c r="M32" s="775">
        <v>1979100</v>
      </c>
      <c r="N32" s="777">
        <v>1661600</v>
      </c>
      <c r="O32" s="777">
        <v>1636600</v>
      </c>
      <c r="P32" s="777">
        <v>1344100</v>
      </c>
      <c r="Q32" s="777">
        <v>1344100</v>
      </c>
      <c r="R32" s="777">
        <v>2029100</v>
      </c>
      <c r="S32" s="777">
        <v>1636600</v>
      </c>
      <c r="T32" s="778" t="s">
        <v>0</v>
      </c>
      <c r="U32" s="775">
        <v>2038374</v>
      </c>
      <c r="V32" s="777">
        <v>1728186</v>
      </c>
      <c r="W32" s="777">
        <v>2225686</v>
      </c>
      <c r="X32" s="777">
        <v>1610498</v>
      </c>
      <c r="Y32" s="777">
        <v>1650498</v>
      </c>
      <c r="Z32" s="777">
        <v>2330874</v>
      </c>
      <c r="AA32" s="777">
        <v>1678186</v>
      </c>
      <c r="AB32" s="778">
        <v>0</v>
      </c>
      <c r="AC32" s="775">
        <v>1998664</v>
      </c>
      <c r="AD32" s="777">
        <v>1720606</v>
      </c>
      <c r="AE32" s="777">
        <v>2275482</v>
      </c>
      <c r="AF32" s="777">
        <v>1577736</v>
      </c>
      <c r="AG32" s="777">
        <v>1637736</v>
      </c>
      <c r="AH32" s="777">
        <v>2283852</v>
      </c>
      <c r="AI32" s="777">
        <v>1660606</v>
      </c>
      <c r="AJ32" s="778" t="s">
        <v>0</v>
      </c>
    </row>
    <row r="33" spans="2:36" x14ac:dyDescent="0.3">
      <c r="B33" s="262" t="s">
        <v>319</v>
      </c>
      <c r="C33" s="104"/>
      <c r="D33" s="267"/>
      <c r="E33" s="346">
        <v>129336</v>
      </c>
      <c r="F33" s="346">
        <v>129336</v>
      </c>
      <c r="G33" s="346">
        <v>129336</v>
      </c>
      <c r="H33" s="346">
        <v>129336</v>
      </c>
      <c r="I33" s="346">
        <v>129336</v>
      </c>
      <c r="J33" s="346">
        <v>129336</v>
      </c>
      <c r="K33" s="346">
        <v>129336</v>
      </c>
      <c r="L33" s="346">
        <v>129336</v>
      </c>
      <c r="M33" s="775">
        <v>195962</v>
      </c>
      <c r="N33" s="777">
        <v>307487</v>
      </c>
      <c r="O33" s="777">
        <v>274762</v>
      </c>
      <c r="P33" s="777">
        <v>508252</v>
      </c>
      <c r="Q33" s="777">
        <v>393717</v>
      </c>
      <c r="R33" s="777">
        <v>755327</v>
      </c>
      <c r="S33" s="777">
        <v>101668</v>
      </c>
      <c r="T33" s="778" t="s">
        <v>0</v>
      </c>
      <c r="U33" s="775">
        <v>441727</v>
      </c>
      <c r="V33" s="777">
        <v>796747</v>
      </c>
      <c r="W33" s="777">
        <v>231912</v>
      </c>
      <c r="X33" s="777">
        <v>637723</v>
      </c>
      <c r="Y33" s="777">
        <v>667420</v>
      </c>
      <c r="Z33" s="777">
        <v>582137</v>
      </c>
      <c r="AA33" s="777">
        <v>207495</v>
      </c>
      <c r="AB33" s="778">
        <v>0</v>
      </c>
      <c r="AC33" s="775">
        <v>1837172</v>
      </c>
      <c r="AD33" s="777">
        <v>1301918</v>
      </c>
      <c r="AE33" s="777">
        <v>594807</v>
      </c>
      <c r="AF33" s="777">
        <v>746073</v>
      </c>
      <c r="AG33" s="777">
        <v>1090297</v>
      </c>
      <c r="AH33" s="777">
        <v>466798</v>
      </c>
      <c r="AI33" s="777">
        <v>504646</v>
      </c>
      <c r="AJ33" s="778" t="s">
        <v>0</v>
      </c>
    </row>
    <row r="34" spans="2:36" x14ac:dyDescent="0.3">
      <c r="B34" s="262" t="s">
        <v>62</v>
      </c>
      <c r="C34" s="104"/>
      <c r="D34" s="267"/>
      <c r="E34" s="346">
        <v>806305</v>
      </c>
      <c r="F34" s="346">
        <v>806305</v>
      </c>
      <c r="G34" s="346">
        <v>806305</v>
      </c>
      <c r="H34" s="346">
        <v>806305</v>
      </c>
      <c r="I34" s="346">
        <v>806305</v>
      </c>
      <c r="J34" s="346">
        <v>806305</v>
      </c>
      <c r="K34" s="346">
        <v>806305</v>
      </c>
      <c r="L34" s="346">
        <v>806305</v>
      </c>
      <c r="M34" s="775">
        <v>796102</v>
      </c>
      <c r="N34" s="777">
        <v>795131</v>
      </c>
      <c r="O34" s="777">
        <v>852808</v>
      </c>
      <c r="P34" s="777">
        <v>794571</v>
      </c>
      <c r="Q34" s="777">
        <v>801570</v>
      </c>
      <c r="R34" s="777">
        <v>655811</v>
      </c>
      <c r="S34" s="777">
        <v>861172</v>
      </c>
      <c r="T34" s="778" t="s">
        <v>0</v>
      </c>
      <c r="U34" s="775">
        <v>779907</v>
      </c>
      <c r="V34" s="777">
        <v>751502</v>
      </c>
      <c r="W34" s="777">
        <v>939937</v>
      </c>
      <c r="X34" s="777">
        <v>720126</v>
      </c>
      <c r="Y34" s="777">
        <v>823314</v>
      </c>
      <c r="Z34" s="777">
        <v>1174806</v>
      </c>
      <c r="AA34" s="777">
        <v>824059</v>
      </c>
      <c r="AB34" s="778">
        <v>0</v>
      </c>
      <c r="AC34" s="775">
        <v>701903</v>
      </c>
      <c r="AD34" s="777">
        <v>1032530</v>
      </c>
      <c r="AE34" s="777">
        <v>1323637</v>
      </c>
      <c r="AF34" s="777">
        <v>787605</v>
      </c>
      <c r="AG34" s="777">
        <v>984989</v>
      </c>
      <c r="AH34" s="777">
        <v>1332170</v>
      </c>
      <c r="AI34" s="777">
        <v>1061858</v>
      </c>
      <c r="AJ34" s="778" t="s">
        <v>0</v>
      </c>
    </row>
    <row r="35" spans="2:36" x14ac:dyDescent="0.3">
      <c r="B35" s="262" t="s">
        <v>58</v>
      </c>
      <c r="C35" s="104"/>
      <c r="D35" s="267"/>
      <c r="E35" s="346">
        <v>1829005</v>
      </c>
      <c r="F35" s="346">
        <v>1829005</v>
      </c>
      <c r="G35" s="346">
        <v>1829005</v>
      </c>
      <c r="H35" s="346">
        <v>1829005</v>
      </c>
      <c r="I35" s="346">
        <v>1829005</v>
      </c>
      <c r="J35" s="346">
        <v>1829005</v>
      </c>
      <c r="K35" s="346">
        <v>1829005</v>
      </c>
      <c r="L35" s="346">
        <v>1829005</v>
      </c>
      <c r="M35" s="775">
        <v>1243934</v>
      </c>
      <c r="N35" s="777">
        <v>1513443</v>
      </c>
      <c r="O35" s="777">
        <v>1534565</v>
      </c>
      <c r="P35" s="777">
        <v>1760458</v>
      </c>
      <c r="Q35" s="777">
        <v>1828871</v>
      </c>
      <c r="R35" s="777">
        <v>1150000</v>
      </c>
      <c r="S35" s="777">
        <v>1611098</v>
      </c>
      <c r="T35" s="778" t="s">
        <v>0</v>
      </c>
      <c r="U35" s="775">
        <v>1150000</v>
      </c>
      <c r="V35" s="777">
        <v>1191095</v>
      </c>
      <c r="W35" s="777">
        <v>1150000</v>
      </c>
      <c r="X35" s="777">
        <v>1322931</v>
      </c>
      <c r="Y35" s="777">
        <v>1360940</v>
      </c>
      <c r="Z35" s="777">
        <v>1150000</v>
      </c>
      <c r="AA35" s="777">
        <v>1726103</v>
      </c>
      <c r="AB35" s="778">
        <v>0</v>
      </c>
      <c r="AC35" s="775">
        <v>1150000</v>
      </c>
      <c r="AD35" s="777">
        <v>650000</v>
      </c>
      <c r="AE35" s="777">
        <v>1150000</v>
      </c>
      <c r="AF35" s="777">
        <v>1330004</v>
      </c>
      <c r="AG35" s="777">
        <v>1150000</v>
      </c>
      <c r="AH35" s="777">
        <v>1150000</v>
      </c>
      <c r="AI35" s="777">
        <v>1297697</v>
      </c>
      <c r="AJ35" s="778" t="s">
        <v>0</v>
      </c>
    </row>
    <row r="36" spans="2:36" x14ac:dyDescent="0.3">
      <c r="B36" s="262"/>
      <c r="C36" s="104"/>
      <c r="D36" s="267"/>
      <c r="E36" s="790"/>
      <c r="F36" s="790"/>
      <c r="G36" s="790"/>
      <c r="H36" s="790"/>
      <c r="I36" s="790"/>
      <c r="J36" s="790"/>
      <c r="K36" s="790"/>
      <c r="L36" s="790"/>
      <c r="M36" s="791"/>
      <c r="N36" s="792"/>
      <c r="O36" s="792"/>
      <c r="P36" s="792"/>
      <c r="Q36" s="792"/>
      <c r="R36" s="792"/>
      <c r="S36" s="792"/>
      <c r="T36" s="793"/>
      <c r="U36" s="791"/>
      <c r="V36" s="792"/>
      <c r="W36" s="792"/>
      <c r="X36" s="792"/>
      <c r="Y36" s="792"/>
      <c r="Z36" s="792"/>
      <c r="AA36" s="792"/>
      <c r="AB36" s="793"/>
      <c r="AC36" s="791"/>
      <c r="AD36" s="792"/>
      <c r="AE36" s="792"/>
      <c r="AF36" s="792"/>
      <c r="AG36" s="792"/>
      <c r="AH36" s="792"/>
      <c r="AI36" s="792"/>
      <c r="AJ36" s="793"/>
    </row>
    <row r="37" spans="2:36" x14ac:dyDescent="0.3">
      <c r="B37" s="261" t="s">
        <v>320</v>
      </c>
      <c r="C37" s="104"/>
      <c r="D37" s="267"/>
      <c r="E37" s="346"/>
      <c r="F37" s="346"/>
      <c r="G37" s="346"/>
      <c r="H37" s="346"/>
      <c r="I37" s="346"/>
      <c r="J37" s="346"/>
      <c r="K37" s="346"/>
      <c r="L37" s="346"/>
      <c r="M37" s="775"/>
      <c r="N37" s="777"/>
      <c r="O37" s="777"/>
      <c r="P37" s="777"/>
      <c r="Q37" s="777"/>
      <c r="R37" s="777"/>
      <c r="S37" s="777"/>
      <c r="T37" s="778"/>
      <c r="U37" s="775"/>
      <c r="V37" s="777"/>
      <c r="W37" s="777"/>
      <c r="X37" s="777"/>
      <c r="Y37" s="777"/>
      <c r="Z37" s="777"/>
      <c r="AA37" s="777"/>
      <c r="AB37" s="778"/>
      <c r="AC37" s="775"/>
      <c r="AD37" s="777"/>
      <c r="AE37" s="777"/>
      <c r="AF37" s="777"/>
      <c r="AG37" s="777"/>
      <c r="AH37" s="777"/>
      <c r="AI37" s="777"/>
      <c r="AJ37" s="778"/>
    </row>
    <row r="38" spans="2:36" x14ac:dyDescent="0.3">
      <c r="B38" s="262" t="s">
        <v>40</v>
      </c>
      <c r="C38" s="104"/>
      <c r="D38" s="267"/>
      <c r="E38" s="346">
        <v>0</v>
      </c>
      <c r="F38" s="346">
        <v>0</v>
      </c>
      <c r="G38" s="346">
        <v>0</v>
      </c>
      <c r="H38" s="346">
        <v>0</v>
      </c>
      <c r="I38" s="346">
        <v>0</v>
      </c>
      <c r="J38" s="346">
        <v>0</v>
      </c>
      <c r="K38" s="346">
        <v>0</v>
      </c>
      <c r="L38" s="346">
        <v>0</v>
      </c>
      <c r="M38" s="775">
        <v>0</v>
      </c>
      <c r="N38" s="777">
        <v>0</v>
      </c>
      <c r="O38" s="777">
        <v>0</v>
      </c>
      <c r="P38" s="777">
        <v>0</v>
      </c>
      <c r="Q38" s="777">
        <v>0</v>
      </c>
      <c r="R38" s="777">
        <v>0</v>
      </c>
      <c r="S38" s="777">
        <v>0</v>
      </c>
      <c r="T38" s="778" t="s">
        <v>0</v>
      </c>
      <c r="U38" s="775">
        <v>0</v>
      </c>
      <c r="V38" s="777">
        <v>0</v>
      </c>
      <c r="W38" s="777">
        <v>0</v>
      </c>
      <c r="X38" s="777">
        <v>0</v>
      </c>
      <c r="Y38" s="777">
        <v>0</v>
      </c>
      <c r="Z38" s="777">
        <v>0</v>
      </c>
      <c r="AA38" s="777">
        <v>0</v>
      </c>
      <c r="AB38" s="778">
        <v>0</v>
      </c>
      <c r="AC38" s="775">
        <v>0</v>
      </c>
      <c r="AD38" s="777">
        <v>0</v>
      </c>
      <c r="AE38" s="777">
        <v>0</v>
      </c>
      <c r="AF38" s="777">
        <v>0</v>
      </c>
      <c r="AG38" s="777">
        <v>0</v>
      </c>
      <c r="AH38" s="777">
        <v>0</v>
      </c>
      <c r="AI38" s="777">
        <v>0</v>
      </c>
      <c r="AJ38" s="778" t="s">
        <v>0</v>
      </c>
    </row>
    <row r="39" spans="2:36" x14ac:dyDescent="0.3">
      <c r="B39" s="755" t="s">
        <v>37</v>
      </c>
      <c r="C39" s="104"/>
      <c r="D39" s="267"/>
      <c r="E39" s="346">
        <v>321601</v>
      </c>
      <c r="F39" s="346">
        <v>321601</v>
      </c>
      <c r="G39" s="346">
        <v>321601</v>
      </c>
      <c r="H39" s="346">
        <v>321601</v>
      </c>
      <c r="I39" s="346">
        <v>321601</v>
      </c>
      <c r="J39" s="346">
        <v>321601</v>
      </c>
      <c r="K39" s="346">
        <v>321601</v>
      </c>
      <c r="L39" s="346">
        <v>321601</v>
      </c>
      <c r="M39" s="775">
        <v>360194</v>
      </c>
      <c r="N39" s="777">
        <v>432222</v>
      </c>
      <c r="O39" s="777">
        <v>430899</v>
      </c>
      <c r="P39" s="777">
        <v>566599</v>
      </c>
      <c r="Q39" s="777">
        <v>523530</v>
      </c>
      <c r="R39" s="777">
        <v>683816</v>
      </c>
      <c r="S39" s="777">
        <v>330376</v>
      </c>
      <c r="T39" s="778" t="s">
        <v>0</v>
      </c>
      <c r="U39" s="775">
        <v>533146</v>
      </c>
      <c r="V39" s="777">
        <v>703608</v>
      </c>
      <c r="W39" s="777">
        <v>400373</v>
      </c>
      <c r="X39" s="777">
        <v>410688</v>
      </c>
      <c r="Y39" s="777">
        <v>625393</v>
      </c>
      <c r="Z39" s="777">
        <v>299402</v>
      </c>
      <c r="AA39" s="777">
        <v>472939</v>
      </c>
      <c r="AB39" s="778">
        <v>0</v>
      </c>
      <c r="AC39" s="775">
        <v>1163530</v>
      </c>
      <c r="AD39" s="777">
        <v>777300</v>
      </c>
      <c r="AE39" s="777">
        <v>716676</v>
      </c>
      <c r="AF39" s="777">
        <v>473070</v>
      </c>
      <c r="AG39" s="777">
        <v>801730</v>
      </c>
      <c r="AH39" s="777">
        <v>396563</v>
      </c>
      <c r="AI39" s="777">
        <v>591855</v>
      </c>
      <c r="AJ39" s="778" t="s">
        <v>0</v>
      </c>
    </row>
    <row r="40" spans="2:36" x14ac:dyDescent="0.3">
      <c r="B40" s="262" t="s">
        <v>33</v>
      </c>
      <c r="C40" s="104"/>
      <c r="D40" s="267"/>
      <c r="E40" s="346">
        <v>0</v>
      </c>
      <c r="F40" s="346">
        <v>0</v>
      </c>
      <c r="G40" s="346">
        <v>0</v>
      </c>
      <c r="H40" s="346">
        <v>0</v>
      </c>
      <c r="I40" s="346">
        <v>0</v>
      </c>
      <c r="J40" s="346">
        <v>0</v>
      </c>
      <c r="K40" s="346">
        <v>0</v>
      </c>
      <c r="L40" s="346">
        <v>0</v>
      </c>
      <c r="M40" s="775">
        <v>0</v>
      </c>
      <c r="N40" s="777">
        <v>0</v>
      </c>
      <c r="O40" s="777">
        <v>0</v>
      </c>
      <c r="P40" s="777">
        <v>0</v>
      </c>
      <c r="Q40" s="777">
        <v>0</v>
      </c>
      <c r="R40" s="777">
        <v>420131</v>
      </c>
      <c r="S40" s="777">
        <v>0</v>
      </c>
      <c r="T40" s="778" t="s">
        <v>0</v>
      </c>
      <c r="U40" s="775">
        <v>141856</v>
      </c>
      <c r="V40" s="777">
        <v>0</v>
      </c>
      <c r="W40" s="777">
        <v>238954</v>
      </c>
      <c r="X40" s="777">
        <v>0</v>
      </c>
      <c r="Y40" s="777">
        <v>0</v>
      </c>
      <c r="Z40" s="777">
        <v>1256149</v>
      </c>
      <c r="AA40" s="777">
        <v>0</v>
      </c>
      <c r="AB40" s="778">
        <v>0</v>
      </c>
      <c r="AC40" s="775">
        <v>1175528</v>
      </c>
      <c r="AD40" s="777">
        <v>34563</v>
      </c>
      <c r="AE40" s="777">
        <v>615785</v>
      </c>
      <c r="AF40" s="777">
        <v>0</v>
      </c>
      <c r="AG40" s="777">
        <v>194234</v>
      </c>
      <c r="AH40" s="777">
        <v>799975</v>
      </c>
      <c r="AI40" s="777">
        <v>0</v>
      </c>
      <c r="AJ40" s="778" t="s">
        <v>0</v>
      </c>
    </row>
    <row r="41" spans="2:36" x14ac:dyDescent="0.3">
      <c r="B41" s="261"/>
      <c r="C41" s="104"/>
      <c r="D41" s="267"/>
      <c r="E41" s="346"/>
      <c r="F41" s="346"/>
      <c r="G41" s="346"/>
      <c r="H41" s="346"/>
      <c r="I41" s="346"/>
      <c r="J41" s="346"/>
      <c r="K41" s="346"/>
      <c r="L41" s="346"/>
      <c r="M41" s="775"/>
      <c r="N41" s="777"/>
      <c r="O41" s="777"/>
      <c r="P41" s="777"/>
      <c r="Q41" s="777"/>
      <c r="R41" s="777"/>
      <c r="S41" s="777"/>
      <c r="T41" s="778"/>
      <c r="U41" s="775"/>
      <c r="V41" s="777"/>
      <c r="W41" s="777"/>
      <c r="X41" s="777"/>
      <c r="Y41" s="777"/>
      <c r="Z41" s="777"/>
      <c r="AA41" s="777"/>
      <c r="AB41" s="778"/>
      <c r="AC41" s="775"/>
      <c r="AD41" s="777"/>
      <c r="AE41" s="777"/>
      <c r="AF41" s="777"/>
      <c r="AG41" s="777"/>
      <c r="AH41" s="777"/>
      <c r="AI41" s="777"/>
      <c r="AJ41" s="778"/>
    </row>
    <row r="42" spans="2:36" x14ac:dyDescent="0.3">
      <c r="B42" s="262" t="s">
        <v>25</v>
      </c>
      <c r="C42" s="104"/>
      <c r="D42" s="267"/>
      <c r="E42" s="346">
        <v>0</v>
      </c>
      <c r="F42" s="346">
        <v>0</v>
      </c>
      <c r="G42" s="346">
        <v>0</v>
      </c>
      <c r="H42" s="346">
        <v>0</v>
      </c>
      <c r="I42" s="346">
        <v>0</v>
      </c>
      <c r="J42" s="346">
        <v>0</v>
      </c>
      <c r="K42" s="346">
        <v>0</v>
      </c>
      <c r="L42" s="346">
        <v>0</v>
      </c>
      <c r="M42" s="775">
        <v>0</v>
      </c>
      <c r="N42" s="777">
        <v>0</v>
      </c>
      <c r="O42" s="777">
        <v>0</v>
      </c>
      <c r="P42" s="777">
        <v>0</v>
      </c>
      <c r="Q42" s="777">
        <v>0</v>
      </c>
      <c r="R42" s="777">
        <v>0</v>
      </c>
      <c r="S42" s="777">
        <v>0</v>
      </c>
      <c r="T42" s="778" t="s">
        <v>0</v>
      </c>
      <c r="U42" s="775">
        <v>0</v>
      </c>
      <c r="V42" s="777">
        <v>0</v>
      </c>
      <c r="W42" s="777">
        <v>0</v>
      </c>
      <c r="X42" s="777">
        <v>0</v>
      </c>
      <c r="Y42" s="777">
        <v>0</v>
      </c>
      <c r="Z42" s="777">
        <v>0</v>
      </c>
      <c r="AA42" s="777">
        <v>0</v>
      </c>
      <c r="AB42" s="778">
        <v>0</v>
      </c>
      <c r="AC42" s="775">
        <v>0</v>
      </c>
      <c r="AD42" s="777">
        <v>0</v>
      </c>
      <c r="AE42" s="777">
        <v>0</v>
      </c>
      <c r="AF42" s="777">
        <v>0</v>
      </c>
      <c r="AG42" s="777">
        <v>0</v>
      </c>
      <c r="AH42" s="777">
        <v>0</v>
      </c>
      <c r="AI42" s="777">
        <v>0</v>
      </c>
      <c r="AJ42" s="778" t="s">
        <v>0</v>
      </c>
    </row>
    <row r="43" spans="2:36" x14ac:dyDescent="0.3">
      <c r="B43" s="262"/>
      <c r="C43" s="104"/>
      <c r="D43" s="267"/>
      <c r="E43" s="346"/>
      <c r="F43" s="346"/>
      <c r="G43" s="346"/>
      <c r="H43" s="346"/>
      <c r="I43" s="346"/>
      <c r="J43" s="346"/>
      <c r="K43" s="346"/>
      <c r="L43" s="346"/>
      <c r="M43" s="775"/>
      <c r="N43" s="777"/>
      <c r="O43" s="777"/>
      <c r="P43" s="777"/>
      <c r="Q43" s="777"/>
      <c r="R43" s="777"/>
      <c r="S43" s="777"/>
      <c r="T43" s="778"/>
      <c r="U43" s="775"/>
      <c r="V43" s="777"/>
      <c r="W43" s="777"/>
      <c r="X43" s="777"/>
      <c r="Y43" s="777"/>
      <c r="Z43" s="777"/>
      <c r="AA43" s="777"/>
      <c r="AB43" s="778"/>
      <c r="AC43" s="775"/>
      <c r="AD43" s="777"/>
      <c r="AE43" s="777"/>
      <c r="AF43" s="777"/>
      <c r="AG43" s="777"/>
      <c r="AH43" s="777"/>
      <c r="AI43" s="777"/>
      <c r="AJ43" s="778"/>
    </row>
    <row r="44" spans="2:36" x14ac:dyDescent="0.3">
      <c r="B44" s="261" t="s">
        <v>16</v>
      </c>
      <c r="C44" s="104"/>
      <c r="D44" s="727"/>
      <c r="E44" s="790"/>
      <c r="F44" s="790"/>
      <c r="G44" s="790"/>
      <c r="H44" s="790"/>
      <c r="I44" s="790"/>
      <c r="J44" s="790"/>
      <c r="K44" s="790"/>
      <c r="L44" s="790"/>
      <c r="M44" s="791"/>
      <c r="N44" s="792"/>
      <c r="O44" s="792"/>
      <c r="P44" s="792"/>
      <c r="Q44" s="792"/>
      <c r="R44" s="792"/>
      <c r="S44" s="792"/>
      <c r="T44" s="793"/>
      <c r="U44" s="791"/>
      <c r="V44" s="792"/>
      <c r="W44" s="792"/>
      <c r="X44" s="792"/>
      <c r="Y44" s="792"/>
      <c r="Z44" s="792"/>
      <c r="AA44" s="792"/>
      <c r="AB44" s="793"/>
      <c r="AC44" s="791"/>
      <c r="AD44" s="792"/>
      <c r="AE44" s="792"/>
      <c r="AF44" s="792"/>
      <c r="AG44" s="792"/>
      <c r="AH44" s="792"/>
      <c r="AI44" s="792"/>
      <c r="AJ44" s="793"/>
    </row>
    <row r="45" spans="2:36" x14ac:dyDescent="0.3">
      <c r="B45" s="262" t="s">
        <v>11</v>
      </c>
      <c r="C45" s="104"/>
      <c r="D45" s="267"/>
      <c r="E45" s="346">
        <v>4000000</v>
      </c>
      <c r="F45" s="346">
        <v>4000000</v>
      </c>
      <c r="G45" s="346">
        <v>4000000</v>
      </c>
      <c r="H45" s="346">
        <v>4000000</v>
      </c>
      <c r="I45" s="346">
        <v>4000000</v>
      </c>
      <c r="J45" s="346">
        <v>4000000</v>
      </c>
      <c r="K45" s="346">
        <v>4000000</v>
      </c>
      <c r="L45" s="346">
        <v>4000000</v>
      </c>
      <c r="M45" s="775">
        <v>4000000</v>
      </c>
      <c r="N45" s="777">
        <v>4000000</v>
      </c>
      <c r="O45" s="777">
        <v>4000000</v>
      </c>
      <c r="P45" s="777">
        <v>4000000</v>
      </c>
      <c r="Q45" s="777">
        <v>4000000</v>
      </c>
      <c r="R45" s="777">
        <v>4000000</v>
      </c>
      <c r="S45" s="777">
        <v>4000000</v>
      </c>
      <c r="T45" s="778" t="s">
        <v>0</v>
      </c>
      <c r="U45" s="775">
        <v>4000000</v>
      </c>
      <c r="V45" s="777">
        <v>4000000</v>
      </c>
      <c r="W45" s="777">
        <v>4000000</v>
      </c>
      <c r="X45" s="777">
        <v>4000000</v>
      </c>
      <c r="Y45" s="777">
        <v>4000000</v>
      </c>
      <c r="Z45" s="777">
        <v>4000000</v>
      </c>
      <c r="AA45" s="777">
        <v>4000000</v>
      </c>
      <c r="AB45" s="778">
        <v>0</v>
      </c>
      <c r="AC45" s="775">
        <v>4000000</v>
      </c>
      <c r="AD45" s="777">
        <v>4000000</v>
      </c>
      <c r="AE45" s="777">
        <v>4000000</v>
      </c>
      <c r="AF45" s="777">
        <v>4000000</v>
      </c>
      <c r="AG45" s="777">
        <v>4000000</v>
      </c>
      <c r="AH45" s="777">
        <v>4000000</v>
      </c>
      <c r="AI45" s="777">
        <v>4000000</v>
      </c>
      <c r="AJ45" s="778" t="s">
        <v>0</v>
      </c>
    </row>
    <row r="46" spans="2:36" x14ac:dyDescent="0.3">
      <c r="B46" s="262" t="s">
        <v>8</v>
      </c>
      <c r="C46" s="104"/>
      <c r="D46" s="267"/>
      <c r="E46" s="346">
        <v>0</v>
      </c>
      <c r="F46" s="346">
        <v>0</v>
      </c>
      <c r="G46" s="346">
        <v>0</v>
      </c>
      <c r="H46" s="346">
        <v>0</v>
      </c>
      <c r="I46" s="346">
        <v>0</v>
      </c>
      <c r="J46" s="346">
        <v>0</v>
      </c>
      <c r="K46" s="346">
        <v>0</v>
      </c>
      <c r="L46" s="346">
        <v>0</v>
      </c>
      <c r="M46" s="775">
        <v>0</v>
      </c>
      <c r="N46" s="777">
        <v>0</v>
      </c>
      <c r="O46" s="777">
        <v>0</v>
      </c>
      <c r="P46" s="777">
        <v>0</v>
      </c>
      <c r="Q46" s="777">
        <v>0</v>
      </c>
      <c r="R46" s="777">
        <v>0</v>
      </c>
      <c r="S46" s="777">
        <v>0</v>
      </c>
      <c r="T46" s="778" t="s">
        <v>0</v>
      </c>
      <c r="U46" s="775">
        <v>0</v>
      </c>
      <c r="V46" s="777">
        <v>0</v>
      </c>
      <c r="W46" s="777">
        <v>0</v>
      </c>
      <c r="X46" s="777">
        <v>0</v>
      </c>
      <c r="Y46" s="777">
        <v>0</v>
      </c>
      <c r="Z46" s="777">
        <v>0</v>
      </c>
      <c r="AA46" s="777">
        <v>0</v>
      </c>
      <c r="AB46" s="778">
        <v>0</v>
      </c>
      <c r="AC46" s="775">
        <v>0</v>
      </c>
      <c r="AD46" s="777">
        <v>0</v>
      </c>
      <c r="AE46" s="777">
        <v>0</v>
      </c>
      <c r="AF46" s="777">
        <v>0</v>
      </c>
      <c r="AG46" s="777">
        <v>0</v>
      </c>
      <c r="AH46" s="777">
        <v>0</v>
      </c>
      <c r="AI46" s="777">
        <v>0</v>
      </c>
      <c r="AJ46" s="778" t="s">
        <v>0</v>
      </c>
    </row>
    <row r="47" spans="2:36" x14ac:dyDescent="0.3">
      <c r="B47" s="262" t="s">
        <v>5</v>
      </c>
      <c r="C47" s="104"/>
      <c r="D47" s="267"/>
      <c r="E47" s="346">
        <v>-186085</v>
      </c>
      <c r="F47" s="346">
        <v>-186085</v>
      </c>
      <c r="G47" s="346">
        <v>-186085</v>
      </c>
      <c r="H47" s="346">
        <v>-186085</v>
      </c>
      <c r="I47" s="346">
        <v>-186085</v>
      </c>
      <c r="J47" s="346">
        <v>-186085</v>
      </c>
      <c r="K47" s="346">
        <v>-186085</v>
      </c>
      <c r="L47" s="346">
        <v>-186085</v>
      </c>
      <c r="M47" s="775">
        <v>-145096</v>
      </c>
      <c r="N47" s="777">
        <v>-154561</v>
      </c>
      <c r="O47" s="777">
        <v>-132164</v>
      </c>
      <c r="P47" s="777">
        <v>-159218</v>
      </c>
      <c r="Q47" s="777">
        <v>-155272</v>
      </c>
      <c r="R47" s="777">
        <v>-513709</v>
      </c>
      <c r="S47" s="777">
        <v>-119838</v>
      </c>
      <c r="T47" s="778" t="s">
        <v>0</v>
      </c>
      <c r="U47" s="775">
        <v>-264994</v>
      </c>
      <c r="V47" s="777">
        <v>-236078</v>
      </c>
      <c r="W47" s="777">
        <v>-91792</v>
      </c>
      <c r="X47" s="777">
        <v>-119410</v>
      </c>
      <c r="Y47" s="777">
        <v>-123221</v>
      </c>
      <c r="Z47" s="777">
        <v>-317734</v>
      </c>
      <c r="AA47" s="777">
        <v>-37096</v>
      </c>
      <c r="AB47" s="778">
        <v>0</v>
      </c>
      <c r="AC47" s="775">
        <v>-651319</v>
      </c>
      <c r="AD47" s="777">
        <v>-106809</v>
      </c>
      <c r="AE47" s="777">
        <v>11465</v>
      </c>
      <c r="AF47" s="777">
        <v>-31652</v>
      </c>
      <c r="AG47" s="777">
        <v>-132942</v>
      </c>
      <c r="AH47" s="777">
        <v>36282</v>
      </c>
      <c r="AI47" s="777">
        <v>-67048</v>
      </c>
      <c r="AJ47" s="778" t="s">
        <v>0</v>
      </c>
    </row>
    <row r="48" spans="2:36" ht="15" thickBot="1" x14ac:dyDescent="0.35">
      <c r="B48" s="756" t="s">
        <v>3</v>
      </c>
      <c r="C48" s="266"/>
      <c r="D48" s="270"/>
      <c r="E48" s="779">
        <v>3813915</v>
      </c>
      <c r="F48" s="779">
        <v>3813915</v>
      </c>
      <c r="G48" s="779">
        <v>3813915</v>
      </c>
      <c r="H48" s="779">
        <v>3813915</v>
      </c>
      <c r="I48" s="779">
        <v>3813915</v>
      </c>
      <c r="J48" s="779">
        <v>3813915</v>
      </c>
      <c r="K48" s="779">
        <v>3813915</v>
      </c>
      <c r="L48" s="779">
        <v>3813915</v>
      </c>
      <c r="M48" s="782">
        <v>3854904</v>
      </c>
      <c r="N48" s="784">
        <v>3845439</v>
      </c>
      <c r="O48" s="784">
        <v>3867836</v>
      </c>
      <c r="P48" s="784">
        <v>3840782</v>
      </c>
      <c r="Q48" s="784">
        <v>3844728</v>
      </c>
      <c r="R48" s="784">
        <v>3486291</v>
      </c>
      <c r="S48" s="784">
        <v>3880162</v>
      </c>
      <c r="T48" s="785">
        <v>0</v>
      </c>
      <c r="U48" s="782">
        <v>3735006</v>
      </c>
      <c r="V48" s="784">
        <v>3763922</v>
      </c>
      <c r="W48" s="784">
        <v>3908208</v>
      </c>
      <c r="X48" s="784">
        <v>3880590</v>
      </c>
      <c r="Y48" s="784">
        <v>3876779</v>
      </c>
      <c r="Z48" s="784">
        <v>3682266</v>
      </c>
      <c r="AA48" s="784">
        <v>3962904</v>
      </c>
      <c r="AB48" s="785">
        <v>0</v>
      </c>
      <c r="AC48" s="782">
        <v>3348681</v>
      </c>
      <c r="AD48" s="784">
        <v>3893191</v>
      </c>
      <c r="AE48" s="784">
        <v>4011465</v>
      </c>
      <c r="AF48" s="784">
        <v>3968348</v>
      </c>
      <c r="AG48" s="784">
        <v>3867058</v>
      </c>
      <c r="AH48" s="784">
        <v>4036282</v>
      </c>
      <c r="AI48" s="784">
        <v>3932952</v>
      </c>
      <c r="AJ48" s="785">
        <v>0</v>
      </c>
    </row>
    <row r="49" spans="2:36" ht="15" thickBot="1" x14ac:dyDescent="0.35"/>
    <row r="50" spans="2:36" ht="15" thickBot="1" x14ac:dyDescent="0.35">
      <c r="B50" s="754"/>
      <c r="C50" s="279"/>
      <c r="D50" s="280"/>
      <c r="E50" s="944" t="s">
        <v>422</v>
      </c>
      <c r="F50" s="944"/>
      <c r="G50" s="944"/>
      <c r="H50" s="944"/>
      <c r="I50" s="944"/>
      <c r="J50" s="944"/>
      <c r="K50" s="944"/>
      <c r="L50" s="945"/>
      <c r="M50" s="943">
        <v>6</v>
      </c>
      <c r="N50" s="944"/>
      <c r="O50" s="944"/>
      <c r="P50" s="944"/>
      <c r="Q50" s="944"/>
      <c r="R50" s="944"/>
      <c r="S50" s="944"/>
      <c r="T50" s="945"/>
      <c r="U50" s="943">
        <v>7</v>
      </c>
      <c r="V50" s="944"/>
      <c r="W50" s="944"/>
      <c r="X50" s="944"/>
      <c r="Y50" s="944"/>
      <c r="Z50" s="944"/>
      <c r="AA50" s="944"/>
      <c r="AB50" s="945"/>
      <c r="AC50" s="943">
        <v>8</v>
      </c>
      <c r="AD50" s="944"/>
      <c r="AE50" s="944"/>
      <c r="AF50" s="944"/>
      <c r="AG50" s="944"/>
      <c r="AH50" s="944"/>
      <c r="AI50" s="944"/>
      <c r="AJ50" s="945"/>
    </row>
    <row r="51" spans="2:36" x14ac:dyDescent="0.3">
      <c r="B51" s="261" t="s">
        <v>294</v>
      </c>
      <c r="C51" s="130"/>
      <c r="D51" s="727"/>
      <c r="E51" s="340" t="s">
        <v>110</v>
      </c>
      <c r="F51" s="759" t="s">
        <v>110</v>
      </c>
      <c r="G51" s="340" t="s">
        <v>110</v>
      </c>
      <c r="H51" s="340" t="s">
        <v>110</v>
      </c>
      <c r="I51" s="340" t="s">
        <v>110</v>
      </c>
      <c r="J51" s="340" t="s">
        <v>110</v>
      </c>
      <c r="K51" s="340" t="s">
        <v>110</v>
      </c>
      <c r="L51" s="760" t="s">
        <v>110</v>
      </c>
      <c r="M51" s="761" t="s">
        <v>110</v>
      </c>
      <c r="N51" s="762" t="s">
        <v>110</v>
      </c>
      <c r="O51" s="763" t="s">
        <v>110</v>
      </c>
      <c r="P51" s="763" t="s">
        <v>110</v>
      </c>
      <c r="Q51" s="763" t="s">
        <v>110</v>
      </c>
      <c r="R51" s="763" t="s">
        <v>110</v>
      </c>
      <c r="S51" s="763" t="s">
        <v>110</v>
      </c>
      <c r="T51" s="764" t="s">
        <v>110</v>
      </c>
      <c r="U51" s="761" t="s">
        <v>110</v>
      </c>
      <c r="V51" s="762" t="s">
        <v>110</v>
      </c>
      <c r="W51" s="763" t="s">
        <v>110</v>
      </c>
      <c r="X51" s="763" t="s">
        <v>110</v>
      </c>
      <c r="Y51" s="763" t="s">
        <v>110</v>
      </c>
      <c r="Z51" s="763" t="s">
        <v>110</v>
      </c>
      <c r="AA51" s="763" t="s">
        <v>110</v>
      </c>
      <c r="AB51" s="764" t="s">
        <v>110</v>
      </c>
      <c r="AC51" s="761" t="s">
        <v>110</v>
      </c>
      <c r="AD51" s="762" t="s">
        <v>110</v>
      </c>
      <c r="AE51" s="763" t="s">
        <v>110</v>
      </c>
      <c r="AF51" s="763" t="s">
        <v>110</v>
      </c>
      <c r="AG51" s="763" t="s">
        <v>110</v>
      </c>
      <c r="AH51" s="763" t="s">
        <v>110</v>
      </c>
      <c r="AI51" s="763" t="s">
        <v>110</v>
      </c>
      <c r="AJ51" s="764" t="s">
        <v>110</v>
      </c>
    </row>
    <row r="52" spans="2:36" x14ac:dyDescent="0.3">
      <c r="B52" s="262"/>
      <c r="C52" s="104"/>
      <c r="D52" s="267"/>
      <c r="E52" s="765">
        <v>1</v>
      </c>
      <c r="F52" s="766">
        <v>2</v>
      </c>
      <c r="G52" s="765">
        <v>3</v>
      </c>
      <c r="H52" s="765">
        <v>4</v>
      </c>
      <c r="I52" s="765">
        <v>5</v>
      </c>
      <c r="J52" s="765">
        <v>6</v>
      </c>
      <c r="K52" s="765">
        <v>7</v>
      </c>
      <c r="L52" s="767">
        <v>8</v>
      </c>
      <c r="M52" s="768">
        <v>1</v>
      </c>
      <c r="N52" s="769">
        <v>2</v>
      </c>
      <c r="O52" s="770">
        <v>3</v>
      </c>
      <c r="P52" s="770">
        <v>4</v>
      </c>
      <c r="Q52" s="770">
        <v>5</v>
      </c>
      <c r="R52" s="770">
        <v>6</v>
      </c>
      <c r="S52" s="770">
        <v>7</v>
      </c>
      <c r="T52" s="771">
        <v>8</v>
      </c>
      <c r="U52" s="768">
        <v>1</v>
      </c>
      <c r="V52" s="769">
        <v>2</v>
      </c>
      <c r="W52" s="770">
        <v>3</v>
      </c>
      <c r="X52" s="770">
        <v>4</v>
      </c>
      <c r="Y52" s="770">
        <v>5</v>
      </c>
      <c r="Z52" s="770">
        <v>6</v>
      </c>
      <c r="AA52" s="770">
        <v>7</v>
      </c>
      <c r="AB52" s="771">
        <v>8</v>
      </c>
      <c r="AC52" s="768">
        <v>1</v>
      </c>
      <c r="AD52" s="769">
        <v>2</v>
      </c>
      <c r="AE52" s="770">
        <v>3</v>
      </c>
      <c r="AF52" s="770">
        <v>4</v>
      </c>
      <c r="AG52" s="770">
        <v>5</v>
      </c>
      <c r="AH52" s="770">
        <v>6</v>
      </c>
      <c r="AI52" s="770">
        <v>7</v>
      </c>
      <c r="AJ52" s="771">
        <v>8</v>
      </c>
    </row>
    <row r="53" spans="2:36" x14ac:dyDescent="0.3">
      <c r="B53" s="261" t="s">
        <v>295</v>
      </c>
      <c r="C53" s="104"/>
      <c r="D53" s="267"/>
      <c r="E53" s="188"/>
      <c r="F53" s="772"/>
      <c r="G53" s="188"/>
      <c r="H53" s="188"/>
      <c r="I53" s="188"/>
      <c r="J53" s="188"/>
      <c r="K53" s="188"/>
      <c r="L53" s="313"/>
      <c r="M53" s="740"/>
      <c r="N53" s="773"/>
      <c r="O53" s="392"/>
      <c r="P53" s="392"/>
      <c r="Q53" s="392"/>
      <c r="R53" s="392"/>
      <c r="S53" s="392"/>
      <c r="T53" s="741"/>
      <c r="U53" s="740"/>
      <c r="V53" s="773"/>
      <c r="W53" s="392"/>
      <c r="X53" s="392"/>
      <c r="Y53" s="392"/>
      <c r="Z53" s="392"/>
      <c r="AA53" s="392"/>
      <c r="AB53" s="741"/>
      <c r="AC53" s="740"/>
      <c r="AD53" s="773"/>
      <c r="AE53" s="392"/>
      <c r="AF53" s="392"/>
      <c r="AG53" s="392"/>
      <c r="AH53" s="392"/>
      <c r="AI53" s="392"/>
      <c r="AJ53" s="741"/>
    </row>
    <row r="54" spans="2:36" x14ac:dyDescent="0.3">
      <c r="B54" s="262" t="s">
        <v>296</v>
      </c>
      <c r="C54" s="104"/>
      <c r="D54" s="267"/>
      <c r="E54" s="346">
        <v>104.37</v>
      </c>
      <c r="F54" s="774">
        <v>104.37</v>
      </c>
      <c r="G54" s="346">
        <v>104.37</v>
      </c>
      <c r="H54" s="346">
        <v>104.37</v>
      </c>
      <c r="I54" s="346">
        <v>104.37</v>
      </c>
      <c r="J54" s="346">
        <v>104.37</v>
      </c>
      <c r="K54" s="346">
        <v>104.37</v>
      </c>
      <c r="L54" s="347">
        <v>104.37</v>
      </c>
      <c r="M54" s="775">
        <v>95.4</v>
      </c>
      <c r="N54" s="776">
        <v>98.54</v>
      </c>
      <c r="O54" s="777">
        <v>97.86</v>
      </c>
      <c r="P54" s="777">
        <v>96.98</v>
      </c>
      <c r="Q54" s="777">
        <v>100.3</v>
      </c>
      <c r="R54" s="777">
        <v>84.29</v>
      </c>
      <c r="S54" s="777">
        <v>98.53</v>
      </c>
      <c r="T54" s="778">
        <v>0</v>
      </c>
      <c r="U54" s="775">
        <v>91.12</v>
      </c>
      <c r="V54" s="776">
        <v>94.55</v>
      </c>
      <c r="W54" s="777">
        <v>104.82</v>
      </c>
      <c r="X54" s="777">
        <v>96.55</v>
      </c>
      <c r="Y54" s="777">
        <v>100.51</v>
      </c>
      <c r="Z54" s="777">
        <v>99</v>
      </c>
      <c r="AA54" s="777">
        <v>101.94</v>
      </c>
      <c r="AB54" s="778">
        <v>0</v>
      </c>
      <c r="AC54" s="775">
        <v>71.13</v>
      </c>
      <c r="AD54" s="776">
        <v>105.38</v>
      </c>
      <c r="AE54" s="777">
        <v>103.36</v>
      </c>
      <c r="AF54" s="777">
        <v>98.34</v>
      </c>
      <c r="AG54" s="777">
        <v>101.57</v>
      </c>
      <c r="AH54" s="777">
        <v>103.2</v>
      </c>
      <c r="AI54" s="777">
        <v>99.85</v>
      </c>
      <c r="AJ54" s="778">
        <v>0</v>
      </c>
    </row>
    <row r="55" spans="2:36" x14ac:dyDescent="0.3">
      <c r="B55" s="262" t="s">
        <v>297</v>
      </c>
      <c r="C55" s="104"/>
      <c r="D55" s="267"/>
      <c r="E55" s="346">
        <v>4174800</v>
      </c>
      <c r="F55" s="774">
        <v>4174800</v>
      </c>
      <c r="G55" s="346">
        <v>4174800</v>
      </c>
      <c r="H55" s="346">
        <v>4174800</v>
      </c>
      <c r="I55" s="346">
        <v>4174800</v>
      </c>
      <c r="J55" s="346">
        <v>4174800</v>
      </c>
      <c r="K55" s="346">
        <v>4174800</v>
      </c>
      <c r="L55" s="347">
        <v>4174800</v>
      </c>
      <c r="M55" s="775">
        <v>3816000</v>
      </c>
      <c r="N55" s="776">
        <v>3941600</v>
      </c>
      <c r="O55" s="777">
        <v>3914400</v>
      </c>
      <c r="P55" s="777">
        <v>3879200</v>
      </c>
      <c r="Q55" s="777">
        <v>4012000</v>
      </c>
      <c r="R55" s="777">
        <v>3371600</v>
      </c>
      <c r="S55" s="777">
        <v>3941200</v>
      </c>
      <c r="T55" s="778">
        <v>0</v>
      </c>
      <c r="U55" s="775">
        <v>3644800</v>
      </c>
      <c r="V55" s="776">
        <v>3782000</v>
      </c>
      <c r="W55" s="777">
        <v>4192800</v>
      </c>
      <c r="X55" s="777">
        <v>3862000</v>
      </c>
      <c r="Y55" s="777">
        <v>4020400</v>
      </c>
      <c r="Z55" s="777">
        <v>3960000</v>
      </c>
      <c r="AA55" s="777">
        <v>4077600</v>
      </c>
      <c r="AB55" s="778">
        <v>0</v>
      </c>
      <c r="AC55" s="775">
        <v>2845200</v>
      </c>
      <c r="AD55" s="776">
        <v>4215200</v>
      </c>
      <c r="AE55" s="777">
        <v>4134400</v>
      </c>
      <c r="AF55" s="777">
        <v>3933600</v>
      </c>
      <c r="AG55" s="777">
        <v>4062800</v>
      </c>
      <c r="AH55" s="777">
        <v>4128000</v>
      </c>
      <c r="AI55" s="777">
        <v>3994000</v>
      </c>
      <c r="AJ55" s="778">
        <v>0</v>
      </c>
    </row>
    <row r="56" spans="2:36" x14ac:dyDescent="0.3">
      <c r="B56" s="262"/>
      <c r="C56" s="104"/>
      <c r="D56" s="267"/>
      <c r="E56" s="346"/>
      <c r="F56" s="774"/>
      <c r="G56" s="346"/>
      <c r="H56" s="346"/>
      <c r="I56" s="346"/>
      <c r="J56" s="346"/>
      <c r="K56" s="346"/>
      <c r="L56" s="347"/>
      <c r="M56" s="775"/>
      <c r="N56" s="776"/>
      <c r="O56" s="777"/>
      <c r="P56" s="777"/>
      <c r="Q56" s="777"/>
      <c r="R56" s="777"/>
      <c r="S56" s="777"/>
      <c r="T56" s="778"/>
      <c r="U56" s="775"/>
      <c r="V56" s="776"/>
      <c r="W56" s="777"/>
      <c r="X56" s="777"/>
      <c r="Y56" s="777"/>
      <c r="Z56" s="777"/>
      <c r="AA56" s="777"/>
      <c r="AB56" s="778"/>
      <c r="AC56" s="775"/>
      <c r="AD56" s="776"/>
      <c r="AE56" s="777"/>
      <c r="AF56" s="777"/>
      <c r="AG56" s="777"/>
      <c r="AH56" s="777"/>
      <c r="AI56" s="777"/>
      <c r="AJ56" s="778"/>
    </row>
    <row r="57" spans="2:36" x14ac:dyDescent="0.3">
      <c r="B57" s="262" t="s">
        <v>298</v>
      </c>
      <c r="C57" s="104"/>
      <c r="D57" s="267"/>
      <c r="E57" s="346">
        <v>0</v>
      </c>
      <c r="F57" s="774">
        <v>0</v>
      </c>
      <c r="G57" s="346">
        <v>0</v>
      </c>
      <c r="H57" s="346">
        <v>0</v>
      </c>
      <c r="I57" s="346">
        <v>0</v>
      </c>
      <c r="J57" s="346">
        <v>0</v>
      </c>
      <c r="K57" s="346">
        <v>0</v>
      </c>
      <c r="L57" s="347">
        <v>0</v>
      </c>
      <c r="M57" s="775">
        <v>0</v>
      </c>
      <c r="N57" s="776">
        <v>0</v>
      </c>
      <c r="O57" s="777">
        <v>0</v>
      </c>
      <c r="P57" s="777">
        <v>0</v>
      </c>
      <c r="Q57" s="777">
        <v>0</v>
      </c>
      <c r="R57" s="777">
        <v>0</v>
      </c>
      <c r="S57" s="777">
        <v>0</v>
      </c>
      <c r="T57" s="778">
        <v>0</v>
      </c>
      <c r="U57" s="775">
        <v>0</v>
      </c>
      <c r="V57" s="776">
        <v>0</v>
      </c>
      <c r="W57" s="777">
        <v>0</v>
      </c>
      <c r="X57" s="777">
        <v>0</v>
      </c>
      <c r="Y57" s="777">
        <v>0</v>
      </c>
      <c r="Z57" s="777">
        <v>0</v>
      </c>
      <c r="AA57" s="777">
        <v>0</v>
      </c>
      <c r="AB57" s="778">
        <v>0</v>
      </c>
      <c r="AC57" s="775">
        <v>0</v>
      </c>
      <c r="AD57" s="776">
        <v>0</v>
      </c>
      <c r="AE57" s="777">
        <v>0</v>
      </c>
      <c r="AF57" s="777">
        <v>0</v>
      </c>
      <c r="AG57" s="777">
        <v>0</v>
      </c>
      <c r="AH57" s="777">
        <v>0</v>
      </c>
      <c r="AI57" s="777">
        <v>0</v>
      </c>
      <c r="AJ57" s="778">
        <v>0</v>
      </c>
    </row>
    <row r="58" spans="2:36" x14ac:dyDescent="0.3">
      <c r="B58" s="262" t="s">
        <v>299</v>
      </c>
      <c r="C58" s="104"/>
      <c r="D58" s="267"/>
      <c r="E58" s="346">
        <v>4174800</v>
      </c>
      <c r="F58" s="774">
        <v>4174800</v>
      </c>
      <c r="G58" s="346">
        <v>4174800</v>
      </c>
      <c r="H58" s="346">
        <v>4174800</v>
      </c>
      <c r="I58" s="346">
        <v>4174800</v>
      </c>
      <c r="J58" s="346">
        <v>4174800</v>
      </c>
      <c r="K58" s="346">
        <v>4174800</v>
      </c>
      <c r="L58" s="347">
        <v>4174800</v>
      </c>
      <c r="M58" s="775">
        <v>3816000</v>
      </c>
      <c r="N58" s="776">
        <v>3941600</v>
      </c>
      <c r="O58" s="777">
        <v>3914400</v>
      </c>
      <c r="P58" s="777">
        <v>3879200</v>
      </c>
      <c r="Q58" s="777">
        <v>4012000</v>
      </c>
      <c r="R58" s="777">
        <v>3371600</v>
      </c>
      <c r="S58" s="777">
        <v>3941200</v>
      </c>
      <c r="T58" s="778">
        <v>0</v>
      </c>
      <c r="U58" s="775">
        <v>3644800</v>
      </c>
      <c r="V58" s="776">
        <v>3782000</v>
      </c>
      <c r="W58" s="777">
        <v>4192800</v>
      </c>
      <c r="X58" s="777">
        <v>3862000</v>
      </c>
      <c r="Y58" s="777">
        <v>4020400</v>
      </c>
      <c r="Z58" s="777">
        <v>3960000</v>
      </c>
      <c r="AA58" s="777">
        <v>4077600</v>
      </c>
      <c r="AB58" s="778">
        <v>0</v>
      </c>
      <c r="AC58" s="775">
        <v>2845200</v>
      </c>
      <c r="AD58" s="776">
        <v>4215200</v>
      </c>
      <c r="AE58" s="777">
        <v>4134400</v>
      </c>
      <c r="AF58" s="777">
        <v>3933600</v>
      </c>
      <c r="AG58" s="777">
        <v>4062800</v>
      </c>
      <c r="AH58" s="777">
        <v>4128000</v>
      </c>
      <c r="AI58" s="777">
        <v>3994000</v>
      </c>
      <c r="AJ58" s="778">
        <v>0</v>
      </c>
    </row>
    <row r="59" spans="2:36" x14ac:dyDescent="0.3">
      <c r="B59" s="262"/>
      <c r="C59" s="104"/>
      <c r="D59" s="267"/>
      <c r="E59" s="346"/>
      <c r="F59" s="774"/>
      <c r="G59" s="346"/>
      <c r="H59" s="346"/>
      <c r="I59" s="346"/>
      <c r="J59" s="346"/>
      <c r="K59" s="346"/>
      <c r="L59" s="347"/>
      <c r="M59" s="775"/>
      <c r="N59" s="776"/>
      <c r="O59" s="777"/>
      <c r="P59" s="777"/>
      <c r="Q59" s="777"/>
      <c r="R59" s="777"/>
      <c r="S59" s="777"/>
      <c r="T59" s="778"/>
      <c r="U59" s="775"/>
      <c r="V59" s="776"/>
      <c r="W59" s="777"/>
      <c r="X59" s="777"/>
      <c r="Y59" s="777"/>
      <c r="Z59" s="777"/>
      <c r="AA59" s="777"/>
      <c r="AB59" s="778"/>
      <c r="AC59" s="775"/>
      <c r="AD59" s="776"/>
      <c r="AE59" s="777"/>
      <c r="AF59" s="777"/>
      <c r="AG59" s="777"/>
      <c r="AH59" s="777"/>
      <c r="AI59" s="777"/>
      <c r="AJ59" s="778"/>
    </row>
    <row r="60" spans="2:36" x14ac:dyDescent="0.3">
      <c r="B60" s="261" t="s">
        <v>300</v>
      </c>
      <c r="C60" s="104"/>
      <c r="D60" s="267"/>
      <c r="E60" s="346"/>
      <c r="F60" s="774"/>
      <c r="G60" s="346"/>
      <c r="H60" s="346"/>
      <c r="I60" s="346"/>
      <c r="J60" s="346"/>
      <c r="K60" s="346"/>
      <c r="L60" s="347"/>
      <c r="M60" s="775"/>
      <c r="N60" s="776"/>
      <c r="O60" s="777"/>
      <c r="P60" s="777"/>
      <c r="Q60" s="777"/>
      <c r="R60" s="777"/>
      <c r="S60" s="777"/>
      <c r="T60" s="778"/>
      <c r="U60" s="775"/>
      <c r="V60" s="776"/>
      <c r="W60" s="777"/>
      <c r="X60" s="777"/>
      <c r="Y60" s="777"/>
      <c r="Z60" s="777"/>
      <c r="AA60" s="777"/>
      <c r="AB60" s="778"/>
      <c r="AC60" s="775"/>
      <c r="AD60" s="776"/>
      <c r="AE60" s="777"/>
      <c r="AF60" s="777"/>
      <c r="AG60" s="777"/>
      <c r="AH60" s="777"/>
      <c r="AI60" s="777"/>
      <c r="AJ60" s="778"/>
    </row>
    <row r="61" spans="2:36" x14ac:dyDescent="0.3">
      <c r="B61" s="262" t="s">
        <v>301</v>
      </c>
      <c r="C61" s="104"/>
      <c r="D61" s="267"/>
      <c r="E61" s="346"/>
      <c r="F61" s="774"/>
      <c r="G61" s="346"/>
      <c r="H61" s="346"/>
      <c r="I61" s="346"/>
      <c r="J61" s="346"/>
      <c r="K61" s="346"/>
      <c r="L61" s="347"/>
      <c r="M61" s="775"/>
      <c r="N61" s="776"/>
      <c r="O61" s="777"/>
      <c r="P61" s="777"/>
      <c r="Q61" s="777"/>
      <c r="R61" s="777"/>
      <c r="S61" s="777"/>
      <c r="T61" s="778"/>
      <c r="U61" s="775"/>
      <c r="V61" s="776"/>
      <c r="W61" s="777"/>
      <c r="X61" s="777"/>
      <c r="Y61" s="777"/>
      <c r="Z61" s="777"/>
      <c r="AA61" s="777"/>
      <c r="AB61" s="778"/>
      <c r="AC61" s="775"/>
      <c r="AD61" s="776"/>
      <c r="AE61" s="777"/>
      <c r="AF61" s="777"/>
      <c r="AG61" s="777"/>
      <c r="AH61" s="777"/>
      <c r="AI61" s="777"/>
      <c r="AJ61" s="778"/>
    </row>
    <row r="62" spans="2:36" x14ac:dyDescent="0.3">
      <c r="B62" s="262" t="s">
        <v>302</v>
      </c>
      <c r="C62" s="104"/>
      <c r="D62" s="267"/>
      <c r="E62" s="845">
        <v>325</v>
      </c>
      <c r="F62" s="845">
        <v>325</v>
      </c>
      <c r="G62" s="845">
        <v>325</v>
      </c>
      <c r="H62" s="845">
        <v>325</v>
      </c>
      <c r="I62" s="845">
        <v>325</v>
      </c>
      <c r="J62" s="845">
        <v>325</v>
      </c>
      <c r="K62" s="845">
        <v>325</v>
      </c>
      <c r="L62" s="846">
        <v>325</v>
      </c>
      <c r="M62" s="847">
        <v>325</v>
      </c>
      <c r="N62" s="848">
        <v>328</v>
      </c>
      <c r="O62" s="848">
        <v>325</v>
      </c>
      <c r="P62" s="848">
        <v>315</v>
      </c>
      <c r="Q62" s="848">
        <v>325</v>
      </c>
      <c r="R62" s="848">
        <v>325</v>
      </c>
      <c r="S62" s="848">
        <v>335</v>
      </c>
      <c r="T62" s="849">
        <v>0</v>
      </c>
      <c r="U62" s="847">
        <v>325</v>
      </c>
      <c r="V62" s="848">
        <v>320</v>
      </c>
      <c r="W62" s="848">
        <v>335</v>
      </c>
      <c r="X62" s="848">
        <v>320</v>
      </c>
      <c r="Y62" s="848">
        <v>325</v>
      </c>
      <c r="Z62" s="848">
        <v>300</v>
      </c>
      <c r="AA62" s="848">
        <v>335</v>
      </c>
      <c r="AB62" s="849">
        <v>0</v>
      </c>
      <c r="AC62" s="847">
        <v>325</v>
      </c>
      <c r="AD62" s="848">
        <v>343</v>
      </c>
      <c r="AE62" s="848">
        <v>339</v>
      </c>
      <c r="AF62" s="848">
        <v>320</v>
      </c>
      <c r="AG62" s="848">
        <v>340</v>
      </c>
      <c r="AH62" s="848">
        <v>315</v>
      </c>
      <c r="AI62" s="848">
        <v>335</v>
      </c>
      <c r="AJ62" s="849">
        <v>0</v>
      </c>
    </row>
    <row r="63" spans="2:36" x14ac:dyDescent="0.3">
      <c r="B63" s="262" t="s">
        <v>303</v>
      </c>
      <c r="C63" s="118" t="s">
        <v>304</v>
      </c>
      <c r="D63" s="267"/>
      <c r="E63" s="346">
        <v>335</v>
      </c>
      <c r="F63" s="774">
        <v>335</v>
      </c>
      <c r="G63" s="346">
        <v>335</v>
      </c>
      <c r="H63" s="346">
        <v>335</v>
      </c>
      <c r="I63" s="346">
        <v>335</v>
      </c>
      <c r="J63" s="346">
        <v>335</v>
      </c>
      <c r="K63" s="346">
        <v>335</v>
      </c>
      <c r="L63" s="347">
        <v>335</v>
      </c>
      <c r="M63" s="775">
        <v>335</v>
      </c>
      <c r="N63" s="776">
        <v>340</v>
      </c>
      <c r="O63" s="777">
        <v>335</v>
      </c>
      <c r="P63" s="777">
        <v>325</v>
      </c>
      <c r="Q63" s="777">
        <v>335</v>
      </c>
      <c r="R63" s="777">
        <v>325</v>
      </c>
      <c r="S63" s="777">
        <v>345</v>
      </c>
      <c r="T63" s="778">
        <v>0</v>
      </c>
      <c r="U63" s="775">
        <v>335</v>
      </c>
      <c r="V63" s="776">
        <v>345</v>
      </c>
      <c r="W63" s="777">
        <v>345</v>
      </c>
      <c r="X63" s="777">
        <v>325</v>
      </c>
      <c r="Y63" s="777">
        <v>335</v>
      </c>
      <c r="Z63" s="777">
        <v>320</v>
      </c>
      <c r="AA63" s="777">
        <v>345</v>
      </c>
      <c r="AB63" s="778">
        <v>0</v>
      </c>
      <c r="AC63" s="775">
        <v>335</v>
      </c>
      <c r="AD63" s="776">
        <v>330</v>
      </c>
      <c r="AE63" s="777">
        <v>349</v>
      </c>
      <c r="AF63" s="777">
        <v>325</v>
      </c>
      <c r="AG63" s="777">
        <v>350</v>
      </c>
      <c r="AH63" s="777">
        <v>340</v>
      </c>
      <c r="AI63" s="777">
        <v>345</v>
      </c>
      <c r="AJ63" s="778">
        <v>0</v>
      </c>
    </row>
    <row r="64" spans="2:36" x14ac:dyDescent="0.3">
      <c r="B64" s="262"/>
      <c r="C64" s="104" t="s">
        <v>164</v>
      </c>
      <c r="D64" s="267"/>
      <c r="E64" s="346">
        <v>375</v>
      </c>
      <c r="F64" s="774">
        <v>375</v>
      </c>
      <c r="G64" s="346">
        <v>375</v>
      </c>
      <c r="H64" s="346">
        <v>375</v>
      </c>
      <c r="I64" s="346">
        <v>375</v>
      </c>
      <c r="J64" s="346">
        <v>375</v>
      </c>
      <c r="K64" s="346">
        <v>375</v>
      </c>
      <c r="L64" s="347">
        <v>375</v>
      </c>
      <c r="M64" s="775">
        <v>375</v>
      </c>
      <c r="N64" s="776">
        <v>380</v>
      </c>
      <c r="O64" s="777">
        <v>355</v>
      </c>
      <c r="P64" s="777">
        <v>365</v>
      </c>
      <c r="Q64" s="777">
        <v>355</v>
      </c>
      <c r="R64" s="777">
        <v>370</v>
      </c>
      <c r="S64" s="777">
        <v>375</v>
      </c>
      <c r="T64" s="778">
        <v>0</v>
      </c>
      <c r="U64" s="775">
        <v>355</v>
      </c>
      <c r="V64" s="776">
        <v>380</v>
      </c>
      <c r="W64" s="777">
        <v>385</v>
      </c>
      <c r="X64" s="777">
        <v>360</v>
      </c>
      <c r="Y64" s="777">
        <v>365</v>
      </c>
      <c r="Z64" s="777">
        <v>350</v>
      </c>
      <c r="AA64" s="777">
        <v>375</v>
      </c>
      <c r="AB64" s="778">
        <v>0</v>
      </c>
      <c r="AC64" s="775">
        <v>355</v>
      </c>
      <c r="AD64" s="776">
        <v>365</v>
      </c>
      <c r="AE64" s="777">
        <v>389</v>
      </c>
      <c r="AF64" s="777">
        <v>360</v>
      </c>
      <c r="AG64" s="777">
        <v>375</v>
      </c>
      <c r="AH64" s="777">
        <v>370</v>
      </c>
      <c r="AI64" s="777">
        <v>375</v>
      </c>
      <c r="AJ64" s="778">
        <v>0</v>
      </c>
    </row>
    <row r="65" spans="2:36" x14ac:dyDescent="0.3">
      <c r="B65" s="262" t="s">
        <v>305</v>
      </c>
      <c r="C65" s="104"/>
      <c r="D65" s="267"/>
      <c r="E65" s="845">
        <v>490</v>
      </c>
      <c r="F65" s="845">
        <v>490</v>
      </c>
      <c r="G65" s="845">
        <v>490</v>
      </c>
      <c r="H65" s="845">
        <v>490</v>
      </c>
      <c r="I65" s="845">
        <v>490</v>
      </c>
      <c r="J65" s="845">
        <v>490</v>
      </c>
      <c r="K65" s="845">
        <v>490</v>
      </c>
      <c r="L65" s="846">
        <v>490</v>
      </c>
      <c r="M65" s="847">
        <v>500</v>
      </c>
      <c r="N65" s="848">
        <v>490</v>
      </c>
      <c r="O65" s="848">
        <v>490</v>
      </c>
      <c r="P65" s="848">
        <v>490</v>
      </c>
      <c r="Q65" s="848">
        <v>490</v>
      </c>
      <c r="R65" s="848">
        <v>490</v>
      </c>
      <c r="S65" s="848">
        <v>490</v>
      </c>
      <c r="T65" s="849">
        <v>0</v>
      </c>
      <c r="U65" s="847">
        <v>490</v>
      </c>
      <c r="V65" s="848">
        <v>500</v>
      </c>
      <c r="W65" s="848">
        <v>490</v>
      </c>
      <c r="X65" s="848">
        <v>550</v>
      </c>
      <c r="Y65" s="848">
        <v>490</v>
      </c>
      <c r="Z65" s="848">
        <v>470</v>
      </c>
      <c r="AA65" s="848">
        <v>490</v>
      </c>
      <c r="AB65" s="849">
        <v>0</v>
      </c>
      <c r="AC65" s="847">
        <v>490</v>
      </c>
      <c r="AD65" s="848">
        <v>492</v>
      </c>
      <c r="AE65" s="848">
        <v>499</v>
      </c>
      <c r="AF65" s="848">
        <v>530</v>
      </c>
      <c r="AG65" s="848">
        <v>500</v>
      </c>
      <c r="AH65" s="848">
        <v>489</v>
      </c>
      <c r="AI65" s="848">
        <v>495</v>
      </c>
      <c r="AJ65" s="849">
        <v>0</v>
      </c>
    </row>
    <row r="66" spans="2:36" x14ac:dyDescent="0.3">
      <c r="B66" s="262" t="s">
        <v>303</v>
      </c>
      <c r="C66" s="118" t="s">
        <v>304</v>
      </c>
      <c r="D66" s="267"/>
      <c r="E66" s="346">
        <v>490</v>
      </c>
      <c r="F66" s="774">
        <v>490</v>
      </c>
      <c r="G66" s="346">
        <v>490</v>
      </c>
      <c r="H66" s="346">
        <v>490</v>
      </c>
      <c r="I66" s="346">
        <v>490</v>
      </c>
      <c r="J66" s="346">
        <v>490</v>
      </c>
      <c r="K66" s="346">
        <v>490</v>
      </c>
      <c r="L66" s="347">
        <v>490</v>
      </c>
      <c r="M66" s="775">
        <v>500</v>
      </c>
      <c r="N66" s="776">
        <v>490</v>
      </c>
      <c r="O66" s="777">
        <v>490</v>
      </c>
      <c r="P66" s="777">
        <v>490</v>
      </c>
      <c r="Q66" s="777">
        <v>490</v>
      </c>
      <c r="R66" s="777">
        <v>490</v>
      </c>
      <c r="S66" s="777">
        <v>490</v>
      </c>
      <c r="T66" s="778">
        <v>0</v>
      </c>
      <c r="U66" s="775">
        <v>490</v>
      </c>
      <c r="V66" s="776">
        <v>500</v>
      </c>
      <c r="W66" s="777">
        <v>490</v>
      </c>
      <c r="X66" s="777">
        <v>550</v>
      </c>
      <c r="Y66" s="777">
        <v>490</v>
      </c>
      <c r="Z66" s="777">
        <v>480</v>
      </c>
      <c r="AA66" s="777">
        <v>490</v>
      </c>
      <c r="AB66" s="778">
        <v>0</v>
      </c>
      <c r="AC66" s="775">
        <v>490</v>
      </c>
      <c r="AD66" s="776">
        <v>490</v>
      </c>
      <c r="AE66" s="777">
        <v>499</v>
      </c>
      <c r="AF66" s="777">
        <v>530</v>
      </c>
      <c r="AG66" s="777">
        <v>500</v>
      </c>
      <c r="AH66" s="777">
        <v>489</v>
      </c>
      <c r="AI66" s="777">
        <v>495</v>
      </c>
      <c r="AJ66" s="778">
        <v>0</v>
      </c>
    </row>
    <row r="67" spans="2:36" x14ac:dyDescent="0.3">
      <c r="B67" s="262"/>
      <c r="C67" s="104" t="s">
        <v>306</v>
      </c>
      <c r="D67" s="267"/>
      <c r="E67" s="346">
        <v>590</v>
      </c>
      <c r="F67" s="774">
        <v>590</v>
      </c>
      <c r="G67" s="346">
        <v>590</v>
      </c>
      <c r="H67" s="346">
        <v>590</v>
      </c>
      <c r="I67" s="346">
        <v>590</v>
      </c>
      <c r="J67" s="346">
        <v>590</v>
      </c>
      <c r="K67" s="346">
        <v>590</v>
      </c>
      <c r="L67" s="347">
        <v>590</v>
      </c>
      <c r="M67" s="775">
        <v>600</v>
      </c>
      <c r="N67" s="776">
        <v>590</v>
      </c>
      <c r="O67" s="777">
        <v>570</v>
      </c>
      <c r="P67" s="777">
        <v>590</v>
      </c>
      <c r="Q67" s="777">
        <v>550</v>
      </c>
      <c r="R67" s="777">
        <v>590</v>
      </c>
      <c r="S67" s="777">
        <v>590</v>
      </c>
      <c r="T67" s="778">
        <v>0</v>
      </c>
      <c r="U67" s="775">
        <v>550</v>
      </c>
      <c r="V67" s="776">
        <v>600</v>
      </c>
      <c r="W67" s="777">
        <v>595</v>
      </c>
      <c r="X67" s="777">
        <v>650</v>
      </c>
      <c r="Y67" s="777">
        <v>560</v>
      </c>
      <c r="Z67" s="777">
        <v>545</v>
      </c>
      <c r="AA67" s="777">
        <v>590</v>
      </c>
      <c r="AB67" s="778">
        <v>0</v>
      </c>
      <c r="AC67" s="775">
        <v>550</v>
      </c>
      <c r="AD67" s="776">
        <v>580</v>
      </c>
      <c r="AE67" s="777">
        <v>599</v>
      </c>
      <c r="AF67" s="777">
        <v>600</v>
      </c>
      <c r="AG67" s="777">
        <v>570</v>
      </c>
      <c r="AH67" s="777">
        <v>579</v>
      </c>
      <c r="AI67" s="777">
        <v>595</v>
      </c>
      <c r="AJ67" s="778">
        <v>0</v>
      </c>
    </row>
    <row r="68" spans="2:36" x14ac:dyDescent="0.3">
      <c r="B68" s="262" t="s">
        <v>307</v>
      </c>
      <c r="C68" s="104"/>
      <c r="D68" s="267"/>
      <c r="E68" s="845">
        <v>700</v>
      </c>
      <c r="F68" s="845">
        <v>700</v>
      </c>
      <c r="G68" s="845">
        <v>700</v>
      </c>
      <c r="H68" s="845">
        <v>700</v>
      </c>
      <c r="I68" s="845">
        <v>700</v>
      </c>
      <c r="J68" s="845">
        <v>700</v>
      </c>
      <c r="K68" s="845">
        <v>700</v>
      </c>
      <c r="L68" s="846">
        <v>700</v>
      </c>
      <c r="M68" s="847">
        <v>690</v>
      </c>
      <c r="N68" s="848">
        <v>700</v>
      </c>
      <c r="O68" s="848">
        <v>700</v>
      </c>
      <c r="P68" s="848">
        <v>710</v>
      </c>
      <c r="Q68" s="848">
        <v>700</v>
      </c>
      <c r="R68" s="848">
        <v>700</v>
      </c>
      <c r="S68" s="848">
        <v>700</v>
      </c>
      <c r="T68" s="849">
        <v>0</v>
      </c>
      <c r="U68" s="847">
        <v>700</v>
      </c>
      <c r="V68" s="848">
        <v>705</v>
      </c>
      <c r="W68" s="848">
        <v>680</v>
      </c>
      <c r="X68" s="848">
        <v>710</v>
      </c>
      <c r="Y68" s="848">
        <v>700</v>
      </c>
      <c r="Z68" s="848">
        <v>680</v>
      </c>
      <c r="AA68" s="848">
        <v>700</v>
      </c>
      <c r="AB68" s="849">
        <v>0</v>
      </c>
      <c r="AC68" s="847">
        <v>700</v>
      </c>
      <c r="AD68" s="848">
        <v>712</v>
      </c>
      <c r="AE68" s="848">
        <v>719</v>
      </c>
      <c r="AF68" s="848">
        <v>710</v>
      </c>
      <c r="AG68" s="848">
        <v>715</v>
      </c>
      <c r="AH68" s="848">
        <v>699</v>
      </c>
      <c r="AI68" s="848">
        <v>700</v>
      </c>
      <c r="AJ68" s="849">
        <v>0</v>
      </c>
    </row>
    <row r="69" spans="2:36" x14ac:dyDescent="0.3">
      <c r="B69" s="262" t="s">
        <v>303</v>
      </c>
      <c r="C69" s="118" t="s">
        <v>304</v>
      </c>
      <c r="D69" s="267"/>
      <c r="E69" s="346">
        <v>725</v>
      </c>
      <c r="F69" s="774">
        <v>725</v>
      </c>
      <c r="G69" s="346">
        <v>725</v>
      </c>
      <c r="H69" s="346">
        <v>725</v>
      </c>
      <c r="I69" s="346">
        <v>725</v>
      </c>
      <c r="J69" s="346">
        <v>725</v>
      </c>
      <c r="K69" s="346">
        <v>725</v>
      </c>
      <c r="L69" s="347">
        <v>725</v>
      </c>
      <c r="M69" s="775">
        <v>700</v>
      </c>
      <c r="N69" s="776">
        <v>730</v>
      </c>
      <c r="O69" s="777">
        <v>725</v>
      </c>
      <c r="P69" s="777">
        <v>735</v>
      </c>
      <c r="Q69" s="777">
        <v>725</v>
      </c>
      <c r="R69" s="777">
        <v>700</v>
      </c>
      <c r="S69" s="777">
        <v>725</v>
      </c>
      <c r="T69" s="778">
        <v>0</v>
      </c>
      <c r="U69" s="775">
        <v>725</v>
      </c>
      <c r="V69" s="776">
        <v>735</v>
      </c>
      <c r="W69" s="777">
        <v>705</v>
      </c>
      <c r="X69" s="777">
        <v>735</v>
      </c>
      <c r="Y69" s="777">
        <v>725</v>
      </c>
      <c r="Z69" s="777">
        <v>700</v>
      </c>
      <c r="AA69" s="777">
        <v>725</v>
      </c>
      <c r="AB69" s="778">
        <v>0</v>
      </c>
      <c r="AC69" s="775">
        <v>725</v>
      </c>
      <c r="AD69" s="776">
        <v>720</v>
      </c>
      <c r="AE69" s="777">
        <v>739</v>
      </c>
      <c r="AF69" s="777">
        <v>735</v>
      </c>
      <c r="AG69" s="777">
        <v>740</v>
      </c>
      <c r="AH69" s="777">
        <v>720</v>
      </c>
      <c r="AI69" s="777">
        <v>725</v>
      </c>
      <c r="AJ69" s="778">
        <v>0</v>
      </c>
    </row>
    <row r="70" spans="2:36" x14ac:dyDescent="0.3">
      <c r="B70" s="262"/>
      <c r="C70" s="104" t="s">
        <v>164</v>
      </c>
      <c r="D70" s="267"/>
      <c r="E70" s="346">
        <v>850</v>
      </c>
      <c r="F70" s="774">
        <v>850</v>
      </c>
      <c r="G70" s="346">
        <v>850</v>
      </c>
      <c r="H70" s="346">
        <v>850</v>
      </c>
      <c r="I70" s="346">
        <v>850</v>
      </c>
      <c r="J70" s="346">
        <v>850</v>
      </c>
      <c r="K70" s="346">
        <v>850</v>
      </c>
      <c r="L70" s="347">
        <v>850</v>
      </c>
      <c r="M70" s="775">
        <v>800</v>
      </c>
      <c r="N70" s="776">
        <v>850</v>
      </c>
      <c r="O70" s="777">
        <v>830</v>
      </c>
      <c r="P70" s="777">
        <v>875</v>
      </c>
      <c r="Q70" s="777">
        <v>780</v>
      </c>
      <c r="R70" s="777">
        <v>850</v>
      </c>
      <c r="S70" s="777">
        <v>850</v>
      </c>
      <c r="T70" s="778">
        <v>0</v>
      </c>
      <c r="U70" s="775">
        <v>780</v>
      </c>
      <c r="V70" s="776">
        <v>855</v>
      </c>
      <c r="W70" s="777">
        <v>810</v>
      </c>
      <c r="X70" s="777">
        <v>820</v>
      </c>
      <c r="Y70" s="777">
        <v>790</v>
      </c>
      <c r="Z70" s="777">
        <v>800</v>
      </c>
      <c r="AA70" s="777">
        <v>850</v>
      </c>
      <c r="AB70" s="778">
        <v>0</v>
      </c>
      <c r="AC70" s="775">
        <v>780</v>
      </c>
      <c r="AD70" s="776">
        <v>855</v>
      </c>
      <c r="AE70" s="777">
        <v>829</v>
      </c>
      <c r="AF70" s="777">
        <v>820</v>
      </c>
      <c r="AG70" s="777">
        <v>800</v>
      </c>
      <c r="AH70" s="777">
        <v>820</v>
      </c>
      <c r="AI70" s="777">
        <v>850</v>
      </c>
      <c r="AJ70" s="778">
        <v>0</v>
      </c>
    </row>
    <row r="71" spans="2:36" x14ac:dyDescent="0.3">
      <c r="B71" s="262"/>
      <c r="C71" s="104"/>
      <c r="D71" s="267"/>
      <c r="E71" s="346"/>
      <c r="F71" s="774"/>
      <c r="G71" s="346"/>
      <c r="H71" s="346"/>
      <c r="I71" s="346"/>
      <c r="J71" s="346"/>
      <c r="K71" s="346"/>
      <c r="L71" s="347"/>
      <c r="M71" s="775"/>
      <c r="N71" s="776"/>
      <c r="O71" s="777"/>
      <c r="P71" s="777"/>
      <c r="Q71" s="777"/>
      <c r="R71" s="777"/>
      <c r="S71" s="777"/>
      <c r="T71" s="778"/>
      <c r="U71" s="775"/>
      <c r="V71" s="776"/>
      <c r="W71" s="777"/>
      <c r="X71" s="777"/>
      <c r="Y71" s="777"/>
      <c r="Z71" s="777"/>
      <c r="AA71" s="777"/>
      <c r="AB71" s="778"/>
      <c r="AC71" s="775"/>
      <c r="AD71" s="776"/>
      <c r="AE71" s="777"/>
      <c r="AF71" s="777"/>
      <c r="AG71" s="777"/>
      <c r="AH71" s="777"/>
      <c r="AI71" s="777"/>
      <c r="AJ71" s="778"/>
    </row>
    <row r="72" spans="2:36" x14ac:dyDescent="0.3">
      <c r="B72" s="262" t="s">
        <v>308</v>
      </c>
      <c r="C72" s="104"/>
      <c r="D72" s="267"/>
      <c r="E72" s="346">
        <v>49</v>
      </c>
      <c r="F72" s="774">
        <v>49</v>
      </c>
      <c r="G72" s="346">
        <v>49</v>
      </c>
      <c r="H72" s="346">
        <v>49</v>
      </c>
      <c r="I72" s="346">
        <v>49</v>
      </c>
      <c r="J72" s="346">
        <v>49</v>
      </c>
      <c r="K72" s="346">
        <v>49</v>
      </c>
      <c r="L72" s="347">
        <v>49</v>
      </c>
      <c r="M72" s="775">
        <v>53</v>
      </c>
      <c r="N72" s="776">
        <v>53</v>
      </c>
      <c r="O72" s="777">
        <v>53</v>
      </c>
      <c r="P72" s="777">
        <v>53</v>
      </c>
      <c r="Q72" s="777">
        <v>53</v>
      </c>
      <c r="R72" s="777">
        <v>53</v>
      </c>
      <c r="S72" s="777">
        <v>53</v>
      </c>
      <c r="T72" s="778">
        <v>0</v>
      </c>
      <c r="U72" s="775">
        <v>71</v>
      </c>
      <c r="V72" s="776">
        <v>61</v>
      </c>
      <c r="W72" s="777">
        <v>60</v>
      </c>
      <c r="X72" s="777">
        <v>53</v>
      </c>
      <c r="Y72" s="777">
        <v>56</v>
      </c>
      <c r="Z72" s="777">
        <v>101</v>
      </c>
      <c r="AA72" s="777">
        <v>64</v>
      </c>
      <c r="AB72" s="778">
        <v>0</v>
      </c>
      <c r="AC72" s="775">
        <v>66</v>
      </c>
      <c r="AD72" s="776">
        <v>73</v>
      </c>
      <c r="AE72" s="777">
        <v>81</v>
      </c>
      <c r="AF72" s="777">
        <v>62</v>
      </c>
      <c r="AG72" s="777">
        <v>63</v>
      </c>
      <c r="AH72" s="777">
        <v>84</v>
      </c>
      <c r="AI72" s="777">
        <v>95</v>
      </c>
      <c r="AJ72" s="778">
        <v>0</v>
      </c>
    </row>
    <row r="73" spans="2:36" x14ac:dyDescent="0.3">
      <c r="B73" s="292" t="s">
        <v>309</v>
      </c>
      <c r="C73" s="104"/>
      <c r="D73" s="267"/>
      <c r="E73" s="346">
        <v>1200</v>
      </c>
      <c r="F73" s="774">
        <v>1200</v>
      </c>
      <c r="G73" s="346">
        <v>1200</v>
      </c>
      <c r="H73" s="346">
        <v>1200</v>
      </c>
      <c r="I73" s="346">
        <v>1200</v>
      </c>
      <c r="J73" s="346">
        <v>1200</v>
      </c>
      <c r="K73" s="346">
        <v>1200</v>
      </c>
      <c r="L73" s="347">
        <v>1200</v>
      </c>
      <c r="M73" s="775">
        <v>1200</v>
      </c>
      <c r="N73" s="776">
        <v>1220</v>
      </c>
      <c r="O73" s="777">
        <v>1200</v>
      </c>
      <c r="P73" s="777">
        <v>1200</v>
      </c>
      <c r="Q73" s="777">
        <v>1250</v>
      </c>
      <c r="R73" s="777">
        <v>1210</v>
      </c>
      <c r="S73" s="777">
        <v>1250</v>
      </c>
      <c r="T73" s="778">
        <v>0</v>
      </c>
      <c r="U73" s="775">
        <v>1270</v>
      </c>
      <c r="V73" s="776">
        <v>1260</v>
      </c>
      <c r="W73" s="777">
        <v>1250</v>
      </c>
      <c r="X73" s="777">
        <v>1300</v>
      </c>
      <c r="Y73" s="777">
        <v>1250</v>
      </c>
      <c r="Z73" s="777">
        <v>1220</v>
      </c>
      <c r="AA73" s="777">
        <v>1350</v>
      </c>
      <c r="AB73" s="778">
        <v>0</v>
      </c>
      <c r="AC73" s="775">
        <v>1270</v>
      </c>
      <c r="AD73" s="776">
        <v>1280</v>
      </c>
      <c r="AE73" s="777">
        <v>1300</v>
      </c>
      <c r="AF73" s="777">
        <v>1325</v>
      </c>
      <c r="AG73" s="777">
        <v>1280</v>
      </c>
      <c r="AH73" s="777">
        <v>1240</v>
      </c>
      <c r="AI73" s="777">
        <v>1365</v>
      </c>
      <c r="AJ73" s="778">
        <v>0</v>
      </c>
    </row>
    <row r="74" spans="2:36" ht="15" thickBot="1" x14ac:dyDescent="0.35">
      <c r="B74" s="265" t="s">
        <v>310</v>
      </c>
      <c r="C74" s="266"/>
      <c r="D74" s="270"/>
      <c r="E74" s="779">
        <v>4</v>
      </c>
      <c r="F74" s="780">
        <v>4</v>
      </c>
      <c r="G74" s="779">
        <v>4</v>
      </c>
      <c r="H74" s="779">
        <v>4</v>
      </c>
      <c r="I74" s="779">
        <v>4</v>
      </c>
      <c r="J74" s="779">
        <v>4</v>
      </c>
      <c r="K74" s="779">
        <v>4</v>
      </c>
      <c r="L74" s="781">
        <v>4</v>
      </c>
      <c r="M74" s="782">
        <v>4</v>
      </c>
      <c r="N74" s="783">
        <v>4</v>
      </c>
      <c r="O74" s="784">
        <v>4</v>
      </c>
      <c r="P74" s="784">
        <v>4</v>
      </c>
      <c r="Q74" s="784">
        <v>4</v>
      </c>
      <c r="R74" s="784">
        <v>4</v>
      </c>
      <c r="S74" s="784">
        <v>4</v>
      </c>
      <c r="T74" s="785">
        <v>0</v>
      </c>
      <c r="U74" s="782">
        <v>4</v>
      </c>
      <c r="V74" s="783">
        <v>4</v>
      </c>
      <c r="W74" s="784">
        <v>7</v>
      </c>
      <c r="X74" s="784">
        <v>4</v>
      </c>
      <c r="Y74" s="784">
        <v>4</v>
      </c>
      <c r="Z74" s="784">
        <v>8</v>
      </c>
      <c r="AA74" s="784">
        <v>4</v>
      </c>
      <c r="AB74" s="785">
        <v>0</v>
      </c>
      <c r="AC74" s="782">
        <v>5</v>
      </c>
      <c r="AD74" s="783">
        <v>5</v>
      </c>
      <c r="AE74" s="784">
        <v>11</v>
      </c>
      <c r="AF74" s="784">
        <v>4</v>
      </c>
      <c r="AG74" s="784">
        <v>6</v>
      </c>
      <c r="AH74" s="784">
        <v>9</v>
      </c>
      <c r="AI74" s="784">
        <v>5</v>
      </c>
      <c r="AJ74" s="785">
        <v>0</v>
      </c>
    </row>
    <row r="75" spans="2:36" ht="15" thickBot="1" x14ac:dyDescent="0.35">
      <c r="E75" s="718"/>
      <c r="F75" s="718"/>
      <c r="G75" s="718"/>
      <c r="H75" s="718"/>
      <c r="I75" s="718"/>
      <c r="J75" s="718"/>
      <c r="K75" s="718"/>
      <c r="L75" s="718"/>
      <c r="M75" s="718"/>
      <c r="N75" s="718"/>
      <c r="O75" s="718"/>
      <c r="P75" s="718"/>
      <c r="Q75" s="718"/>
      <c r="R75" s="718"/>
      <c r="S75" s="718"/>
      <c r="T75" s="718"/>
      <c r="U75" s="718"/>
      <c r="V75" s="718"/>
      <c r="W75" s="718"/>
      <c r="X75" s="718"/>
      <c r="Y75" s="718"/>
      <c r="Z75" s="718"/>
      <c r="AA75" s="718"/>
      <c r="AB75" s="718"/>
    </row>
    <row r="76" spans="2:36" ht="15" thickBot="1" x14ac:dyDescent="0.35">
      <c r="B76" s="723" t="s">
        <v>321</v>
      </c>
      <c r="C76" s="277"/>
      <c r="D76" s="278"/>
      <c r="E76" s="715"/>
      <c r="F76" s="715"/>
      <c r="G76" s="715"/>
      <c r="H76" s="715"/>
      <c r="I76" s="715"/>
      <c r="J76" s="794" t="s">
        <v>431</v>
      </c>
      <c r="K76" s="715"/>
      <c r="L76" s="716"/>
      <c r="M76" s="943">
        <v>6</v>
      </c>
      <c r="N76" s="944"/>
      <c r="O76" s="944"/>
      <c r="P76" s="944"/>
      <c r="Q76" s="944"/>
      <c r="R76" s="944"/>
      <c r="S76" s="944"/>
      <c r="T76" s="945"/>
      <c r="U76" s="943">
        <v>7</v>
      </c>
      <c r="V76" s="944"/>
      <c r="W76" s="944"/>
      <c r="X76" s="944"/>
      <c r="Y76" s="944"/>
      <c r="Z76" s="944"/>
      <c r="AA76" s="944"/>
      <c r="AB76" s="945"/>
      <c r="AC76" s="943">
        <v>8</v>
      </c>
      <c r="AD76" s="944"/>
      <c r="AE76" s="944"/>
      <c r="AF76" s="944"/>
      <c r="AG76" s="944"/>
      <c r="AH76" s="944"/>
      <c r="AI76" s="944"/>
      <c r="AJ76" s="945"/>
    </row>
    <row r="77" spans="2:36" x14ac:dyDescent="0.3">
      <c r="B77" s="262"/>
      <c r="C77" s="104" t="s">
        <v>110</v>
      </c>
      <c r="D77" s="267"/>
      <c r="E77" s="765" t="s">
        <v>0</v>
      </c>
      <c r="F77" s="765" t="s">
        <v>0</v>
      </c>
      <c r="G77" s="765" t="s">
        <v>0</v>
      </c>
      <c r="H77" s="765" t="s">
        <v>0</v>
      </c>
      <c r="I77" s="765" t="s">
        <v>0</v>
      </c>
      <c r="J77" s="765" t="s">
        <v>0</v>
      </c>
      <c r="K77" s="765" t="s">
        <v>0</v>
      </c>
      <c r="L77" s="767" t="s">
        <v>0</v>
      </c>
      <c r="M77" s="768">
        <v>1</v>
      </c>
      <c r="N77" s="770">
        <v>2</v>
      </c>
      <c r="O77" s="770">
        <v>3</v>
      </c>
      <c r="P77" s="770">
        <v>4</v>
      </c>
      <c r="Q77" s="770">
        <v>5</v>
      </c>
      <c r="R77" s="770">
        <v>6</v>
      </c>
      <c r="S77" s="770">
        <v>7</v>
      </c>
      <c r="T77" s="771">
        <v>8</v>
      </c>
      <c r="U77" s="768">
        <v>1</v>
      </c>
      <c r="V77" s="770">
        <v>2</v>
      </c>
      <c r="W77" s="770">
        <v>3</v>
      </c>
      <c r="X77" s="770">
        <v>4</v>
      </c>
      <c r="Y77" s="770">
        <v>5</v>
      </c>
      <c r="Z77" s="770">
        <v>6</v>
      </c>
      <c r="AA77" s="770">
        <v>7</v>
      </c>
      <c r="AB77" s="771">
        <v>8</v>
      </c>
      <c r="AC77" s="768">
        <v>1</v>
      </c>
      <c r="AD77" s="770">
        <v>2</v>
      </c>
      <c r="AE77" s="770">
        <v>3</v>
      </c>
      <c r="AF77" s="770">
        <v>4</v>
      </c>
      <c r="AG77" s="770">
        <v>5</v>
      </c>
      <c r="AH77" s="770">
        <v>6</v>
      </c>
      <c r="AI77" s="770">
        <v>7</v>
      </c>
      <c r="AJ77" s="771">
        <v>8</v>
      </c>
    </row>
    <row r="78" spans="2:36" x14ac:dyDescent="0.3">
      <c r="B78" s="261" t="s">
        <v>322</v>
      </c>
      <c r="C78" s="104"/>
      <c r="D78" s="267"/>
      <c r="E78" s="340"/>
      <c r="F78" s="340"/>
      <c r="G78" s="340"/>
      <c r="H78" s="340"/>
      <c r="I78" s="340"/>
      <c r="J78" s="188"/>
      <c r="K78" s="340"/>
      <c r="L78" s="760"/>
      <c r="M78" s="761"/>
      <c r="N78" s="763"/>
      <c r="O78" s="763"/>
      <c r="P78" s="763"/>
      <c r="Q78" s="763"/>
      <c r="R78" s="392"/>
      <c r="S78" s="763"/>
      <c r="T78" s="764"/>
      <c r="U78" s="761"/>
      <c r="V78" s="763"/>
      <c r="W78" s="763"/>
      <c r="X78" s="763"/>
      <c r="Y78" s="763"/>
      <c r="Z78" s="392"/>
      <c r="AA78" s="763"/>
      <c r="AB78" s="764"/>
      <c r="AC78" s="761"/>
      <c r="AD78" s="763"/>
      <c r="AE78" s="763"/>
      <c r="AF78" s="763"/>
      <c r="AG78" s="763"/>
      <c r="AH78" s="392"/>
      <c r="AI78" s="763"/>
      <c r="AJ78" s="764"/>
    </row>
    <row r="79" spans="2:36" x14ac:dyDescent="0.3">
      <c r="B79" s="809" t="s">
        <v>302</v>
      </c>
      <c r="C79" s="810"/>
      <c r="D79" s="811"/>
      <c r="E79" s="812" t="s">
        <v>0</v>
      </c>
      <c r="F79" s="812" t="s">
        <v>0</v>
      </c>
      <c r="G79" s="812" t="s">
        <v>0</v>
      </c>
      <c r="H79" s="812" t="s">
        <v>0</v>
      </c>
      <c r="I79" s="812" t="s">
        <v>0</v>
      </c>
      <c r="J79" s="812" t="s">
        <v>0</v>
      </c>
      <c r="K79" s="812" t="s">
        <v>0</v>
      </c>
      <c r="L79" s="813" t="s">
        <v>0</v>
      </c>
      <c r="M79" s="814">
        <v>4.3</v>
      </c>
      <c r="N79" s="815">
        <v>4.5</v>
      </c>
      <c r="O79" s="815">
        <v>4.7</v>
      </c>
      <c r="P79" s="815">
        <v>4.8</v>
      </c>
      <c r="Q79" s="815">
        <v>4.4000000000000004</v>
      </c>
      <c r="R79" s="815">
        <v>3.7</v>
      </c>
      <c r="S79" s="815">
        <v>4.7</v>
      </c>
      <c r="T79" s="816">
        <v>0</v>
      </c>
      <c r="U79" s="814">
        <v>4.0999999999999996</v>
      </c>
      <c r="V79" s="815">
        <v>4.4000000000000004</v>
      </c>
      <c r="W79" s="815">
        <v>4.3</v>
      </c>
      <c r="X79" s="815">
        <v>4.4000000000000004</v>
      </c>
      <c r="Y79" s="815">
        <v>4.2</v>
      </c>
      <c r="Z79" s="815">
        <v>7.7</v>
      </c>
      <c r="AA79" s="815">
        <v>4.5</v>
      </c>
      <c r="AB79" s="816">
        <v>0</v>
      </c>
      <c r="AC79" s="814">
        <v>5.4</v>
      </c>
      <c r="AD79" s="815">
        <v>4.9000000000000004</v>
      </c>
      <c r="AE79" s="815">
        <v>5.6</v>
      </c>
      <c r="AF79" s="815">
        <v>5.0999999999999996</v>
      </c>
      <c r="AG79" s="815">
        <v>5.3</v>
      </c>
      <c r="AH79" s="815">
        <v>6.3</v>
      </c>
      <c r="AI79" s="815">
        <v>5.5</v>
      </c>
      <c r="AJ79" s="816">
        <v>0</v>
      </c>
    </row>
    <row r="80" spans="2:36" x14ac:dyDescent="0.3">
      <c r="B80" s="262" t="s">
        <v>303</v>
      </c>
      <c r="C80" s="118" t="s">
        <v>304</v>
      </c>
      <c r="D80" s="267"/>
      <c r="E80" s="233" t="s">
        <v>0</v>
      </c>
      <c r="F80" s="233" t="s">
        <v>0</v>
      </c>
      <c r="G80" s="233" t="s">
        <v>0</v>
      </c>
      <c r="H80" s="233" t="s">
        <v>0</v>
      </c>
      <c r="I80" s="233" t="s">
        <v>0</v>
      </c>
      <c r="J80" s="233" t="s">
        <v>0</v>
      </c>
      <c r="K80" s="233" t="s">
        <v>0</v>
      </c>
      <c r="L80" s="351" t="s">
        <v>0</v>
      </c>
      <c r="M80" s="742">
        <v>1.2</v>
      </c>
      <c r="N80" s="526">
        <v>1.2</v>
      </c>
      <c r="O80" s="526">
        <v>1.3</v>
      </c>
      <c r="P80" s="526">
        <v>1.3</v>
      </c>
      <c r="Q80" s="526">
        <v>1.3</v>
      </c>
      <c r="R80" s="526">
        <v>1.1000000000000001</v>
      </c>
      <c r="S80" s="526">
        <v>1.1000000000000001</v>
      </c>
      <c r="T80" s="795">
        <v>0</v>
      </c>
      <c r="U80" s="742">
        <v>1.1000000000000001</v>
      </c>
      <c r="V80" s="526">
        <v>0.9</v>
      </c>
      <c r="W80" s="526">
        <v>1.4</v>
      </c>
      <c r="X80" s="526">
        <v>1</v>
      </c>
      <c r="Y80" s="526">
        <v>1</v>
      </c>
      <c r="Z80" s="526">
        <v>3.1</v>
      </c>
      <c r="AA80" s="526">
        <v>1.2</v>
      </c>
      <c r="AB80" s="795">
        <v>0</v>
      </c>
      <c r="AC80" s="742">
        <v>1.2</v>
      </c>
      <c r="AD80" s="526">
        <v>2.6</v>
      </c>
      <c r="AE80" s="526">
        <v>4.2</v>
      </c>
      <c r="AF80" s="526">
        <v>1</v>
      </c>
      <c r="AG80" s="526">
        <v>2</v>
      </c>
      <c r="AH80" s="526">
        <v>4.4000000000000004</v>
      </c>
      <c r="AI80" s="526">
        <v>3.4</v>
      </c>
      <c r="AJ80" s="795">
        <v>0</v>
      </c>
    </row>
    <row r="81" spans="2:36" x14ac:dyDescent="0.3">
      <c r="B81" s="262"/>
      <c r="C81" s="104" t="s">
        <v>164</v>
      </c>
      <c r="D81" s="267"/>
      <c r="E81" s="233" t="s">
        <v>0</v>
      </c>
      <c r="F81" s="233" t="s">
        <v>0</v>
      </c>
      <c r="G81" s="233" t="s">
        <v>0</v>
      </c>
      <c r="H81" s="233" t="s">
        <v>0</v>
      </c>
      <c r="I81" s="233" t="s">
        <v>0</v>
      </c>
      <c r="J81" s="233" t="s">
        <v>0</v>
      </c>
      <c r="K81" s="233" t="s">
        <v>0</v>
      </c>
      <c r="L81" s="351" t="s">
        <v>0</v>
      </c>
      <c r="M81" s="742">
        <v>3.2</v>
      </c>
      <c r="N81" s="526">
        <v>3.2</v>
      </c>
      <c r="O81" s="526">
        <v>3.1</v>
      </c>
      <c r="P81" s="526">
        <v>3.8</v>
      </c>
      <c r="Q81" s="526">
        <v>4.4000000000000004</v>
      </c>
      <c r="R81" s="526">
        <v>2.4</v>
      </c>
      <c r="S81" s="526">
        <v>3.4</v>
      </c>
      <c r="T81" s="795">
        <v>0</v>
      </c>
      <c r="U81" s="742">
        <v>2.4</v>
      </c>
      <c r="V81" s="526">
        <v>5.9</v>
      </c>
      <c r="W81" s="526">
        <v>4.0999999999999996</v>
      </c>
      <c r="X81" s="526">
        <v>5.3</v>
      </c>
      <c r="Y81" s="526">
        <v>5.0999999999999996</v>
      </c>
      <c r="Z81" s="526">
        <v>5.5</v>
      </c>
      <c r="AA81" s="526">
        <v>6.7</v>
      </c>
      <c r="AB81" s="795">
        <v>0</v>
      </c>
      <c r="AC81" s="742">
        <v>3.5</v>
      </c>
      <c r="AD81" s="526">
        <v>9.8000000000000007</v>
      </c>
      <c r="AE81" s="526">
        <v>5.0999999999999996</v>
      </c>
      <c r="AF81" s="526">
        <v>6.5</v>
      </c>
      <c r="AG81" s="526">
        <v>6.3</v>
      </c>
      <c r="AH81" s="526">
        <v>6.1</v>
      </c>
      <c r="AI81" s="526">
        <v>7.9</v>
      </c>
      <c r="AJ81" s="795">
        <v>0</v>
      </c>
    </row>
    <row r="82" spans="2:36" x14ac:dyDescent="0.3">
      <c r="B82" s="809" t="s">
        <v>305</v>
      </c>
      <c r="C82" s="810"/>
      <c r="D82" s="811"/>
      <c r="E82" s="812" t="s">
        <v>0</v>
      </c>
      <c r="F82" s="812" t="s">
        <v>0</v>
      </c>
      <c r="G82" s="812" t="s">
        <v>0</v>
      </c>
      <c r="H82" s="812" t="s">
        <v>0</v>
      </c>
      <c r="I82" s="812" t="s">
        <v>0</v>
      </c>
      <c r="J82" s="812" t="s">
        <v>0</v>
      </c>
      <c r="K82" s="812" t="s">
        <v>0</v>
      </c>
      <c r="L82" s="813" t="s">
        <v>0</v>
      </c>
      <c r="M82" s="814">
        <v>5.8</v>
      </c>
      <c r="N82" s="815">
        <v>5.8</v>
      </c>
      <c r="O82" s="815">
        <v>6.1</v>
      </c>
      <c r="P82" s="815">
        <v>5.7</v>
      </c>
      <c r="Q82" s="815">
        <v>5.5</v>
      </c>
      <c r="R82" s="815">
        <v>4.2</v>
      </c>
      <c r="S82" s="815">
        <v>6</v>
      </c>
      <c r="T82" s="816">
        <v>0</v>
      </c>
      <c r="U82" s="814">
        <v>5.0999999999999996</v>
      </c>
      <c r="V82" s="815">
        <v>4.9000000000000004</v>
      </c>
      <c r="W82" s="815">
        <v>5.5</v>
      </c>
      <c r="X82" s="815">
        <v>4</v>
      </c>
      <c r="Y82" s="815">
        <v>5.6</v>
      </c>
      <c r="Z82" s="815">
        <v>8.6</v>
      </c>
      <c r="AA82" s="815">
        <v>5.0999999999999996</v>
      </c>
      <c r="AB82" s="816">
        <v>0</v>
      </c>
      <c r="AC82" s="814">
        <v>3.6</v>
      </c>
      <c r="AD82" s="815">
        <v>7.3</v>
      </c>
      <c r="AE82" s="815">
        <v>8.8000000000000007</v>
      </c>
      <c r="AF82" s="815">
        <v>4.7</v>
      </c>
      <c r="AG82" s="815">
        <v>5.8</v>
      </c>
      <c r="AH82" s="815">
        <v>7.5</v>
      </c>
      <c r="AI82" s="815">
        <v>7.2</v>
      </c>
      <c r="AJ82" s="816">
        <v>0</v>
      </c>
    </row>
    <row r="83" spans="2:36" x14ac:dyDescent="0.3">
      <c r="B83" s="262" t="s">
        <v>303</v>
      </c>
      <c r="C83" s="118" t="s">
        <v>304</v>
      </c>
      <c r="D83" s="267"/>
      <c r="E83" s="233" t="s">
        <v>0</v>
      </c>
      <c r="F83" s="233" t="s">
        <v>0</v>
      </c>
      <c r="G83" s="233" t="s">
        <v>0</v>
      </c>
      <c r="H83" s="233" t="s">
        <v>0</v>
      </c>
      <c r="I83" s="233" t="s">
        <v>0</v>
      </c>
      <c r="J83" s="233" t="s">
        <v>0</v>
      </c>
      <c r="K83" s="233" t="s">
        <v>0</v>
      </c>
      <c r="L83" s="351" t="s">
        <v>0</v>
      </c>
      <c r="M83" s="742">
        <v>1.9</v>
      </c>
      <c r="N83" s="526">
        <v>2.2000000000000002</v>
      </c>
      <c r="O83" s="526">
        <v>2.2000000000000002</v>
      </c>
      <c r="P83" s="526">
        <v>2</v>
      </c>
      <c r="Q83" s="526">
        <v>2.2000000000000002</v>
      </c>
      <c r="R83" s="526">
        <v>2</v>
      </c>
      <c r="S83" s="526">
        <v>2</v>
      </c>
      <c r="T83" s="795">
        <v>0</v>
      </c>
      <c r="U83" s="742">
        <v>1.7</v>
      </c>
      <c r="V83" s="526">
        <v>2</v>
      </c>
      <c r="W83" s="526">
        <v>2.9</v>
      </c>
      <c r="X83" s="526">
        <v>1.2</v>
      </c>
      <c r="Y83" s="526">
        <v>1.9</v>
      </c>
      <c r="Z83" s="526">
        <v>4.7</v>
      </c>
      <c r="AA83" s="526">
        <v>2</v>
      </c>
      <c r="AB83" s="795">
        <v>0</v>
      </c>
      <c r="AC83" s="742">
        <v>2.7</v>
      </c>
      <c r="AD83" s="526">
        <v>5.0999999999999996</v>
      </c>
      <c r="AE83" s="526">
        <v>9.6</v>
      </c>
      <c r="AF83" s="526">
        <v>1.4</v>
      </c>
      <c r="AG83" s="526">
        <v>2.7</v>
      </c>
      <c r="AH83" s="526">
        <v>7.9</v>
      </c>
      <c r="AI83" s="526">
        <v>3.5</v>
      </c>
      <c r="AJ83" s="795">
        <v>0</v>
      </c>
    </row>
    <row r="84" spans="2:36" x14ac:dyDescent="0.3">
      <c r="B84" s="262"/>
      <c r="C84" s="104" t="s">
        <v>306</v>
      </c>
      <c r="D84" s="267"/>
      <c r="E84" s="233" t="s">
        <v>0</v>
      </c>
      <c r="F84" s="233" t="s">
        <v>0</v>
      </c>
      <c r="G84" s="233" t="s">
        <v>0</v>
      </c>
      <c r="H84" s="233" t="s">
        <v>0</v>
      </c>
      <c r="I84" s="233" t="s">
        <v>0</v>
      </c>
      <c r="J84" s="233" t="s">
        <v>0</v>
      </c>
      <c r="K84" s="233" t="s">
        <v>0</v>
      </c>
      <c r="L84" s="351" t="s">
        <v>0</v>
      </c>
      <c r="M84" s="742">
        <v>3.6</v>
      </c>
      <c r="N84" s="526">
        <v>3.6</v>
      </c>
      <c r="O84" s="526">
        <v>3.8</v>
      </c>
      <c r="P84" s="526">
        <v>4.5999999999999996</v>
      </c>
      <c r="Q84" s="526">
        <v>6.2</v>
      </c>
      <c r="R84" s="526">
        <v>2.9</v>
      </c>
      <c r="S84" s="526">
        <v>3.7</v>
      </c>
      <c r="T84" s="795">
        <v>0</v>
      </c>
      <c r="U84" s="742">
        <v>2.9</v>
      </c>
      <c r="V84" s="526">
        <v>5.8</v>
      </c>
      <c r="W84" s="526">
        <v>5.3</v>
      </c>
      <c r="X84" s="526">
        <v>3.4</v>
      </c>
      <c r="Y84" s="526">
        <v>6.5</v>
      </c>
      <c r="Z84" s="526">
        <v>5.3</v>
      </c>
      <c r="AA84" s="526">
        <v>7.9</v>
      </c>
      <c r="AB84" s="795">
        <v>0</v>
      </c>
      <c r="AC84" s="742">
        <v>3.1</v>
      </c>
      <c r="AD84" s="526">
        <v>9.6999999999999993</v>
      </c>
      <c r="AE84" s="526">
        <v>7.2</v>
      </c>
      <c r="AF84" s="526">
        <v>6.1</v>
      </c>
      <c r="AG84" s="526">
        <v>8.4</v>
      </c>
      <c r="AH84" s="526">
        <v>7.2</v>
      </c>
      <c r="AI84" s="526">
        <v>8.1999999999999993</v>
      </c>
      <c r="AJ84" s="795">
        <v>0</v>
      </c>
    </row>
    <row r="85" spans="2:36" x14ac:dyDescent="0.3">
      <c r="B85" s="809" t="s">
        <v>307</v>
      </c>
      <c r="C85" s="810"/>
      <c r="D85" s="811"/>
      <c r="E85" s="812" t="s">
        <v>0</v>
      </c>
      <c r="F85" s="812" t="s">
        <v>0</v>
      </c>
      <c r="G85" s="812" t="s">
        <v>0</v>
      </c>
      <c r="H85" s="812" t="s">
        <v>0</v>
      </c>
      <c r="I85" s="812" t="s">
        <v>0</v>
      </c>
      <c r="J85" s="812" t="s">
        <v>0</v>
      </c>
      <c r="K85" s="812" t="s">
        <v>0</v>
      </c>
      <c r="L85" s="813" t="s">
        <v>0</v>
      </c>
      <c r="M85" s="814">
        <v>7.2</v>
      </c>
      <c r="N85" s="815">
        <v>7.2</v>
      </c>
      <c r="O85" s="815">
        <v>8.6999999999999993</v>
      </c>
      <c r="P85" s="815">
        <v>7</v>
      </c>
      <c r="Q85" s="815">
        <v>7.6</v>
      </c>
      <c r="R85" s="815">
        <v>5.4</v>
      </c>
      <c r="S85" s="815">
        <v>8.8000000000000007</v>
      </c>
      <c r="T85" s="816">
        <v>0</v>
      </c>
      <c r="U85" s="814">
        <v>6.6</v>
      </c>
      <c r="V85" s="815">
        <v>6.6</v>
      </c>
      <c r="W85" s="815">
        <v>10</v>
      </c>
      <c r="X85" s="815">
        <v>6.3</v>
      </c>
      <c r="Y85" s="815">
        <v>8.6999999999999993</v>
      </c>
      <c r="Z85" s="815">
        <v>6.4</v>
      </c>
      <c r="AA85" s="815">
        <v>7.6</v>
      </c>
      <c r="AB85" s="816">
        <v>0</v>
      </c>
      <c r="AC85" s="814">
        <v>5.5</v>
      </c>
      <c r="AD85" s="815">
        <v>8.3000000000000007</v>
      </c>
      <c r="AE85" s="815">
        <v>7.5</v>
      </c>
      <c r="AF85" s="815">
        <v>9.9</v>
      </c>
      <c r="AG85" s="815">
        <v>9.6</v>
      </c>
      <c r="AH85" s="815">
        <v>9.3000000000000007</v>
      </c>
      <c r="AI85" s="815">
        <v>9</v>
      </c>
      <c r="AJ85" s="816">
        <v>0</v>
      </c>
    </row>
    <row r="86" spans="2:36" x14ac:dyDescent="0.3">
      <c r="B86" s="262" t="s">
        <v>303</v>
      </c>
      <c r="C86" s="118" t="s">
        <v>304</v>
      </c>
      <c r="D86" s="267"/>
      <c r="E86" s="233" t="s">
        <v>0</v>
      </c>
      <c r="F86" s="233" t="s">
        <v>0</v>
      </c>
      <c r="G86" s="233" t="s">
        <v>0</v>
      </c>
      <c r="H86" s="233" t="s">
        <v>0</v>
      </c>
      <c r="I86" s="233" t="s">
        <v>0</v>
      </c>
      <c r="J86" s="233" t="s">
        <v>0</v>
      </c>
      <c r="K86" s="233" t="s">
        <v>0</v>
      </c>
      <c r="L86" s="351" t="s">
        <v>0</v>
      </c>
      <c r="M86" s="742">
        <v>3.1</v>
      </c>
      <c r="N86" s="526">
        <v>2.9</v>
      </c>
      <c r="O86" s="526">
        <v>3</v>
      </c>
      <c r="P86" s="526">
        <v>2.9</v>
      </c>
      <c r="Q86" s="526">
        <v>3.1</v>
      </c>
      <c r="R86" s="526">
        <v>2.8</v>
      </c>
      <c r="S86" s="526">
        <v>2.9</v>
      </c>
      <c r="T86" s="795">
        <v>0</v>
      </c>
      <c r="U86" s="742">
        <v>2.4</v>
      </c>
      <c r="V86" s="526">
        <v>2.6</v>
      </c>
      <c r="W86" s="526">
        <v>5.0999999999999996</v>
      </c>
      <c r="X86" s="526">
        <v>3.1</v>
      </c>
      <c r="Y86" s="526">
        <v>2.7</v>
      </c>
      <c r="Z86" s="526">
        <v>4</v>
      </c>
      <c r="AA86" s="526">
        <v>2.6</v>
      </c>
      <c r="AB86" s="795">
        <v>0</v>
      </c>
      <c r="AC86" s="742">
        <v>2.8</v>
      </c>
      <c r="AD86" s="526">
        <v>6</v>
      </c>
      <c r="AE86" s="526">
        <v>8.6</v>
      </c>
      <c r="AF86" s="526">
        <v>2.7</v>
      </c>
      <c r="AG86" s="526">
        <v>7.6</v>
      </c>
      <c r="AH86" s="526">
        <v>10</v>
      </c>
      <c r="AI86" s="526">
        <v>4.8</v>
      </c>
      <c r="AJ86" s="795">
        <v>0</v>
      </c>
    </row>
    <row r="87" spans="2:36" x14ac:dyDescent="0.3">
      <c r="B87" s="262"/>
      <c r="C87" s="104" t="s">
        <v>164</v>
      </c>
      <c r="D87" s="267"/>
      <c r="E87" s="233" t="s">
        <v>0</v>
      </c>
      <c r="F87" s="233" t="s">
        <v>0</v>
      </c>
      <c r="G87" s="233" t="s">
        <v>0</v>
      </c>
      <c r="H87" s="233" t="s">
        <v>0</v>
      </c>
      <c r="I87" s="233" t="s">
        <v>0</v>
      </c>
      <c r="J87" s="233" t="s">
        <v>0</v>
      </c>
      <c r="K87" s="233" t="s">
        <v>0</v>
      </c>
      <c r="L87" s="351" t="s">
        <v>0</v>
      </c>
      <c r="M87" s="742">
        <v>4.2</v>
      </c>
      <c r="N87" s="526">
        <v>5.6</v>
      </c>
      <c r="O87" s="526">
        <v>7.1</v>
      </c>
      <c r="P87" s="526">
        <v>7.2</v>
      </c>
      <c r="Q87" s="526">
        <v>9.1</v>
      </c>
      <c r="R87" s="526">
        <v>4.9000000000000004</v>
      </c>
      <c r="S87" s="526">
        <v>5.5</v>
      </c>
      <c r="T87" s="795">
        <v>0</v>
      </c>
      <c r="U87" s="742">
        <v>4.4000000000000004</v>
      </c>
      <c r="V87" s="871">
        <v>7</v>
      </c>
      <c r="W87" s="526">
        <v>8</v>
      </c>
      <c r="X87" s="526">
        <v>6.5</v>
      </c>
      <c r="Y87" s="526">
        <v>11.2</v>
      </c>
      <c r="Z87" s="526">
        <v>5.2</v>
      </c>
      <c r="AA87" s="526">
        <v>9.1999999999999993</v>
      </c>
      <c r="AB87" s="795">
        <v>0</v>
      </c>
      <c r="AC87" s="742">
        <v>4</v>
      </c>
      <c r="AD87" s="871">
        <v>11.1</v>
      </c>
      <c r="AE87" s="526">
        <v>6.9</v>
      </c>
      <c r="AF87" s="526">
        <v>9.3000000000000007</v>
      </c>
      <c r="AG87" s="526">
        <v>11.5</v>
      </c>
      <c r="AH87" s="526">
        <v>7.8</v>
      </c>
      <c r="AI87" s="526">
        <v>10.3</v>
      </c>
      <c r="AJ87" s="795">
        <v>0</v>
      </c>
    </row>
    <row r="88" spans="2:36" x14ac:dyDescent="0.3">
      <c r="B88" s="291"/>
      <c r="C88" s="103"/>
      <c r="D88" s="758"/>
      <c r="E88" s="310"/>
      <c r="F88" s="310"/>
      <c r="G88" s="310"/>
      <c r="H88" s="310"/>
      <c r="I88" s="310"/>
      <c r="J88" s="310"/>
      <c r="K88" s="310"/>
      <c r="L88" s="317"/>
      <c r="M88" s="796"/>
      <c r="N88" s="797"/>
      <c r="O88" s="797"/>
      <c r="P88" s="797"/>
      <c r="Q88" s="797"/>
      <c r="R88" s="797"/>
      <c r="S88" s="797"/>
      <c r="T88" s="798"/>
      <c r="U88" s="796"/>
      <c r="V88" s="797"/>
      <c r="W88" s="797"/>
      <c r="X88" s="797"/>
      <c r="Y88" s="797"/>
      <c r="Z88" s="797"/>
      <c r="AA88" s="797"/>
      <c r="AB88" s="798"/>
      <c r="AC88" s="796"/>
      <c r="AD88" s="797"/>
      <c r="AE88" s="797"/>
      <c r="AF88" s="797"/>
      <c r="AG88" s="797"/>
      <c r="AH88" s="797"/>
      <c r="AI88" s="797"/>
      <c r="AJ88" s="798"/>
    </row>
    <row r="89" spans="2:36" x14ac:dyDescent="0.3">
      <c r="B89" s="757"/>
      <c r="C89" s="104"/>
      <c r="D89" s="267"/>
      <c r="E89" s="188"/>
      <c r="F89" s="188"/>
      <c r="G89" s="188"/>
      <c r="H89" s="188"/>
      <c r="I89" s="188"/>
      <c r="J89" s="188"/>
      <c r="K89" s="188"/>
      <c r="L89" s="313"/>
      <c r="M89" s="740"/>
      <c r="N89" s="392"/>
      <c r="O89" s="392"/>
      <c r="P89" s="392"/>
      <c r="Q89" s="392"/>
      <c r="R89" s="392"/>
      <c r="S89" s="392"/>
      <c r="T89" s="741"/>
      <c r="U89" s="740"/>
      <c r="V89" s="392"/>
      <c r="W89" s="392"/>
      <c r="X89" s="392"/>
      <c r="Y89" s="392"/>
      <c r="Z89" s="392"/>
      <c r="AA89" s="392"/>
      <c r="AB89" s="741"/>
      <c r="AC89" s="740"/>
      <c r="AD89" s="392"/>
      <c r="AE89" s="392"/>
      <c r="AF89" s="392"/>
      <c r="AG89" s="392"/>
      <c r="AH89" s="392"/>
      <c r="AI89" s="392"/>
      <c r="AJ89" s="741"/>
    </row>
    <row r="90" spans="2:36" x14ac:dyDescent="0.3">
      <c r="B90" s="261" t="s">
        <v>323</v>
      </c>
      <c r="C90" s="104"/>
      <c r="D90" s="267"/>
      <c r="E90" s="188"/>
      <c r="F90" s="188"/>
      <c r="G90" s="188"/>
      <c r="H90" s="188"/>
      <c r="I90" s="188"/>
      <c r="J90" s="340" t="s">
        <v>0</v>
      </c>
      <c r="K90" s="188"/>
      <c r="L90" s="313"/>
      <c r="M90" s="740"/>
      <c r="N90" s="392"/>
      <c r="O90" s="392"/>
      <c r="P90" s="392"/>
      <c r="Q90" s="392"/>
      <c r="R90" s="763" t="s">
        <v>0</v>
      </c>
      <c r="S90" s="392"/>
      <c r="T90" s="741"/>
      <c r="U90" s="740"/>
      <c r="V90" s="392"/>
      <c r="W90" s="392"/>
      <c r="X90" s="392"/>
      <c r="Y90" s="392"/>
      <c r="Z90" s="763" t="s">
        <v>0</v>
      </c>
      <c r="AA90" s="392"/>
      <c r="AB90" s="741"/>
      <c r="AC90" s="740"/>
      <c r="AD90" s="392"/>
      <c r="AE90" s="392"/>
      <c r="AF90" s="392"/>
      <c r="AG90" s="392"/>
      <c r="AH90" s="763"/>
      <c r="AI90" s="392"/>
      <c r="AJ90" s="741"/>
    </row>
    <row r="91" spans="2:36" x14ac:dyDescent="0.3">
      <c r="B91" s="262"/>
      <c r="C91" s="104" t="s">
        <v>110</v>
      </c>
      <c r="D91" s="267"/>
      <c r="E91" s="765">
        <v>1</v>
      </c>
      <c r="F91" s="765">
        <v>2</v>
      </c>
      <c r="G91" s="765">
        <v>3</v>
      </c>
      <c r="H91" s="765">
        <v>4</v>
      </c>
      <c r="I91" s="765">
        <v>5</v>
      </c>
      <c r="J91" s="765">
        <v>6</v>
      </c>
      <c r="K91" s="765">
        <v>7</v>
      </c>
      <c r="L91" s="767">
        <v>8</v>
      </c>
      <c r="M91" s="768">
        <v>1</v>
      </c>
      <c r="N91" s="770">
        <v>2</v>
      </c>
      <c r="O91" s="770">
        <v>3</v>
      </c>
      <c r="P91" s="770">
        <v>4</v>
      </c>
      <c r="Q91" s="770">
        <v>5</v>
      </c>
      <c r="R91" s="770">
        <v>6</v>
      </c>
      <c r="S91" s="770">
        <v>7</v>
      </c>
      <c r="T91" s="771">
        <v>8</v>
      </c>
      <c r="U91" s="768">
        <v>1</v>
      </c>
      <c r="V91" s="770">
        <v>2</v>
      </c>
      <c r="W91" s="770">
        <v>3</v>
      </c>
      <c r="X91" s="770">
        <v>4</v>
      </c>
      <c r="Y91" s="770">
        <v>5</v>
      </c>
      <c r="Z91" s="770">
        <v>6</v>
      </c>
      <c r="AA91" s="770">
        <v>7</v>
      </c>
      <c r="AB91" s="771">
        <v>8</v>
      </c>
      <c r="AC91" s="768">
        <v>1</v>
      </c>
      <c r="AD91" s="770">
        <v>2</v>
      </c>
      <c r="AE91" s="770">
        <v>3</v>
      </c>
      <c r="AF91" s="770">
        <v>4</v>
      </c>
      <c r="AG91" s="770">
        <v>5</v>
      </c>
      <c r="AH91" s="770">
        <v>6</v>
      </c>
      <c r="AI91" s="770">
        <v>7</v>
      </c>
      <c r="AJ91" s="771">
        <v>8</v>
      </c>
    </row>
    <row r="92" spans="2:36" x14ac:dyDescent="0.3">
      <c r="B92" s="262" t="s">
        <v>324</v>
      </c>
      <c r="C92" s="104"/>
      <c r="D92" s="267"/>
      <c r="E92" s="346">
        <v>75000</v>
      </c>
      <c r="F92" s="346">
        <v>75000</v>
      </c>
      <c r="G92" s="346">
        <v>75000</v>
      </c>
      <c r="H92" s="346">
        <v>75000</v>
      </c>
      <c r="I92" s="346">
        <v>75000</v>
      </c>
      <c r="J92" s="346">
        <v>75000</v>
      </c>
      <c r="K92" s="346">
        <v>75000</v>
      </c>
      <c r="L92" s="347">
        <v>75000</v>
      </c>
      <c r="M92" s="775">
        <v>75000</v>
      </c>
      <c r="N92" s="777">
        <v>93000</v>
      </c>
      <c r="O92" s="777">
        <v>83000</v>
      </c>
      <c r="P92" s="777">
        <v>85000</v>
      </c>
      <c r="Q92" s="777">
        <v>95000</v>
      </c>
      <c r="R92" s="777">
        <v>90000</v>
      </c>
      <c r="S92" s="777">
        <v>86000</v>
      </c>
      <c r="T92" s="778">
        <v>0</v>
      </c>
      <c r="U92" s="775">
        <v>105000</v>
      </c>
      <c r="V92" s="777">
        <v>107000</v>
      </c>
      <c r="W92" s="777">
        <v>110000</v>
      </c>
      <c r="X92" s="777">
        <v>83000</v>
      </c>
      <c r="Y92" s="777">
        <v>105000</v>
      </c>
      <c r="Z92" s="777">
        <v>60000</v>
      </c>
      <c r="AA92" s="777">
        <v>101000</v>
      </c>
      <c r="AB92" s="778">
        <v>0</v>
      </c>
      <c r="AC92" s="775">
        <v>120000</v>
      </c>
      <c r="AD92" s="777">
        <v>113000</v>
      </c>
      <c r="AE92" s="777">
        <v>107000</v>
      </c>
      <c r="AF92" s="777">
        <v>120000</v>
      </c>
      <c r="AG92" s="777">
        <v>121000</v>
      </c>
      <c r="AH92" s="777">
        <v>69000</v>
      </c>
      <c r="AI92" s="777">
        <v>125000</v>
      </c>
      <c r="AJ92" s="778">
        <v>0</v>
      </c>
    </row>
    <row r="93" spans="2:36" x14ac:dyDescent="0.3">
      <c r="B93" s="262" t="s">
        <v>325</v>
      </c>
      <c r="C93" s="104"/>
      <c r="D93" s="267"/>
      <c r="E93" s="346">
        <v>55000</v>
      </c>
      <c r="F93" s="346">
        <v>55000</v>
      </c>
      <c r="G93" s="346">
        <v>55000</v>
      </c>
      <c r="H93" s="346">
        <v>55000</v>
      </c>
      <c r="I93" s="346">
        <v>55000</v>
      </c>
      <c r="J93" s="346">
        <v>55000</v>
      </c>
      <c r="K93" s="346">
        <v>55000</v>
      </c>
      <c r="L93" s="347">
        <v>55000</v>
      </c>
      <c r="M93" s="775">
        <v>55000</v>
      </c>
      <c r="N93" s="777">
        <v>65000</v>
      </c>
      <c r="O93" s="777">
        <v>55000</v>
      </c>
      <c r="P93" s="777">
        <v>55000</v>
      </c>
      <c r="Q93" s="777">
        <v>70000</v>
      </c>
      <c r="R93" s="777">
        <v>65000</v>
      </c>
      <c r="S93" s="777">
        <v>55000</v>
      </c>
      <c r="T93" s="778">
        <v>0</v>
      </c>
      <c r="U93" s="775">
        <v>65000</v>
      </c>
      <c r="V93" s="777">
        <v>91000</v>
      </c>
      <c r="W93" s="777">
        <v>75000</v>
      </c>
      <c r="X93" s="777">
        <v>60000</v>
      </c>
      <c r="Y93" s="777">
        <v>70000</v>
      </c>
      <c r="Z93" s="777">
        <v>35000</v>
      </c>
      <c r="AA93" s="777">
        <v>60000</v>
      </c>
      <c r="AB93" s="778">
        <v>0</v>
      </c>
      <c r="AC93" s="775">
        <v>65000</v>
      </c>
      <c r="AD93" s="777">
        <v>116000</v>
      </c>
      <c r="AE93" s="777">
        <v>45000</v>
      </c>
      <c r="AF93" s="777">
        <v>60000</v>
      </c>
      <c r="AG93" s="777">
        <v>80000</v>
      </c>
      <c r="AH93" s="777">
        <v>30000</v>
      </c>
      <c r="AI93" s="777">
        <v>62000</v>
      </c>
      <c r="AJ93" s="778">
        <v>0</v>
      </c>
    </row>
    <row r="94" spans="2:36" x14ac:dyDescent="0.3">
      <c r="B94" s="262" t="s">
        <v>326</v>
      </c>
      <c r="C94" s="104"/>
      <c r="D94" s="267"/>
      <c r="E94" s="340"/>
      <c r="F94" s="340"/>
      <c r="G94" s="340"/>
      <c r="H94" s="340"/>
      <c r="I94" s="340"/>
      <c r="J94" s="340"/>
      <c r="K94" s="340"/>
      <c r="L94" s="760"/>
      <c r="M94" s="761"/>
      <c r="N94" s="763"/>
      <c r="O94" s="763"/>
      <c r="P94" s="763"/>
      <c r="Q94" s="763"/>
      <c r="R94" s="763"/>
      <c r="S94" s="763"/>
      <c r="T94" s="764"/>
      <c r="U94" s="761"/>
      <c r="V94" s="763"/>
      <c r="W94" s="763"/>
      <c r="X94" s="763"/>
      <c r="Y94" s="763"/>
      <c r="Z94" s="763"/>
      <c r="AA94" s="763"/>
      <c r="AB94" s="764"/>
      <c r="AC94" s="761"/>
      <c r="AD94" s="763"/>
      <c r="AE94" s="763"/>
      <c r="AF94" s="763"/>
      <c r="AG94" s="763"/>
      <c r="AH94" s="763"/>
      <c r="AI94" s="763"/>
      <c r="AJ94" s="764"/>
    </row>
    <row r="95" spans="2:36" x14ac:dyDescent="0.3">
      <c r="B95" s="262" t="s">
        <v>327</v>
      </c>
      <c r="C95" s="104"/>
      <c r="D95" s="267"/>
      <c r="E95" s="799" t="s">
        <v>432</v>
      </c>
      <c r="F95" s="799" t="s">
        <v>432</v>
      </c>
      <c r="G95" s="799" t="s">
        <v>432</v>
      </c>
      <c r="H95" s="799" t="s">
        <v>432</v>
      </c>
      <c r="I95" s="799" t="s">
        <v>432</v>
      </c>
      <c r="J95" s="799" t="s">
        <v>432</v>
      </c>
      <c r="K95" s="799" t="s">
        <v>432</v>
      </c>
      <c r="L95" s="800" t="s">
        <v>432</v>
      </c>
      <c r="M95" s="801" t="s">
        <v>434</v>
      </c>
      <c r="N95" s="802" t="s">
        <v>434</v>
      </c>
      <c r="O95" s="802" t="s">
        <v>434</v>
      </c>
      <c r="P95" s="802" t="s">
        <v>434</v>
      </c>
      <c r="Q95" s="802" t="s">
        <v>432</v>
      </c>
      <c r="R95" s="802" t="s">
        <v>432</v>
      </c>
      <c r="S95" s="802" t="s">
        <v>432</v>
      </c>
      <c r="T95" s="803">
        <v>0</v>
      </c>
      <c r="U95" s="801" t="s">
        <v>433</v>
      </c>
      <c r="V95" s="802" t="s">
        <v>434</v>
      </c>
      <c r="W95" s="802" t="s">
        <v>432</v>
      </c>
      <c r="X95" s="802" t="s">
        <v>434</v>
      </c>
      <c r="Y95" s="802" t="s">
        <v>432</v>
      </c>
      <c r="Z95" s="802" t="s">
        <v>432</v>
      </c>
      <c r="AA95" s="802" t="s">
        <v>432</v>
      </c>
      <c r="AB95" s="803">
        <v>0</v>
      </c>
      <c r="AC95" s="801" t="s">
        <v>433</v>
      </c>
      <c r="AD95" s="802" t="s">
        <v>433</v>
      </c>
      <c r="AE95" s="802" t="s">
        <v>433</v>
      </c>
      <c r="AF95" s="802" t="s">
        <v>432</v>
      </c>
      <c r="AG95" s="802" t="s">
        <v>432</v>
      </c>
      <c r="AH95" s="802" t="s">
        <v>432</v>
      </c>
      <c r="AI95" s="802" t="s">
        <v>432</v>
      </c>
      <c r="AJ95" s="803">
        <v>0</v>
      </c>
    </row>
    <row r="96" spans="2:36" x14ac:dyDescent="0.3">
      <c r="B96" s="262" t="s">
        <v>328</v>
      </c>
      <c r="C96" s="104"/>
      <c r="D96" s="267"/>
      <c r="E96" s="799" t="s">
        <v>433</v>
      </c>
      <c r="F96" s="799" t="s">
        <v>433</v>
      </c>
      <c r="G96" s="799" t="s">
        <v>433</v>
      </c>
      <c r="H96" s="799" t="s">
        <v>433</v>
      </c>
      <c r="I96" s="799" t="s">
        <v>433</v>
      </c>
      <c r="J96" s="799" t="s">
        <v>433</v>
      </c>
      <c r="K96" s="799" t="s">
        <v>433</v>
      </c>
      <c r="L96" s="800" t="s">
        <v>433</v>
      </c>
      <c r="M96" s="801" t="s">
        <v>432</v>
      </c>
      <c r="N96" s="802" t="s">
        <v>433</v>
      </c>
      <c r="O96" s="802" t="s">
        <v>432</v>
      </c>
      <c r="P96" s="802" t="s">
        <v>432</v>
      </c>
      <c r="Q96" s="802" t="s">
        <v>433</v>
      </c>
      <c r="R96" s="802" t="s">
        <v>433</v>
      </c>
      <c r="S96" s="802" t="s">
        <v>432</v>
      </c>
      <c r="T96" s="803">
        <v>0</v>
      </c>
      <c r="U96" s="801" t="s">
        <v>432</v>
      </c>
      <c r="V96" s="802" t="s">
        <v>433</v>
      </c>
      <c r="W96" s="802" t="s">
        <v>432</v>
      </c>
      <c r="X96" s="802" t="s">
        <v>432</v>
      </c>
      <c r="Y96" s="802" t="s">
        <v>433</v>
      </c>
      <c r="Z96" s="802" t="s">
        <v>433</v>
      </c>
      <c r="AA96" s="802" t="s">
        <v>432</v>
      </c>
      <c r="AB96" s="803">
        <v>0</v>
      </c>
      <c r="AC96" s="801" t="s">
        <v>432</v>
      </c>
      <c r="AD96" s="802" t="s">
        <v>472</v>
      </c>
      <c r="AE96" s="802" t="s">
        <v>433</v>
      </c>
      <c r="AF96" s="802" t="s">
        <v>433</v>
      </c>
      <c r="AG96" s="802" t="s">
        <v>433</v>
      </c>
      <c r="AH96" s="802" t="s">
        <v>433</v>
      </c>
      <c r="AI96" s="802" t="s">
        <v>433</v>
      </c>
      <c r="AJ96" s="803">
        <v>0</v>
      </c>
    </row>
    <row r="97" spans="2:36" x14ac:dyDescent="0.3">
      <c r="B97" s="262" t="s">
        <v>329</v>
      </c>
      <c r="C97" s="104"/>
      <c r="D97" s="267"/>
      <c r="E97" s="799" t="s">
        <v>432</v>
      </c>
      <c r="F97" s="799" t="s">
        <v>432</v>
      </c>
      <c r="G97" s="799" t="s">
        <v>432</v>
      </c>
      <c r="H97" s="799" t="s">
        <v>432</v>
      </c>
      <c r="I97" s="799" t="s">
        <v>432</v>
      </c>
      <c r="J97" s="799" t="s">
        <v>432</v>
      </c>
      <c r="K97" s="799" t="s">
        <v>432</v>
      </c>
      <c r="L97" s="800" t="s">
        <v>432</v>
      </c>
      <c r="M97" s="801" t="s">
        <v>432</v>
      </c>
      <c r="N97" s="802" t="s">
        <v>432</v>
      </c>
      <c r="O97" s="802" t="s">
        <v>432</v>
      </c>
      <c r="P97" s="802" t="s">
        <v>432</v>
      </c>
      <c r="Q97" s="802" t="s">
        <v>432</v>
      </c>
      <c r="R97" s="802" t="s">
        <v>432</v>
      </c>
      <c r="S97" s="802" t="s">
        <v>432</v>
      </c>
      <c r="T97" s="803">
        <v>0</v>
      </c>
      <c r="U97" s="801" t="s">
        <v>432</v>
      </c>
      <c r="V97" s="802" t="s">
        <v>432</v>
      </c>
      <c r="W97" s="802" t="s">
        <v>432</v>
      </c>
      <c r="X97" s="802" t="s">
        <v>432</v>
      </c>
      <c r="Y97" s="802" t="s">
        <v>432</v>
      </c>
      <c r="Z97" s="802" t="s">
        <v>432</v>
      </c>
      <c r="AA97" s="802" t="s">
        <v>432</v>
      </c>
      <c r="AB97" s="803">
        <v>0</v>
      </c>
      <c r="AC97" s="801" t="s">
        <v>432</v>
      </c>
      <c r="AD97" s="802" t="s">
        <v>433</v>
      </c>
      <c r="AE97" s="802" t="s">
        <v>432</v>
      </c>
      <c r="AF97" s="802" t="s">
        <v>433</v>
      </c>
      <c r="AG97" s="802" t="s">
        <v>432</v>
      </c>
      <c r="AH97" s="802" t="s">
        <v>432</v>
      </c>
      <c r="AI97" s="802" t="s">
        <v>432</v>
      </c>
      <c r="AJ97" s="803">
        <v>0</v>
      </c>
    </row>
    <row r="98" spans="2:36" ht="15" thickBot="1" x14ac:dyDescent="0.35">
      <c r="B98" s="265" t="s">
        <v>330</v>
      </c>
      <c r="C98" s="266"/>
      <c r="D98" s="270"/>
      <c r="E98" s="804" t="s">
        <v>432</v>
      </c>
      <c r="F98" s="804" t="s">
        <v>432</v>
      </c>
      <c r="G98" s="804" t="s">
        <v>432</v>
      </c>
      <c r="H98" s="804" t="s">
        <v>432</v>
      </c>
      <c r="I98" s="804" t="s">
        <v>432</v>
      </c>
      <c r="J98" s="804" t="s">
        <v>432</v>
      </c>
      <c r="K98" s="804" t="s">
        <v>432</v>
      </c>
      <c r="L98" s="805" t="s">
        <v>432</v>
      </c>
      <c r="M98" s="806" t="s">
        <v>433</v>
      </c>
      <c r="N98" s="807" t="s">
        <v>433</v>
      </c>
      <c r="O98" s="807" t="s">
        <v>433</v>
      </c>
      <c r="P98" s="807" t="s">
        <v>433</v>
      </c>
      <c r="Q98" s="807" t="s">
        <v>433</v>
      </c>
      <c r="R98" s="807" t="s">
        <v>433</v>
      </c>
      <c r="S98" s="807" t="s">
        <v>433</v>
      </c>
      <c r="T98" s="808">
        <v>0</v>
      </c>
      <c r="U98" s="806" t="s">
        <v>433</v>
      </c>
      <c r="V98" s="807" t="s">
        <v>433</v>
      </c>
      <c r="W98" s="807" t="s">
        <v>433</v>
      </c>
      <c r="X98" s="807" t="s">
        <v>433</v>
      </c>
      <c r="Y98" s="807" t="s">
        <v>433</v>
      </c>
      <c r="Z98" s="807" t="s">
        <v>433</v>
      </c>
      <c r="AA98" s="807" t="s">
        <v>433</v>
      </c>
      <c r="AB98" s="808">
        <v>0</v>
      </c>
      <c r="AC98" s="806" t="s">
        <v>434</v>
      </c>
      <c r="AD98" s="807" t="s">
        <v>433</v>
      </c>
      <c r="AE98" s="807" t="s">
        <v>472</v>
      </c>
      <c r="AF98" s="807" t="s">
        <v>472</v>
      </c>
      <c r="AG98" s="807" t="s">
        <v>472</v>
      </c>
      <c r="AH98" s="807" t="s">
        <v>472</v>
      </c>
      <c r="AI98" s="807" t="s">
        <v>472</v>
      </c>
      <c r="AJ98" s="808">
        <v>0</v>
      </c>
    </row>
    <row r="99" spans="2:36" ht="15" thickBot="1" x14ac:dyDescent="0.35"/>
    <row r="100" spans="2:36" ht="15" thickBot="1" x14ac:dyDescent="0.35">
      <c r="E100" s="588" t="s">
        <v>410</v>
      </c>
      <c r="F100" s="589"/>
      <c r="G100" s="590"/>
      <c r="H100" s="819" t="s">
        <v>448</v>
      </c>
      <c r="M100" s="818" t="s">
        <v>438</v>
      </c>
      <c r="O100" s="820" t="s">
        <v>449</v>
      </c>
      <c r="Q100" s="817" t="s">
        <v>455</v>
      </c>
      <c r="S100" s="820" t="s">
        <v>456</v>
      </c>
      <c r="U100" s="818" t="s">
        <v>438</v>
      </c>
      <c r="W100" s="820" t="s">
        <v>449</v>
      </c>
      <c r="Y100" s="817" t="s">
        <v>455</v>
      </c>
      <c r="AA100" s="820" t="s">
        <v>456</v>
      </c>
      <c r="AC100" s="818" t="s">
        <v>438</v>
      </c>
      <c r="AE100" s="820" t="s">
        <v>449</v>
      </c>
      <c r="AG100" s="817" t="s">
        <v>455</v>
      </c>
      <c r="AI100" s="820" t="s">
        <v>456</v>
      </c>
    </row>
    <row r="101" spans="2:36" x14ac:dyDescent="0.3">
      <c r="E101" s="671"/>
      <c r="F101" s="672"/>
      <c r="G101" s="673"/>
      <c r="M101" s="817" t="s">
        <v>439</v>
      </c>
      <c r="N101" s="821">
        <f>SUM(M79:T79)</f>
        <v>31.1</v>
      </c>
      <c r="O101" s="821">
        <f>$E104-N101</f>
        <v>3.6130434782608489</v>
      </c>
      <c r="Q101" s="817" t="s">
        <v>439</v>
      </c>
      <c r="R101">
        <f>SUM(M62:S62)/7</f>
        <v>325.42857142857144</v>
      </c>
      <c r="S101">
        <f>N62-R101</f>
        <v>2.5714285714285552</v>
      </c>
      <c r="U101" s="817" t="s">
        <v>439</v>
      </c>
      <c r="V101" s="821">
        <f>SUM(U79:AB79)</f>
        <v>33.6</v>
      </c>
      <c r="W101" s="821">
        <f>$E107-V101</f>
        <v>2.7413043478260946</v>
      </c>
      <c r="Y101" s="817" t="s">
        <v>439</v>
      </c>
      <c r="Z101">
        <f>SUM(U62:AA62)/7</f>
        <v>322.85714285714283</v>
      </c>
      <c r="AA101">
        <f>V62-Z101</f>
        <v>-2.8571428571428328</v>
      </c>
      <c r="AC101" s="817" t="s">
        <v>439</v>
      </c>
      <c r="AD101" s="821">
        <f>SUM(AC79:AJ79)</f>
        <v>38.1</v>
      </c>
      <c r="AE101" s="821">
        <f>$E110-AD101</f>
        <v>1.4065217391304401</v>
      </c>
      <c r="AG101" s="817" t="s">
        <v>439</v>
      </c>
      <c r="AH101">
        <f>SUM(AC62:AI62)/7</f>
        <v>331</v>
      </c>
      <c r="AI101">
        <f>AD62-AH101</f>
        <v>12</v>
      </c>
    </row>
    <row r="102" spans="2:36" x14ac:dyDescent="0.3">
      <c r="E102" s="631" t="s">
        <v>415</v>
      </c>
      <c r="F102" s="632" t="s">
        <v>416</v>
      </c>
      <c r="G102" s="633" t="s">
        <v>417</v>
      </c>
      <c r="M102" s="817" t="s">
        <v>441</v>
      </c>
      <c r="N102" s="821">
        <f t="shared" ref="N102:N109" si="0">SUM(M80:T80)</f>
        <v>8.5</v>
      </c>
      <c r="O102" s="821">
        <f t="shared" ref="O102:O103" si="1">$E105-N102</f>
        <v>0.88478260869565162</v>
      </c>
      <c r="Q102" s="817" t="s">
        <v>441</v>
      </c>
      <c r="R102">
        <f t="shared" ref="R102:R109" si="2">SUM(M63:S63)/7</f>
        <v>334.28571428571428</v>
      </c>
      <c r="S102">
        <f t="shared" ref="S102:S109" si="3">N63-R102</f>
        <v>5.7142857142857224</v>
      </c>
      <c r="U102" s="817" t="s">
        <v>441</v>
      </c>
      <c r="V102" s="821">
        <f>SUM(U80:AB80)</f>
        <v>9.6999999999999993</v>
      </c>
      <c r="W102" s="821">
        <f t="shared" ref="W102" si="4">$E108-V102</f>
        <v>2.0608695652173949</v>
      </c>
      <c r="Y102" s="817" t="s">
        <v>441</v>
      </c>
      <c r="Z102">
        <f t="shared" ref="Z102:Z109" si="5">SUM(U63:AA63)/7</f>
        <v>335.71428571428572</v>
      </c>
      <c r="AA102">
        <f t="shared" ref="AA102:AA109" si="6">V63-Z102</f>
        <v>9.2857142857142776</v>
      </c>
      <c r="AC102" s="817" t="s">
        <v>441</v>
      </c>
      <c r="AD102" s="821">
        <f>SUM(AC80:AJ80)</f>
        <v>18.8</v>
      </c>
      <c r="AE102" s="821">
        <f>$E111-AD102</f>
        <v>-3.7044444444444515</v>
      </c>
      <c r="AG102" s="817" t="s">
        <v>441</v>
      </c>
      <c r="AH102">
        <f t="shared" ref="AH102:AH109" si="7">SUM(AC63:AI63)/7</f>
        <v>339.14285714285717</v>
      </c>
      <c r="AI102">
        <f t="shared" ref="AI102:AI109" si="8">AD63-AH102</f>
        <v>-9.1428571428571672</v>
      </c>
    </row>
    <row r="103" spans="2:36" ht="15" thickBot="1" x14ac:dyDescent="0.35">
      <c r="E103" s="637"/>
      <c r="F103" s="638"/>
      <c r="G103" s="639"/>
      <c r="M103" s="817" t="s">
        <v>442</v>
      </c>
      <c r="N103" s="821">
        <f t="shared" si="0"/>
        <v>23.5</v>
      </c>
      <c r="O103" s="821">
        <f t="shared" si="1"/>
        <v>5.3413043478260818</v>
      </c>
      <c r="Q103" s="817" t="s">
        <v>442</v>
      </c>
      <c r="R103">
        <f t="shared" si="2"/>
        <v>367.85714285714283</v>
      </c>
      <c r="S103">
        <f t="shared" si="3"/>
        <v>12.142857142857167</v>
      </c>
      <c r="U103" s="817" t="s">
        <v>442</v>
      </c>
      <c r="V103" s="821">
        <f t="shared" ref="V103:V109" si="9">SUM(U81:AB81)</f>
        <v>35</v>
      </c>
      <c r="W103" s="821">
        <f>$E109-V103</f>
        <v>-0.73695652173910986</v>
      </c>
      <c r="Y103" s="817" t="s">
        <v>442</v>
      </c>
      <c r="Z103">
        <f t="shared" si="5"/>
        <v>367.14285714285717</v>
      </c>
      <c r="AA103">
        <f t="shared" si="6"/>
        <v>12.857142857142833</v>
      </c>
      <c r="AC103" s="817" t="s">
        <v>442</v>
      </c>
      <c r="AD103" s="821">
        <f t="shared" ref="AD103:AD109" si="10">SUM(AC81:AJ81)</f>
        <v>45.199999999999996</v>
      </c>
      <c r="AE103" s="821">
        <f>$E112-AD103</f>
        <v>-4.5260869565217305</v>
      </c>
      <c r="AG103" s="817" t="s">
        <v>442</v>
      </c>
      <c r="AH103">
        <f t="shared" si="7"/>
        <v>369.85714285714283</v>
      </c>
      <c r="AI103">
        <f t="shared" si="8"/>
        <v>-4.8571428571428328</v>
      </c>
    </row>
    <row r="104" spans="2:36" x14ac:dyDescent="0.3">
      <c r="C104" s="718">
        <v>1</v>
      </c>
      <c r="D104" s="718" t="s">
        <v>351</v>
      </c>
      <c r="E104" s="850">
        <v>34.71304347826085</v>
      </c>
      <c r="F104" s="851">
        <v>43.682608695652164</v>
      </c>
      <c r="G104" s="852">
        <v>55.936956521739141</v>
      </c>
      <c r="M104" s="817" t="s">
        <v>440</v>
      </c>
      <c r="N104" s="821">
        <f t="shared" si="0"/>
        <v>39.1</v>
      </c>
      <c r="O104" s="821">
        <f>$F104-N104</f>
        <v>4.5826086956521621</v>
      </c>
      <c r="Q104" s="817" t="s">
        <v>440</v>
      </c>
      <c r="R104">
        <f t="shared" si="2"/>
        <v>491.42857142857144</v>
      </c>
      <c r="S104">
        <f t="shared" si="3"/>
        <v>-1.4285714285714448</v>
      </c>
      <c r="U104" s="817" t="s">
        <v>440</v>
      </c>
      <c r="V104" s="821">
        <f t="shared" si="9"/>
        <v>38.800000000000004</v>
      </c>
      <c r="W104" s="870">
        <f>$F107-V104</f>
        <v>4.0391304347825994</v>
      </c>
      <c r="Y104" s="817" t="s">
        <v>440</v>
      </c>
      <c r="Z104">
        <f t="shared" si="5"/>
        <v>497.14285714285717</v>
      </c>
      <c r="AA104">
        <f t="shared" si="6"/>
        <v>2.8571428571428328</v>
      </c>
      <c r="AC104" s="817" t="s">
        <v>440</v>
      </c>
      <c r="AD104" s="821">
        <f t="shared" si="10"/>
        <v>44.900000000000006</v>
      </c>
      <c r="AE104" s="917">
        <f>$F110-AD104</f>
        <v>2.6173913043478123</v>
      </c>
      <c r="AG104" s="817" t="s">
        <v>440</v>
      </c>
      <c r="AH104">
        <f t="shared" si="7"/>
        <v>499.28571428571428</v>
      </c>
      <c r="AI104">
        <f t="shared" si="8"/>
        <v>-7.2857142857142776</v>
      </c>
    </row>
    <row r="105" spans="2:36" x14ac:dyDescent="0.3">
      <c r="D105" s="718" t="s">
        <v>173</v>
      </c>
      <c r="E105" s="853">
        <v>9.3847826086956516</v>
      </c>
      <c r="F105" s="854">
        <v>15.243478260869562</v>
      </c>
      <c r="G105" s="855">
        <v>21.464444444444446</v>
      </c>
      <c r="M105" s="817" t="s">
        <v>443</v>
      </c>
      <c r="N105" s="821">
        <f t="shared" si="0"/>
        <v>14.5</v>
      </c>
      <c r="O105" s="821">
        <f t="shared" ref="O105:O106" si="11">$F105-N105</f>
        <v>0.74347826086956204</v>
      </c>
      <c r="Q105" s="817" t="s">
        <v>443</v>
      </c>
      <c r="R105">
        <f t="shared" si="2"/>
        <v>491.42857142857144</v>
      </c>
      <c r="S105">
        <f t="shared" si="3"/>
        <v>-1.4285714285714448</v>
      </c>
      <c r="U105" s="817" t="s">
        <v>443</v>
      </c>
      <c r="V105" s="821">
        <f t="shared" si="9"/>
        <v>16.399999999999999</v>
      </c>
      <c r="W105" s="821">
        <f t="shared" ref="W105" si="12">$F108-V105</f>
        <v>2.48913043478262</v>
      </c>
      <c r="Y105" s="817" t="s">
        <v>443</v>
      </c>
      <c r="Z105">
        <f t="shared" si="5"/>
        <v>498.57142857142856</v>
      </c>
      <c r="AA105">
        <f t="shared" si="6"/>
        <v>1.4285714285714448</v>
      </c>
      <c r="AC105" s="817" t="s">
        <v>443</v>
      </c>
      <c r="AD105" s="821">
        <f t="shared" si="10"/>
        <v>32.9</v>
      </c>
      <c r="AE105" s="917">
        <f t="shared" ref="AE105:AE106" si="13">$F111-AD105</f>
        <v>-8.16</v>
      </c>
      <c r="AG105" s="817" t="s">
        <v>443</v>
      </c>
      <c r="AH105">
        <f t="shared" si="7"/>
        <v>499</v>
      </c>
      <c r="AI105">
        <f t="shared" si="8"/>
        <v>-9</v>
      </c>
    </row>
    <row r="106" spans="2:36" ht="15" thickBot="1" x14ac:dyDescent="0.35">
      <c r="D106" s="718" t="s">
        <v>174</v>
      </c>
      <c r="E106" s="856">
        <v>28.841304347826082</v>
      </c>
      <c r="F106" s="857">
        <v>33.604347826086958</v>
      </c>
      <c r="G106" s="858">
        <v>47.715217391304328</v>
      </c>
      <c r="M106" s="817" t="s">
        <v>444</v>
      </c>
      <c r="N106" s="821">
        <f t="shared" si="0"/>
        <v>28.4</v>
      </c>
      <c r="O106" s="821">
        <f t="shared" si="11"/>
        <v>5.2043478260869591</v>
      </c>
      <c r="Q106" s="817" t="s">
        <v>444</v>
      </c>
      <c r="R106">
        <f t="shared" si="2"/>
        <v>582.85714285714289</v>
      </c>
      <c r="S106">
        <f t="shared" si="3"/>
        <v>7.1428571428571104</v>
      </c>
      <c r="U106" s="817" t="s">
        <v>444</v>
      </c>
      <c r="V106" s="821">
        <f t="shared" si="9"/>
        <v>37.1</v>
      </c>
      <c r="W106" s="821">
        <f>$F109-V106</f>
        <v>1.1826086956521706</v>
      </c>
      <c r="Y106" s="817" t="s">
        <v>444</v>
      </c>
      <c r="Z106">
        <f t="shared" si="5"/>
        <v>584.28571428571433</v>
      </c>
      <c r="AA106">
        <f t="shared" si="6"/>
        <v>15.714285714285666</v>
      </c>
      <c r="AC106" s="817" t="s">
        <v>444</v>
      </c>
      <c r="AD106" s="821">
        <f t="shared" si="10"/>
        <v>49.900000000000006</v>
      </c>
      <c r="AE106" s="917">
        <f t="shared" si="13"/>
        <v>-2.9717391304347842</v>
      </c>
      <c r="AG106" s="817" t="s">
        <v>444</v>
      </c>
      <c r="AH106">
        <f t="shared" si="7"/>
        <v>581.85714285714289</v>
      </c>
      <c r="AI106">
        <f t="shared" si="8"/>
        <v>-1.8571428571428896</v>
      </c>
    </row>
    <row r="107" spans="2:36" x14ac:dyDescent="0.3">
      <c r="C107" s="718">
        <v>2</v>
      </c>
      <c r="D107" s="718" t="s">
        <v>351</v>
      </c>
      <c r="E107" s="850">
        <v>36.341304347826096</v>
      </c>
      <c r="F107" s="851">
        <v>42.839130434782604</v>
      </c>
      <c r="G107" s="852">
        <v>55.27391304347826</v>
      </c>
      <c r="M107" s="817" t="s">
        <v>445</v>
      </c>
      <c r="N107" s="821">
        <f t="shared" si="0"/>
        <v>51.900000000000006</v>
      </c>
      <c r="O107" s="821">
        <f>$G104-N107</f>
        <v>4.0369565217391354</v>
      </c>
      <c r="Q107" s="817" t="s">
        <v>445</v>
      </c>
      <c r="R107">
        <f t="shared" si="2"/>
        <v>700</v>
      </c>
      <c r="S107">
        <f t="shared" si="3"/>
        <v>0</v>
      </c>
      <c r="U107" s="817" t="s">
        <v>445</v>
      </c>
      <c r="V107" s="821">
        <f t="shared" si="9"/>
        <v>52.2</v>
      </c>
      <c r="W107" s="821">
        <f>$G107-V107</f>
        <v>3.0739130434782567</v>
      </c>
      <c r="Y107" s="817" t="s">
        <v>445</v>
      </c>
      <c r="Z107">
        <f t="shared" si="5"/>
        <v>696.42857142857144</v>
      </c>
      <c r="AA107">
        <f t="shared" si="6"/>
        <v>8.5714285714285552</v>
      </c>
      <c r="AC107" s="817" t="s">
        <v>445</v>
      </c>
      <c r="AD107" s="821">
        <f t="shared" si="10"/>
        <v>59.100000000000009</v>
      </c>
      <c r="AE107" s="821">
        <f>$G110-AD107</f>
        <v>-6.086956521739495E-2</v>
      </c>
      <c r="AG107" s="817" t="s">
        <v>445</v>
      </c>
      <c r="AH107">
        <f t="shared" si="7"/>
        <v>707.85714285714289</v>
      </c>
      <c r="AI107">
        <f t="shared" si="8"/>
        <v>4.1428571428571104</v>
      </c>
    </row>
    <row r="108" spans="2:36" x14ac:dyDescent="0.3">
      <c r="D108" s="718" t="s">
        <v>173</v>
      </c>
      <c r="E108" s="853">
        <v>11.760869565217394</v>
      </c>
      <c r="F108" s="854">
        <v>18.889130434782619</v>
      </c>
      <c r="G108" s="855">
        <v>25.291111111111118</v>
      </c>
      <c r="M108" s="817" t="s">
        <v>446</v>
      </c>
      <c r="N108" s="821">
        <f t="shared" si="0"/>
        <v>20.7</v>
      </c>
      <c r="O108" s="821">
        <f t="shared" ref="O108:O109" si="14">$G105-N108</f>
        <v>0.7644444444444467</v>
      </c>
      <c r="Q108" s="817" t="s">
        <v>446</v>
      </c>
      <c r="R108">
        <f t="shared" si="2"/>
        <v>720</v>
      </c>
      <c r="S108">
        <f t="shared" si="3"/>
        <v>10</v>
      </c>
      <c r="U108" s="817" t="s">
        <v>446</v>
      </c>
      <c r="V108" s="821">
        <f t="shared" si="9"/>
        <v>22.5</v>
      </c>
      <c r="W108" s="821">
        <f t="shared" ref="W108:W109" si="15">$G108-V108</f>
        <v>2.7911111111111175</v>
      </c>
      <c r="Y108" s="817" t="s">
        <v>446</v>
      </c>
      <c r="Z108">
        <f t="shared" si="5"/>
        <v>721.42857142857144</v>
      </c>
      <c r="AA108">
        <f t="shared" si="6"/>
        <v>13.571428571428555</v>
      </c>
      <c r="AC108" s="817" t="s">
        <v>446</v>
      </c>
      <c r="AD108" s="821">
        <f t="shared" si="10"/>
        <v>42.499999999999993</v>
      </c>
      <c r="AE108" s="821">
        <f t="shared" ref="AE108:AE109" si="16">$G111-AD108</f>
        <v>-9.5545454545454547</v>
      </c>
      <c r="AG108" s="817" t="s">
        <v>446</v>
      </c>
      <c r="AH108">
        <f t="shared" si="7"/>
        <v>729.14285714285711</v>
      </c>
      <c r="AI108">
        <f>AD69-AH108</f>
        <v>-9.1428571428571104</v>
      </c>
    </row>
    <row r="109" spans="2:36" ht="15" thickBot="1" x14ac:dyDescent="0.35">
      <c r="D109" s="718" t="s">
        <v>174</v>
      </c>
      <c r="E109" s="856">
        <v>34.26304347826089</v>
      </c>
      <c r="F109" s="857">
        <v>38.282608695652172</v>
      </c>
      <c r="G109" s="858">
        <v>52.569565217391329</v>
      </c>
      <c r="M109" s="817" t="s">
        <v>447</v>
      </c>
      <c r="N109" s="821">
        <f t="shared" si="0"/>
        <v>43.599999999999994</v>
      </c>
      <c r="O109" s="821">
        <f t="shared" si="14"/>
        <v>4.1152173913043342</v>
      </c>
      <c r="Q109" s="817" t="s">
        <v>447</v>
      </c>
      <c r="R109">
        <f t="shared" si="2"/>
        <v>833.57142857142856</v>
      </c>
      <c r="S109">
        <f t="shared" si="3"/>
        <v>16.428571428571445</v>
      </c>
      <c r="U109" s="817" t="s">
        <v>447</v>
      </c>
      <c r="V109" s="821">
        <f t="shared" si="9"/>
        <v>51.5</v>
      </c>
      <c r="W109" s="821">
        <f t="shared" si="15"/>
        <v>1.0695652173913288</v>
      </c>
      <c r="Y109" s="817" t="s">
        <v>447</v>
      </c>
      <c r="Z109">
        <f t="shared" si="5"/>
        <v>815</v>
      </c>
      <c r="AA109">
        <f t="shared" si="6"/>
        <v>40</v>
      </c>
      <c r="AC109" s="817" t="s">
        <v>447</v>
      </c>
      <c r="AD109" s="821">
        <f t="shared" si="10"/>
        <v>60.899999999999991</v>
      </c>
      <c r="AE109" s="821">
        <f t="shared" si="16"/>
        <v>-1.6739130434782581</v>
      </c>
      <c r="AG109" s="817" t="s">
        <v>447</v>
      </c>
      <c r="AH109">
        <f t="shared" si="7"/>
        <v>822</v>
      </c>
      <c r="AI109">
        <f t="shared" si="8"/>
        <v>33</v>
      </c>
    </row>
    <row r="110" spans="2:36" ht="15" thickBot="1" x14ac:dyDescent="0.35">
      <c r="C110" s="718">
        <v>3</v>
      </c>
      <c r="D110" s="718" t="s">
        <v>351</v>
      </c>
      <c r="E110" s="859">
        <v>39.506521739130442</v>
      </c>
      <c r="F110" s="860">
        <v>47.517391304347818</v>
      </c>
      <c r="G110" s="861">
        <v>59.039130434782614</v>
      </c>
    </row>
    <row r="111" spans="2:36" x14ac:dyDescent="0.3">
      <c r="D111" s="718" t="s">
        <v>173</v>
      </c>
      <c r="E111" s="862">
        <v>15.095555555555549</v>
      </c>
      <c r="F111" s="865">
        <v>24.74</v>
      </c>
      <c r="G111" s="869">
        <v>32.945454545454538</v>
      </c>
      <c r="L111" s="754" t="s">
        <v>450</v>
      </c>
      <c r="M111" s="872">
        <v>1</v>
      </c>
      <c r="N111" s="873">
        <v>2</v>
      </c>
      <c r="O111" s="873">
        <v>3</v>
      </c>
      <c r="P111" s="873">
        <v>4</v>
      </c>
      <c r="Q111" s="873">
        <v>5</v>
      </c>
      <c r="R111" s="873">
        <v>6</v>
      </c>
      <c r="S111" s="873">
        <v>7</v>
      </c>
      <c r="T111" s="874" t="s">
        <v>452</v>
      </c>
      <c r="U111" s="872">
        <v>1</v>
      </c>
      <c r="V111" s="873">
        <v>2</v>
      </c>
      <c r="W111" s="873">
        <v>3</v>
      </c>
      <c r="X111" s="873">
        <v>4</v>
      </c>
      <c r="Y111" s="873">
        <v>5</v>
      </c>
      <c r="Z111" s="873">
        <v>6</v>
      </c>
      <c r="AA111" s="873">
        <v>7</v>
      </c>
      <c r="AB111" s="874" t="s">
        <v>452</v>
      </c>
      <c r="AC111" s="872">
        <v>1</v>
      </c>
      <c r="AD111" s="873">
        <v>2</v>
      </c>
      <c r="AE111" s="873">
        <v>3</v>
      </c>
      <c r="AF111" s="873">
        <v>4</v>
      </c>
      <c r="AG111" s="873">
        <v>5</v>
      </c>
      <c r="AH111" s="873">
        <v>6</v>
      </c>
      <c r="AI111" s="873">
        <v>7</v>
      </c>
      <c r="AJ111" s="874" t="s">
        <v>452</v>
      </c>
    </row>
    <row r="112" spans="2:36" ht="15" thickBot="1" x14ac:dyDescent="0.35">
      <c r="D112" s="718" t="s">
        <v>174</v>
      </c>
      <c r="E112" s="867">
        <v>40.673913043478265</v>
      </c>
      <c r="F112" s="866">
        <v>46.928260869565221</v>
      </c>
      <c r="G112" s="868">
        <v>59.226086956521733</v>
      </c>
      <c r="L112" s="875" t="s">
        <v>439</v>
      </c>
      <c r="M112" s="876">
        <f>N112*M79/N79</f>
        <v>926.88888888888891</v>
      </c>
      <c r="N112" s="843">
        <v>970</v>
      </c>
      <c r="O112" s="876">
        <f>$N112*O79/$N79</f>
        <v>1013.1111111111111</v>
      </c>
      <c r="P112" s="876">
        <f>$N112*P79/$N79</f>
        <v>1034.6666666666667</v>
      </c>
      <c r="Q112" s="876">
        <f t="shared" ref="Q112:S112" si="17">$N112*Q79/$N79</f>
        <v>948.44444444444446</v>
      </c>
      <c r="R112" s="876">
        <f t="shared" si="17"/>
        <v>797.55555555555554</v>
      </c>
      <c r="S112" s="876">
        <f t="shared" si="17"/>
        <v>1013.1111111111111</v>
      </c>
      <c r="T112" s="876">
        <f>SUM(M112:R112)</f>
        <v>5690.666666666667</v>
      </c>
      <c r="U112" s="876">
        <f>$V112*U79/$V79</f>
        <v>946.72727272727252</v>
      </c>
      <c r="V112" s="844">
        <v>1016</v>
      </c>
      <c r="W112" s="876">
        <f>$V112*W79/$V79</f>
        <v>992.90909090909088</v>
      </c>
      <c r="X112" s="876">
        <f>$V112*X79/$V79</f>
        <v>1016</v>
      </c>
      <c r="Y112" s="876">
        <f t="shared" ref="Y112:AA112" si="18">$V112*Y79/$V79</f>
        <v>969.81818181818164</v>
      </c>
      <c r="Z112" s="876">
        <f t="shared" si="18"/>
        <v>1777.9999999999998</v>
      </c>
      <c r="AA112" s="876">
        <f t="shared" si="18"/>
        <v>1039.090909090909</v>
      </c>
      <c r="AB112" s="877">
        <f>SUM(U112:AA112)</f>
        <v>7758.545454545454</v>
      </c>
      <c r="AC112" s="877">
        <f>$AD112*AC79/$AD79</f>
        <v>1106.4489795918366</v>
      </c>
      <c r="AD112" s="920">
        <v>1004</v>
      </c>
      <c r="AE112" s="876">
        <f>$AD112*AE79/$AD79</f>
        <v>1147.4285714285713</v>
      </c>
      <c r="AF112" s="876">
        <f>$AD112*AF79/$AD79</f>
        <v>1044.9795918367345</v>
      </c>
      <c r="AG112" s="876">
        <f t="shared" ref="AG112:AI112" si="19">$AD112*AG79/$AD79</f>
        <v>1085.9591836734692</v>
      </c>
      <c r="AH112" s="876">
        <f t="shared" si="19"/>
        <v>1290.8571428571427</v>
      </c>
      <c r="AI112" s="876">
        <f t="shared" si="19"/>
        <v>1126.9387755102041</v>
      </c>
      <c r="AJ112" s="877">
        <f>SUM(AC112:AI112)</f>
        <v>7806.6122448979577</v>
      </c>
    </row>
    <row r="113" spans="3:36" x14ac:dyDescent="0.3">
      <c r="C113" s="718">
        <v>4</v>
      </c>
      <c r="D113" s="718" t="s">
        <v>351</v>
      </c>
      <c r="E113" s="915">
        <v>41.236363636363656</v>
      </c>
      <c r="F113" s="913">
        <v>48.645454545454527</v>
      </c>
      <c r="G113" s="914">
        <v>59.375</v>
      </c>
      <c r="L113" s="878" t="s">
        <v>441</v>
      </c>
      <c r="M113" s="879">
        <f t="shared" ref="M113:M120" si="20">N113*M80/N80</f>
        <v>155</v>
      </c>
      <c r="N113" s="237">
        <v>155</v>
      </c>
      <c r="O113" s="879">
        <f>$N113*O80/$N80</f>
        <v>167.91666666666669</v>
      </c>
      <c r="P113" s="879">
        <f t="shared" ref="P113:S113" si="21">$N113*P80/$N80</f>
        <v>167.91666666666669</v>
      </c>
      <c r="Q113" s="879">
        <f t="shared" si="21"/>
        <v>167.91666666666669</v>
      </c>
      <c r="R113" s="879">
        <f t="shared" si="21"/>
        <v>142.08333333333334</v>
      </c>
      <c r="S113" s="879">
        <f t="shared" si="21"/>
        <v>142.08333333333334</v>
      </c>
      <c r="T113" s="880">
        <f t="shared" ref="T113:T120" si="22">SUM(M113:R113)</f>
        <v>955.83333333333337</v>
      </c>
      <c r="U113" s="879">
        <f t="shared" ref="U113:U120" si="23">$V113*U80/$V80</f>
        <v>138.11111111111111</v>
      </c>
      <c r="V113" s="392">
        <v>113</v>
      </c>
      <c r="W113" s="879">
        <f t="shared" ref="W113:AA120" si="24">$V113*W80/$V80</f>
        <v>175.77777777777777</v>
      </c>
      <c r="X113" s="879">
        <f t="shared" si="24"/>
        <v>125.55555555555556</v>
      </c>
      <c r="Y113" s="879">
        <f t="shared" si="24"/>
        <v>125.55555555555556</v>
      </c>
      <c r="Z113" s="879">
        <f t="shared" si="24"/>
        <v>389.22222222222223</v>
      </c>
      <c r="AA113" s="879">
        <f t="shared" si="24"/>
        <v>150.66666666666666</v>
      </c>
      <c r="AB113" s="877">
        <f t="shared" ref="AB113:AB120" si="25">SUM(U113:AA113)</f>
        <v>1217.8888888888889</v>
      </c>
      <c r="AC113" s="918">
        <f t="shared" ref="AC113:AC119" si="26">$AD113*AC80/$AD80</f>
        <v>125.53846153846152</v>
      </c>
      <c r="AD113" s="258">
        <v>272</v>
      </c>
      <c r="AE113" s="879">
        <f t="shared" ref="AE113:AI120" si="27">$AD113*AE80/$AD80</f>
        <v>439.38461538461542</v>
      </c>
      <c r="AF113" s="879">
        <f t="shared" si="27"/>
        <v>104.61538461538461</v>
      </c>
      <c r="AG113" s="879">
        <f t="shared" si="27"/>
        <v>209.23076923076923</v>
      </c>
      <c r="AH113" s="879">
        <f t="shared" si="27"/>
        <v>460.30769230769238</v>
      </c>
      <c r="AI113" s="879">
        <f t="shared" si="27"/>
        <v>355.69230769230768</v>
      </c>
      <c r="AJ113" s="877">
        <f t="shared" ref="AJ113:AJ120" si="28">SUM(AC113:AI113)</f>
        <v>1966.7692307692307</v>
      </c>
    </row>
    <row r="114" spans="3:36" x14ac:dyDescent="0.3">
      <c r="D114" s="718" t="s">
        <v>173</v>
      </c>
      <c r="E114" s="853">
        <v>19.825581395348834</v>
      </c>
      <c r="F114" s="854">
        <v>29.725581395348843</v>
      </c>
      <c r="G114" s="855">
        <v>37.795238095238076</v>
      </c>
      <c r="L114" s="878" t="s">
        <v>442</v>
      </c>
      <c r="M114" s="879">
        <f t="shared" si="20"/>
        <v>257</v>
      </c>
      <c r="N114" s="237">
        <v>257</v>
      </c>
      <c r="O114" s="879">
        <f t="shared" ref="O114:S120" si="29">$N114*O81/$N81</f>
        <v>248.96875</v>
      </c>
      <c r="P114" s="879">
        <f>$N114*P81/$N81</f>
        <v>305.18749999999994</v>
      </c>
      <c r="Q114" s="879">
        <f t="shared" si="29"/>
        <v>353.37500000000006</v>
      </c>
      <c r="R114" s="879">
        <f t="shared" si="29"/>
        <v>192.74999999999997</v>
      </c>
      <c r="S114" s="879">
        <f t="shared" si="29"/>
        <v>273.06249999999994</v>
      </c>
      <c r="T114" s="880">
        <f t="shared" si="22"/>
        <v>1614.28125</v>
      </c>
      <c r="U114" s="879">
        <f t="shared" si="23"/>
        <v>235.52542372881354</v>
      </c>
      <c r="V114" s="392">
        <v>579</v>
      </c>
      <c r="W114" s="879">
        <f t="shared" si="24"/>
        <v>402.35593220338973</v>
      </c>
      <c r="X114" s="879">
        <f t="shared" si="24"/>
        <v>520.11864406779659</v>
      </c>
      <c r="Y114" s="879">
        <f t="shared" si="24"/>
        <v>500.49152542372872</v>
      </c>
      <c r="Z114" s="879">
        <f t="shared" si="24"/>
        <v>539.74576271186436</v>
      </c>
      <c r="AA114" s="879">
        <f t="shared" si="24"/>
        <v>657.50847457627117</v>
      </c>
      <c r="AB114" s="877">
        <f t="shared" si="25"/>
        <v>3434.7457627118638</v>
      </c>
      <c r="AC114" s="918">
        <f t="shared" si="26"/>
        <v>331.42857142857139</v>
      </c>
      <c r="AD114" s="258">
        <v>928</v>
      </c>
      <c r="AE114" s="879">
        <f t="shared" si="27"/>
        <v>482.93877551020398</v>
      </c>
      <c r="AF114" s="879">
        <f t="shared" si="27"/>
        <v>615.51020408163265</v>
      </c>
      <c r="AG114" s="879">
        <f t="shared" si="27"/>
        <v>596.57142857142844</v>
      </c>
      <c r="AH114" s="879">
        <f t="shared" si="27"/>
        <v>577.63265306122435</v>
      </c>
      <c r="AI114" s="879">
        <f t="shared" si="27"/>
        <v>748.08163265306121</v>
      </c>
      <c r="AJ114" s="877">
        <f t="shared" si="28"/>
        <v>4280.1632653061224</v>
      </c>
    </row>
    <row r="115" spans="3:36" ht="15" thickBot="1" x14ac:dyDescent="0.35">
      <c r="D115" s="718" t="s">
        <v>174</v>
      </c>
      <c r="E115" s="863">
        <v>44.963636363636354</v>
      </c>
      <c r="F115" s="864">
        <v>50.315909090909081</v>
      </c>
      <c r="G115" s="916">
        <v>61.540909090909096</v>
      </c>
      <c r="L115" s="875" t="s">
        <v>440</v>
      </c>
      <c r="M115" s="876">
        <f t="shared" si="20"/>
        <v>625</v>
      </c>
      <c r="N115" s="843">
        <v>625</v>
      </c>
      <c r="O115" s="876">
        <f t="shared" si="29"/>
        <v>657.32758620689663</v>
      </c>
      <c r="P115" s="876">
        <f t="shared" si="29"/>
        <v>614.22413793103453</v>
      </c>
      <c r="Q115" s="876">
        <f t="shared" si="29"/>
        <v>592.67241379310349</v>
      </c>
      <c r="R115" s="876">
        <f t="shared" si="29"/>
        <v>452.58620689655174</v>
      </c>
      <c r="S115" s="876">
        <f t="shared" si="29"/>
        <v>646.55172413793105</v>
      </c>
      <c r="T115" s="876">
        <f t="shared" si="22"/>
        <v>3566.8103448275861</v>
      </c>
      <c r="U115" s="876">
        <f t="shared" si="23"/>
        <v>595.34693877551013</v>
      </c>
      <c r="V115" s="844">
        <v>572</v>
      </c>
      <c r="W115" s="876">
        <f t="shared" si="24"/>
        <v>642.0408163265306</v>
      </c>
      <c r="X115" s="876">
        <f t="shared" si="24"/>
        <v>466.93877551020404</v>
      </c>
      <c r="Y115" s="876">
        <f t="shared" si="24"/>
        <v>653.71428571428567</v>
      </c>
      <c r="Z115" s="876">
        <f t="shared" si="24"/>
        <v>1003.9183673469387</v>
      </c>
      <c r="AA115" s="876">
        <f t="shared" si="24"/>
        <v>595.34693877551013</v>
      </c>
      <c r="AB115" s="877">
        <f t="shared" si="25"/>
        <v>4529.3061224489793</v>
      </c>
      <c r="AC115" s="921">
        <f t="shared" si="26"/>
        <v>365.91780821917814</v>
      </c>
      <c r="AD115" s="920">
        <v>742</v>
      </c>
      <c r="AE115" s="876">
        <f t="shared" si="27"/>
        <v>894.46575342465758</v>
      </c>
      <c r="AF115" s="876">
        <f t="shared" si="27"/>
        <v>477.72602739726028</v>
      </c>
      <c r="AG115" s="876">
        <f t="shared" si="27"/>
        <v>589.53424657534242</v>
      </c>
      <c r="AH115" s="876">
        <f t="shared" si="27"/>
        <v>762.32876712328766</v>
      </c>
      <c r="AI115" s="876">
        <f t="shared" si="27"/>
        <v>731.83561643835628</v>
      </c>
      <c r="AJ115" s="877">
        <f t="shared" si="28"/>
        <v>4563.8082191780832</v>
      </c>
    </row>
    <row r="116" spans="3:36" x14ac:dyDescent="0.3">
      <c r="C116" s="718">
        <v>5</v>
      </c>
      <c r="D116" s="718" t="s">
        <v>351</v>
      </c>
      <c r="E116" s="850">
        <v>43.447619047619021</v>
      </c>
      <c r="F116" s="851">
        <v>50.878571428571433</v>
      </c>
      <c r="G116" s="852">
        <v>61.088095238095235</v>
      </c>
      <c r="L116" s="878" t="s">
        <v>443</v>
      </c>
      <c r="M116" s="879">
        <f t="shared" si="20"/>
        <v>131.27272727272728</v>
      </c>
      <c r="N116" s="237">
        <v>152</v>
      </c>
      <c r="O116" s="879">
        <f t="shared" si="29"/>
        <v>152</v>
      </c>
      <c r="P116" s="879">
        <f t="shared" si="29"/>
        <v>138.18181818181816</v>
      </c>
      <c r="Q116" s="879">
        <f>$N116*Q83/$N83</f>
        <v>152</v>
      </c>
      <c r="R116" s="879">
        <f t="shared" si="29"/>
        <v>138.18181818181816</v>
      </c>
      <c r="S116" s="879">
        <f t="shared" si="29"/>
        <v>138.18181818181816</v>
      </c>
      <c r="T116" s="880">
        <f t="shared" si="22"/>
        <v>863.63636363636351</v>
      </c>
      <c r="U116" s="879">
        <f t="shared" si="23"/>
        <v>107.1</v>
      </c>
      <c r="V116" s="392">
        <v>126</v>
      </c>
      <c r="W116" s="879">
        <f t="shared" si="24"/>
        <v>182.7</v>
      </c>
      <c r="X116" s="879">
        <f t="shared" si="24"/>
        <v>75.599999999999994</v>
      </c>
      <c r="Y116" s="879">
        <f t="shared" si="24"/>
        <v>119.69999999999999</v>
      </c>
      <c r="Z116" s="879">
        <f t="shared" si="24"/>
        <v>296.10000000000002</v>
      </c>
      <c r="AA116" s="879">
        <f t="shared" si="24"/>
        <v>126</v>
      </c>
      <c r="AB116" s="877">
        <f t="shared" si="25"/>
        <v>1033.1999999999998</v>
      </c>
      <c r="AC116" s="918">
        <f t="shared" si="26"/>
        <v>144.52941176470588</v>
      </c>
      <c r="AD116" s="258">
        <v>273</v>
      </c>
      <c r="AE116" s="879">
        <f t="shared" si="27"/>
        <v>513.88235294117646</v>
      </c>
      <c r="AF116" s="879">
        <f t="shared" si="27"/>
        <v>74.941176470588232</v>
      </c>
      <c r="AG116" s="879">
        <f t="shared" si="27"/>
        <v>144.52941176470588</v>
      </c>
      <c r="AH116" s="879">
        <f t="shared" si="27"/>
        <v>422.88235294117658</v>
      </c>
      <c r="AI116" s="879">
        <f t="shared" si="27"/>
        <v>187.35294117647061</v>
      </c>
      <c r="AJ116" s="877">
        <f t="shared" si="28"/>
        <v>1761.1176470588234</v>
      </c>
    </row>
    <row r="117" spans="3:36" x14ac:dyDescent="0.3">
      <c r="D117" s="718" t="s">
        <v>173</v>
      </c>
      <c r="E117" s="853">
        <v>23.197560975609765</v>
      </c>
      <c r="F117" s="854">
        <v>34.014634146341464</v>
      </c>
      <c r="G117" s="855">
        <v>41.943902439024399</v>
      </c>
      <c r="L117" s="878" t="s">
        <v>444</v>
      </c>
      <c r="M117" s="879">
        <f t="shared" si="20"/>
        <v>150</v>
      </c>
      <c r="N117" s="237">
        <v>150</v>
      </c>
      <c r="O117" s="879">
        <f t="shared" si="29"/>
        <v>158.33333333333334</v>
      </c>
      <c r="P117" s="879">
        <f t="shared" si="29"/>
        <v>191.66666666666666</v>
      </c>
      <c r="Q117" s="879">
        <f t="shared" si="29"/>
        <v>258.33333333333331</v>
      </c>
      <c r="R117" s="879">
        <f t="shared" si="29"/>
        <v>120.83333333333333</v>
      </c>
      <c r="S117" s="879">
        <f t="shared" si="29"/>
        <v>154.16666666666666</v>
      </c>
      <c r="T117" s="880">
        <f t="shared" si="22"/>
        <v>1029.1666666666665</v>
      </c>
      <c r="U117" s="879">
        <f t="shared" si="23"/>
        <v>143.5</v>
      </c>
      <c r="V117" s="392">
        <v>287</v>
      </c>
      <c r="W117" s="879">
        <f t="shared" si="24"/>
        <v>262.25862068965517</v>
      </c>
      <c r="X117" s="879">
        <f t="shared" si="24"/>
        <v>168.24137931034483</v>
      </c>
      <c r="Y117" s="879">
        <f t="shared" si="24"/>
        <v>321.63793103448279</v>
      </c>
      <c r="Z117" s="879">
        <f t="shared" si="24"/>
        <v>262.25862068965517</v>
      </c>
      <c r="AA117" s="879">
        <f t="shared" si="24"/>
        <v>390.91379310344831</v>
      </c>
      <c r="AB117" s="877">
        <f t="shared" si="25"/>
        <v>1835.8103448275863</v>
      </c>
      <c r="AC117" s="918">
        <f t="shared" si="26"/>
        <v>153.08247422680415</v>
      </c>
      <c r="AD117" s="258">
        <v>479</v>
      </c>
      <c r="AE117" s="879">
        <f t="shared" si="27"/>
        <v>355.54639175257739</v>
      </c>
      <c r="AF117" s="879">
        <f t="shared" si="27"/>
        <v>301.2268041237113</v>
      </c>
      <c r="AG117" s="879">
        <f t="shared" si="27"/>
        <v>414.80412371134025</v>
      </c>
      <c r="AH117" s="879">
        <f t="shared" si="27"/>
        <v>355.54639175257739</v>
      </c>
      <c r="AI117" s="879">
        <f t="shared" si="27"/>
        <v>404.92783505154637</v>
      </c>
      <c r="AJ117" s="877">
        <f t="shared" si="28"/>
        <v>2464.1340206185573</v>
      </c>
    </row>
    <row r="118" spans="3:36" ht="15" thickBot="1" x14ac:dyDescent="0.35">
      <c r="D118" s="718" t="s">
        <v>174</v>
      </c>
      <c r="E118" s="856">
        <v>47.495238095238079</v>
      </c>
      <c r="F118" s="857">
        <v>52.723809523809514</v>
      </c>
      <c r="G118" s="858">
        <v>63.904761904761884</v>
      </c>
      <c r="L118" s="875" t="s">
        <v>445</v>
      </c>
      <c r="M118" s="876">
        <f t="shared" si="20"/>
        <v>325</v>
      </c>
      <c r="N118" s="843">
        <v>325</v>
      </c>
      <c r="O118" s="876">
        <f t="shared" si="29"/>
        <v>392.70833333333326</v>
      </c>
      <c r="P118" s="876">
        <f t="shared" si="29"/>
        <v>315.97222222222223</v>
      </c>
      <c r="Q118" s="876">
        <f t="shared" si="29"/>
        <v>343.05555555555554</v>
      </c>
      <c r="R118" s="876">
        <f t="shared" si="29"/>
        <v>243.75000000000003</v>
      </c>
      <c r="S118" s="876">
        <f t="shared" si="29"/>
        <v>397.22222222222229</v>
      </c>
      <c r="T118" s="876">
        <f t="shared" si="22"/>
        <v>1945.4861111111109</v>
      </c>
      <c r="U118" s="876">
        <f t="shared" si="23"/>
        <v>325</v>
      </c>
      <c r="V118" s="844">
        <v>325</v>
      </c>
      <c r="W118" s="876">
        <f t="shared" si="24"/>
        <v>492.42424242424244</v>
      </c>
      <c r="X118" s="876">
        <f t="shared" si="24"/>
        <v>310.22727272727275</v>
      </c>
      <c r="Y118" s="876">
        <f t="shared" si="24"/>
        <v>428.40909090909088</v>
      </c>
      <c r="Z118" s="876">
        <f t="shared" si="24"/>
        <v>315.15151515151518</v>
      </c>
      <c r="AA118" s="876">
        <f t="shared" si="24"/>
        <v>374.24242424242425</v>
      </c>
      <c r="AB118" s="877">
        <f t="shared" si="25"/>
        <v>2570.454545454545</v>
      </c>
      <c r="AC118" s="921">
        <f t="shared" si="26"/>
        <v>256.4457831325301</v>
      </c>
      <c r="AD118" s="920">
        <v>387</v>
      </c>
      <c r="AE118" s="876">
        <f t="shared" si="27"/>
        <v>349.69879518072287</v>
      </c>
      <c r="AF118" s="876">
        <f t="shared" si="27"/>
        <v>461.60240963855421</v>
      </c>
      <c r="AG118" s="876">
        <f t="shared" si="27"/>
        <v>447.61445783132524</v>
      </c>
      <c r="AH118" s="876">
        <f t="shared" si="27"/>
        <v>433.62650602409639</v>
      </c>
      <c r="AI118" s="876">
        <f t="shared" si="27"/>
        <v>419.63855421686742</v>
      </c>
      <c r="AJ118" s="877">
        <f t="shared" si="28"/>
        <v>2755.6265060240958</v>
      </c>
    </row>
    <row r="119" spans="3:36" x14ac:dyDescent="0.3">
      <c r="L119" s="878" t="s">
        <v>446</v>
      </c>
      <c r="M119" s="879">
        <f t="shared" si="20"/>
        <v>82.310344827586221</v>
      </c>
      <c r="N119" s="237">
        <v>77</v>
      </c>
      <c r="O119" s="879">
        <f t="shared" si="29"/>
        <v>79.65517241379311</v>
      </c>
      <c r="P119" s="879">
        <f t="shared" si="29"/>
        <v>77</v>
      </c>
      <c r="Q119" s="879">
        <f t="shared" si="29"/>
        <v>82.310344827586221</v>
      </c>
      <c r="R119" s="879">
        <f t="shared" si="29"/>
        <v>74.344827586206904</v>
      </c>
      <c r="S119" s="879">
        <f t="shared" si="29"/>
        <v>77</v>
      </c>
      <c r="T119" s="880">
        <f t="shared" si="22"/>
        <v>472.62068965517244</v>
      </c>
      <c r="U119" s="879">
        <f t="shared" si="23"/>
        <v>58.153846153846146</v>
      </c>
      <c r="V119" s="392">
        <v>63</v>
      </c>
      <c r="W119" s="879">
        <f t="shared" si="24"/>
        <v>123.57692307692305</v>
      </c>
      <c r="X119" s="879">
        <f t="shared" si="24"/>
        <v>75.115384615384613</v>
      </c>
      <c r="Y119" s="879">
        <f t="shared" si="24"/>
        <v>65.423076923076934</v>
      </c>
      <c r="Z119" s="879">
        <f t="shared" si="24"/>
        <v>96.92307692307692</v>
      </c>
      <c r="AA119" s="879">
        <f t="shared" si="24"/>
        <v>63</v>
      </c>
      <c r="AB119" s="877">
        <f t="shared" si="25"/>
        <v>545.19230769230762</v>
      </c>
      <c r="AC119" s="918">
        <f t="shared" si="26"/>
        <v>63</v>
      </c>
      <c r="AD119" s="258">
        <v>135</v>
      </c>
      <c r="AE119" s="879">
        <f t="shared" si="27"/>
        <v>193.5</v>
      </c>
      <c r="AF119" s="879">
        <f t="shared" si="27"/>
        <v>60.75</v>
      </c>
      <c r="AG119" s="879">
        <f t="shared" si="27"/>
        <v>171</v>
      </c>
      <c r="AH119" s="879">
        <f t="shared" si="27"/>
        <v>225</v>
      </c>
      <c r="AI119" s="879">
        <f t="shared" si="27"/>
        <v>108</v>
      </c>
      <c r="AJ119" s="877">
        <f t="shared" si="28"/>
        <v>956.25</v>
      </c>
    </row>
    <row r="120" spans="3:36" ht="15" thickBot="1" x14ac:dyDescent="0.35">
      <c r="L120" s="881" t="s">
        <v>447</v>
      </c>
      <c r="M120" s="882">
        <f t="shared" si="20"/>
        <v>78.75</v>
      </c>
      <c r="N120" s="883">
        <v>105</v>
      </c>
      <c r="O120" s="882">
        <f t="shared" si="29"/>
        <v>133.125</v>
      </c>
      <c r="P120" s="882">
        <f t="shared" si="29"/>
        <v>135</v>
      </c>
      <c r="Q120" s="882">
        <f t="shared" si="29"/>
        <v>170.625</v>
      </c>
      <c r="R120" s="882">
        <f t="shared" si="29"/>
        <v>91.875</v>
      </c>
      <c r="S120" s="882">
        <f t="shared" si="29"/>
        <v>103.125</v>
      </c>
      <c r="T120" s="884">
        <f t="shared" si="22"/>
        <v>714.375</v>
      </c>
      <c r="U120" s="882">
        <f t="shared" si="23"/>
        <v>100.57142857142857</v>
      </c>
      <c r="V120" s="885">
        <v>160</v>
      </c>
      <c r="W120" s="882">
        <f t="shared" si="24"/>
        <v>182.85714285714286</v>
      </c>
      <c r="X120" s="882">
        <f t="shared" si="24"/>
        <v>148.57142857142858</v>
      </c>
      <c r="Y120" s="882">
        <f t="shared" si="24"/>
        <v>256</v>
      </c>
      <c r="Z120" s="882">
        <f t="shared" si="24"/>
        <v>118.85714285714286</v>
      </c>
      <c r="AA120" s="882">
        <f t="shared" si="24"/>
        <v>210.28571428571428</v>
      </c>
      <c r="AB120" s="886">
        <f t="shared" si="25"/>
        <v>1177.1428571428571</v>
      </c>
      <c r="AC120" s="919">
        <f>$AD120*AC87/$AD87</f>
        <v>91.531531531531527</v>
      </c>
      <c r="AD120" s="323">
        <v>254</v>
      </c>
      <c r="AE120" s="882">
        <f t="shared" si="27"/>
        <v>157.8918918918919</v>
      </c>
      <c r="AF120" s="882">
        <f t="shared" si="27"/>
        <v>212.81081081081084</v>
      </c>
      <c r="AG120" s="882">
        <f t="shared" si="27"/>
        <v>263.15315315315314</v>
      </c>
      <c r="AH120" s="882">
        <f t="shared" si="27"/>
        <v>178.48648648648648</v>
      </c>
      <c r="AI120" s="882">
        <f t="shared" si="27"/>
        <v>235.69369369369372</v>
      </c>
      <c r="AJ120" s="886">
        <f t="shared" si="28"/>
        <v>1393.5675675675675</v>
      </c>
    </row>
    <row r="121" spans="3:36" ht="15" thickBot="1" x14ac:dyDescent="0.35">
      <c r="AB121" s="718"/>
    </row>
    <row r="122" spans="3:36" x14ac:dyDescent="0.3">
      <c r="L122" s="887" t="s">
        <v>451</v>
      </c>
      <c r="M122" s="872">
        <v>1</v>
      </c>
      <c r="N122" s="873">
        <v>2</v>
      </c>
      <c r="O122" s="873">
        <v>3</v>
      </c>
      <c r="P122" s="873">
        <v>4</v>
      </c>
      <c r="Q122" s="873">
        <v>5</v>
      </c>
      <c r="R122" s="873">
        <v>6</v>
      </c>
      <c r="S122" s="873">
        <v>7</v>
      </c>
      <c r="T122" s="874">
        <v>8</v>
      </c>
      <c r="U122" s="872">
        <v>1</v>
      </c>
      <c r="V122" s="873">
        <v>2</v>
      </c>
      <c r="W122" s="873">
        <v>3</v>
      </c>
      <c r="X122" s="873">
        <v>4</v>
      </c>
      <c r="Y122" s="873">
        <v>5</v>
      </c>
      <c r="Z122" s="873">
        <v>6</v>
      </c>
      <c r="AA122" s="873">
        <v>7</v>
      </c>
      <c r="AB122" s="874">
        <v>8</v>
      </c>
      <c r="AC122" s="872">
        <v>1</v>
      </c>
      <c r="AD122" s="873">
        <v>2</v>
      </c>
      <c r="AE122" s="873">
        <v>3</v>
      </c>
      <c r="AF122" s="873">
        <v>4</v>
      </c>
      <c r="AG122" s="873">
        <v>5</v>
      </c>
      <c r="AH122" s="873">
        <v>6</v>
      </c>
      <c r="AI122" s="873">
        <v>7</v>
      </c>
      <c r="AJ122" s="874">
        <v>8</v>
      </c>
    </row>
    <row r="123" spans="3:36" x14ac:dyDescent="0.3">
      <c r="L123" s="875" t="s">
        <v>439</v>
      </c>
      <c r="M123" s="888">
        <f>M112*M62</f>
        <v>301238.88888888888</v>
      </c>
      <c r="N123" s="888">
        <f t="shared" ref="N123:AB123" si="30">N112*N62</f>
        <v>318160</v>
      </c>
      <c r="O123" s="888">
        <f t="shared" si="30"/>
        <v>329261.11111111112</v>
      </c>
      <c r="P123" s="888">
        <f t="shared" si="30"/>
        <v>325920</v>
      </c>
      <c r="Q123" s="888">
        <f t="shared" si="30"/>
        <v>308244.44444444444</v>
      </c>
      <c r="R123" s="888">
        <f t="shared" si="30"/>
        <v>259205.55555555556</v>
      </c>
      <c r="S123" s="888">
        <f t="shared" si="30"/>
        <v>339392.22222222219</v>
      </c>
      <c r="T123" s="888">
        <f t="shared" si="30"/>
        <v>0</v>
      </c>
      <c r="U123" s="888">
        <f>U112*U62</f>
        <v>307686.36363636359</v>
      </c>
      <c r="V123" s="888">
        <f t="shared" si="30"/>
        <v>325120</v>
      </c>
      <c r="W123" s="888">
        <f t="shared" si="30"/>
        <v>332624.54545454547</v>
      </c>
      <c r="X123" s="888">
        <f t="shared" si="30"/>
        <v>325120</v>
      </c>
      <c r="Y123" s="888">
        <f t="shared" si="30"/>
        <v>315190.90909090906</v>
      </c>
      <c r="Z123" s="888">
        <f t="shared" si="30"/>
        <v>533399.99999999988</v>
      </c>
      <c r="AA123" s="888">
        <f t="shared" si="30"/>
        <v>348095.45454545453</v>
      </c>
      <c r="AB123" s="889">
        <f t="shared" si="30"/>
        <v>0</v>
      </c>
      <c r="AC123" s="888">
        <f>AC112*AC62</f>
        <v>359595.91836734692</v>
      </c>
      <c r="AD123" s="888">
        <f t="shared" ref="AD123:AJ123" si="31">AD112*AD62</f>
        <v>344372</v>
      </c>
      <c r="AE123" s="888">
        <f t="shared" si="31"/>
        <v>388978.28571428568</v>
      </c>
      <c r="AF123" s="888">
        <f t="shared" si="31"/>
        <v>334393.46938775503</v>
      </c>
      <c r="AG123" s="888">
        <f t="shared" si="31"/>
        <v>369226.12244897953</v>
      </c>
      <c r="AH123" s="888">
        <f t="shared" si="31"/>
        <v>406619.99999999994</v>
      </c>
      <c r="AI123" s="888">
        <f t="shared" si="31"/>
        <v>377524.48979591834</v>
      </c>
      <c r="AJ123" s="889">
        <f t="shared" si="31"/>
        <v>0</v>
      </c>
    </row>
    <row r="124" spans="3:36" x14ac:dyDescent="0.3">
      <c r="L124" s="878" t="s">
        <v>441</v>
      </c>
      <c r="M124" s="890">
        <f t="shared" ref="M124:AB131" si="32">M113*M63</f>
        <v>51925</v>
      </c>
      <c r="N124" s="890">
        <f t="shared" si="32"/>
        <v>52700</v>
      </c>
      <c r="O124" s="890">
        <f t="shared" si="32"/>
        <v>56252.083333333343</v>
      </c>
      <c r="P124" s="890">
        <f t="shared" si="32"/>
        <v>54572.916666666672</v>
      </c>
      <c r="Q124" s="890">
        <f t="shared" si="32"/>
        <v>56252.083333333343</v>
      </c>
      <c r="R124" s="890">
        <f t="shared" si="32"/>
        <v>46177.083333333336</v>
      </c>
      <c r="S124" s="890">
        <f t="shared" si="32"/>
        <v>49018.75</v>
      </c>
      <c r="T124" s="890">
        <f t="shared" si="32"/>
        <v>0</v>
      </c>
      <c r="U124" s="890">
        <f t="shared" si="32"/>
        <v>46267.222222222226</v>
      </c>
      <c r="V124" s="890">
        <f t="shared" si="32"/>
        <v>38985</v>
      </c>
      <c r="W124" s="890">
        <f t="shared" si="32"/>
        <v>60643.333333333328</v>
      </c>
      <c r="X124" s="890">
        <f t="shared" si="32"/>
        <v>40805.555555555555</v>
      </c>
      <c r="Y124" s="890">
        <f t="shared" si="32"/>
        <v>42061.111111111109</v>
      </c>
      <c r="Z124" s="890">
        <f t="shared" si="32"/>
        <v>124551.11111111111</v>
      </c>
      <c r="AA124" s="890">
        <f t="shared" si="32"/>
        <v>51980</v>
      </c>
      <c r="AB124" s="891">
        <f t="shared" si="32"/>
        <v>0</v>
      </c>
      <c r="AC124" s="890">
        <f t="shared" ref="AC124:AJ124" si="33">AC113*AC63</f>
        <v>42055.38461538461</v>
      </c>
      <c r="AD124" s="890">
        <f t="shared" si="33"/>
        <v>89760</v>
      </c>
      <c r="AE124" s="890">
        <f t="shared" si="33"/>
        <v>153345.23076923078</v>
      </c>
      <c r="AF124" s="890">
        <f t="shared" si="33"/>
        <v>34000</v>
      </c>
      <c r="AG124" s="890">
        <f t="shared" si="33"/>
        <v>73230.769230769234</v>
      </c>
      <c r="AH124" s="890">
        <f t="shared" si="33"/>
        <v>156504.6153846154</v>
      </c>
      <c r="AI124" s="890">
        <f t="shared" si="33"/>
        <v>122713.84615384616</v>
      </c>
      <c r="AJ124" s="891">
        <f t="shared" si="33"/>
        <v>0</v>
      </c>
    </row>
    <row r="125" spans="3:36" x14ac:dyDescent="0.3">
      <c r="L125" s="878" t="s">
        <v>442</v>
      </c>
      <c r="M125" s="890">
        <f t="shared" si="32"/>
        <v>96375</v>
      </c>
      <c r="N125" s="890">
        <f t="shared" si="32"/>
        <v>97660</v>
      </c>
      <c r="O125" s="890">
        <f t="shared" si="32"/>
        <v>88383.90625</v>
      </c>
      <c r="P125" s="890">
        <f t="shared" si="32"/>
        <v>111393.43749999999</v>
      </c>
      <c r="Q125" s="890">
        <f t="shared" si="32"/>
        <v>125448.12500000001</v>
      </c>
      <c r="R125" s="890">
        <f t="shared" si="32"/>
        <v>71317.499999999985</v>
      </c>
      <c r="S125" s="890">
        <f t="shared" si="32"/>
        <v>102398.43749999999</v>
      </c>
      <c r="T125" s="890">
        <f t="shared" si="32"/>
        <v>0</v>
      </c>
      <c r="U125" s="890">
        <f t="shared" si="32"/>
        <v>83611.525423728803</v>
      </c>
      <c r="V125" s="890">
        <f t="shared" si="32"/>
        <v>220020</v>
      </c>
      <c r="W125" s="890">
        <f t="shared" si="32"/>
        <v>154907.03389830503</v>
      </c>
      <c r="X125" s="890">
        <f t="shared" si="32"/>
        <v>187242.71186440677</v>
      </c>
      <c r="Y125" s="890">
        <f t="shared" si="32"/>
        <v>182679.40677966099</v>
      </c>
      <c r="Z125" s="890">
        <f t="shared" si="32"/>
        <v>188911.01694915252</v>
      </c>
      <c r="AA125" s="890">
        <f t="shared" si="32"/>
        <v>246565.67796610168</v>
      </c>
      <c r="AB125" s="891">
        <f t="shared" si="32"/>
        <v>0</v>
      </c>
      <c r="AC125" s="890">
        <f t="shared" ref="AC125:AJ125" si="34">AC114*AC64</f>
        <v>117657.14285714284</v>
      </c>
      <c r="AD125" s="890">
        <f t="shared" si="34"/>
        <v>338720</v>
      </c>
      <c r="AE125" s="890">
        <f t="shared" si="34"/>
        <v>187863.18367346935</v>
      </c>
      <c r="AF125" s="890">
        <f t="shared" si="34"/>
        <v>221583.67346938775</v>
      </c>
      <c r="AG125" s="890">
        <f t="shared" si="34"/>
        <v>223714.28571428565</v>
      </c>
      <c r="AH125" s="890">
        <f t="shared" si="34"/>
        <v>213724.08163265302</v>
      </c>
      <c r="AI125" s="890">
        <f t="shared" si="34"/>
        <v>280530.61224489793</v>
      </c>
      <c r="AJ125" s="891">
        <f t="shared" si="34"/>
        <v>0</v>
      </c>
    </row>
    <row r="126" spans="3:36" x14ac:dyDescent="0.3">
      <c r="L126" s="875" t="s">
        <v>440</v>
      </c>
      <c r="M126" s="888">
        <f t="shared" si="32"/>
        <v>312500</v>
      </c>
      <c r="N126" s="888">
        <f t="shared" si="32"/>
        <v>306250</v>
      </c>
      <c r="O126" s="888">
        <f t="shared" si="32"/>
        <v>322090.51724137936</v>
      </c>
      <c r="P126" s="888">
        <f t="shared" si="32"/>
        <v>300969.8275862069</v>
      </c>
      <c r="Q126" s="888">
        <f t="shared" si="32"/>
        <v>290409.4827586207</v>
      </c>
      <c r="R126" s="888">
        <f t="shared" si="32"/>
        <v>221767.24137931035</v>
      </c>
      <c r="S126" s="888">
        <f t="shared" si="32"/>
        <v>316810.3448275862</v>
      </c>
      <c r="T126" s="888">
        <f t="shared" si="32"/>
        <v>0</v>
      </c>
      <c r="U126" s="888">
        <f t="shared" si="32"/>
        <v>291719.99999999994</v>
      </c>
      <c r="V126" s="888">
        <f t="shared" si="32"/>
        <v>286000</v>
      </c>
      <c r="W126" s="888">
        <f t="shared" si="32"/>
        <v>314600</v>
      </c>
      <c r="X126" s="888">
        <f t="shared" si="32"/>
        <v>256816.32653061222</v>
      </c>
      <c r="Y126" s="888">
        <f t="shared" si="32"/>
        <v>320320</v>
      </c>
      <c r="Z126" s="888">
        <f t="shared" si="32"/>
        <v>471841.63265306118</v>
      </c>
      <c r="AA126" s="888">
        <f t="shared" si="32"/>
        <v>291719.99999999994</v>
      </c>
      <c r="AB126" s="889">
        <f t="shared" si="32"/>
        <v>0</v>
      </c>
      <c r="AC126" s="888">
        <f t="shared" ref="AC126:AJ126" si="35">AC115*AC65</f>
        <v>179299.72602739729</v>
      </c>
      <c r="AD126" s="888">
        <f t="shared" si="35"/>
        <v>365064</v>
      </c>
      <c r="AE126" s="888">
        <f t="shared" si="35"/>
        <v>446338.41095890413</v>
      </c>
      <c r="AF126" s="888">
        <f t="shared" si="35"/>
        <v>253194.79452054796</v>
      </c>
      <c r="AG126" s="888">
        <f t="shared" si="35"/>
        <v>294767.12328767119</v>
      </c>
      <c r="AH126" s="888">
        <f t="shared" si="35"/>
        <v>372778.76712328766</v>
      </c>
      <c r="AI126" s="888">
        <f t="shared" si="35"/>
        <v>362258.63013698638</v>
      </c>
      <c r="AJ126" s="889">
        <f t="shared" si="35"/>
        <v>0</v>
      </c>
    </row>
    <row r="127" spans="3:36" x14ac:dyDescent="0.3">
      <c r="L127" s="878" t="s">
        <v>443</v>
      </c>
      <c r="M127" s="890">
        <f t="shared" si="32"/>
        <v>65636.363636363647</v>
      </c>
      <c r="N127" s="890">
        <f t="shared" si="32"/>
        <v>74480</v>
      </c>
      <c r="O127" s="890">
        <f t="shared" si="32"/>
        <v>74480</v>
      </c>
      <c r="P127" s="890">
        <f t="shared" si="32"/>
        <v>67709.090909090897</v>
      </c>
      <c r="Q127" s="890">
        <f t="shared" si="32"/>
        <v>74480</v>
      </c>
      <c r="R127" s="890">
        <f t="shared" si="32"/>
        <v>67709.090909090897</v>
      </c>
      <c r="S127" s="890">
        <f t="shared" si="32"/>
        <v>67709.090909090897</v>
      </c>
      <c r="T127" s="890">
        <f t="shared" si="32"/>
        <v>0</v>
      </c>
      <c r="U127" s="890">
        <f t="shared" si="32"/>
        <v>52479</v>
      </c>
      <c r="V127" s="890">
        <f t="shared" si="32"/>
        <v>63000</v>
      </c>
      <c r="W127" s="890">
        <f t="shared" si="32"/>
        <v>89523</v>
      </c>
      <c r="X127" s="890">
        <f t="shared" si="32"/>
        <v>41580</v>
      </c>
      <c r="Y127" s="890">
        <f t="shared" si="32"/>
        <v>58652.999999999993</v>
      </c>
      <c r="Z127" s="890">
        <f t="shared" si="32"/>
        <v>142128</v>
      </c>
      <c r="AA127" s="890">
        <f t="shared" si="32"/>
        <v>61740</v>
      </c>
      <c r="AB127" s="891">
        <f t="shared" si="32"/>
        <v>0</v>
      </c>
      <c r="AC127" s="890">
        <f t="shared" ref="AC127:AJ127" si="36">AC116*AC66</f>
        <v>70819.411764705888</v>
      </c>
      <c r="AD127" s="890">
        <f t="shared" si="36"/>
        <v>133770</v>
      </c>
      <c r="AE127" s="890">
        <f t="shared" si="36"/>
        <v>256427.29411764705</v>
      </c>
      <c r="AF127" s="890">
        <f t="shared" si="36"/>
        <v>39718.823529411762</v>
      </c>
      <c r="AG127" s="890">
        <f t="shared" si="36"/>
        <v>72264.705882352937</v>
      </c>
      <c r="AH127" s="890">
        <f t="shared" si="36"/>
        <v>206789.47058823536</v>
      </c>
      <c r="AI127" s="890">
        <f t="shared" si="36"/>
        <v>92739.705882352951</v>
      </c>
      <c r="AJ127" s="891">
        <f t="shared" si="36"/>
        <v>0</v>
      </c>
    </row>
    <row r="128" spans="3:36" x14ac:dyDescent="0.3">
      <c r="L128" s="878" t="s">
        <v>444</v>
      </c>
      <c r="M128" s="890">
        <f t="shared" si="32"/>
        <v>90000</v>
      </c>
      <c r="N128" s="890">
        <f t="shared" si="32"/>
        <v>88500</v>
      </c>
      <c r="O128" s="890">
        <f t="shared" si="32"/>
        <v>90250</v>
      </c>
      <c r="P128" s="890">
        <f t="shared" si="32"/>
        <v>113083.33333333333</v>
      </c>
      <c r="Q128" s="890">
        <f t="shared" si="32"/>
        <v>142083.33333333331</v>
      </c>
      <c r="R128" s="890">
        <f t="shared" si="32"/>
        <v>71291.666666666657</v>
      </c>
      <c r="S128" s="890">
        <f t="shared" si="32"/>
        <v>90958.333333333328</v>
      </c>
      <c r="T128" s="890">
        <f t="shared" si="32"/>
        <v>0</v>
      </c>
      <c r="U128" s="890">
        <f t="shared" si="32"/>
        <v>78925</v>
      </c>
      <c r="V128" s="890">
        <f t="shared" si="32"/>
        <v>172200</v>
      </c>
      <c r="W128" s="890">
        <f t="shared" si="32"/>
        <v>156043.87931034484</v>
      </c>
      <c r="X128" s="890">
        <f t="shared" si="32"/>
        <v>109356.89655172413</v>
      </c>
      <c r="Y128" s="890">
        <f t="shared" si="32"/>
        <v>180117.24137931038</v>
      </c>
      <c r="Z128" s="890">
        <f t="shared" si="32"/>
        <v>142930.94827586206</v>
      </c>
      <c r="AA128" s="890">
        <f t="shared" si="32"/>
        <v>230639.13793103449</v>
      </c>
      <c r="AB128" s="891">
        <f t="shared" si="32"/>
        <v>0</v>
      </c>
      <c r="AC128" s="890">
        <f t="shared" ref="AC128:AJ128" si="37">AC117*AC67</f>
        <v>84195.360824742282</v>
      </c>
      <c r="AD128" s="890">
        <f t="shared" si="37"/>
        <v>277820</v>
      </c>
      <c r="AE128" s="890">
        <f t="shared" si="37"/>
        <v>212972.28865979385</v>
      </c>
      <c r="AF128" s="890">
        <f t="shared" si="37"/>
        <v>180736.08247422677</v>
      </c>
      <c r="AG128" s="890">
        <f t="shared" si="37"/>
        <v>236438.35051546394</v>
      </c>
      <c r="AH128" s="890">
        <f t="shared" si="37"/>
        <v>205861.3608247423</v>
      </c>
      <c r="AI128" s="890">
        <f t="shared" si="37"/>
        <v>240932.06185567009</v>
      </c>
      <c r="AJ128" s="891">
        <f t="shared" si="37"/>
        <v>0</v>
      </c>
    </row>
    <row r="129" spans="12:36" x14ac:dyDescent="0.3">
      <c r="L129" s="875" t="s">
        <v>445</v>
      </c>
      <c r="M129" s="888">
        <f t="shared" si="32"/>
        <v>224250</v>
      </c>
      <c r="N129" s="888">
        <f t="shared" si="32"/>
        <v>227500</v>
      </c>
      <c r="O129" s="888">
        <f t="shared" si="32"/>
        <v>274895.83333333326</v>
      </c>
      <c r="P129" s="888">
        <f t="shared" si="32"/>
        <v>224340.27777777778</v>
      </c>
      <c r="Q129" s="888">
        <f t="shared" si="32"/>
        <v>240138.88888888888</v>
      </c>
      <c r="R129" s="888">
        <f t="shared" si="32"/>
        <v>170625.00000000003</v>
      </c>
      <c r="S129" s="888">
        <f t="shared" si="32"/>
        <v>278055.55555555562</v>
      </c>
      <c r="T129" s="888">
        <f t="shared" si="32"/>
        <v>0</v>
      </c>
      <c r="U129" s="888">
        <f t="shared" si="32"/>
        <v>227500</v>
      </c>
      <c r="V129" s="888">
        <f t="shared" si="32"/>
        <v>229125</v>
      </c>
      <c r="W129" s="888">
        <f t="shared" si="32"/>
        <v>334848.48484848486</v>
      </c>
      <c r="X129" s="888">
        <f t="shared" si="32"/>
        <v>220261.36363636365</v>
      </c>
      <c r="Y129" s="888">
        <f t="shared" si="32"/>
        <v>299886.36363636359</v>
      </c>
      <c r="Z129" s="888">
        <f t="shared" si="32"/>
        <v>214303.03030303033</v>
      </c>
      <c r="AA129" s="888">
        <f t="shared" si="32"/>
        <v>261969.69696969696</v>
      </c>
      <c r="AB129" s="889">
        <f t="shared" si="32"/>
        <v>0</v>
      </c>
      <c r="AC129" s="888">
        <f t="shared" ref="AC129:AJ129" si="38">AC118*AC68</f>
        <v>179512.04819277106</v>
      </c>
      <c r="AD129" s="888">
        <f t="shared" si="38"/>
        <v>275544</v>
      </c>
      <c r="AE129" s="888">
        <f t="shared" si="38"/>
        <v>251433.43373493975</v>
      </c>
      <c r="AF129" s="888">
        <f t="shared" si="38"/>
        <v>327737.7108433735</v>
      </c>
      <c r="AG129" s="888">
        <f t="shared" si="38"/>
        <v>320044.33734939754</v>
      </c>
      <c r="AH129" s="888">
        <f t="shared" si="38"/>
        <v>303104.92771084339</v>
      </c>
      <c r="AI129" s="888">
        <f t="shared" si="38"/>
        <v>293746.98795180721</v>
      </c>
      <c r="AJ129" s="889">
        <f t="shared" si="38"/>
        <v>0</v>
      </c>
    </row>
    <row r="130" spans="12:36" x14ac:dyDescent="0.3">
      <c r="L130" s="878" t="s">
        <v>446</v>
      </c>
      <c r="M130" s="890">
        <f t="shared" si="32"/>
        <v>57617.241379310355</v>
      </c>
      <c r="N130" s="890">
        <f t="shared" si="32"/>
        <v>56210</v>
      </c>
      <c r="O130" s="890">
        <f t="shared" si="32"/>
        <v>57750.000000000007</v>
      </c>
      <c r="P130" s="890">
        <f t="shared" si="32"/>
        <v>56595</v>
      </c>
      <c r="Q130" s="890">
        <f t="shared" si="32"/>
        <v>59675.000000000007</v>
      </c>
      <c r="R130" s="890">
        <f t="shared" si="32"/>
        <v>52041.379310344833</v>
      </c>
      <c r="S130" s="890">
        <f t="shared" si="32"/>
        <v>55825</v>
      </c>
      <c r="T130" s="890">
        <f t="shared" si="32"/>
        <v>0</v>
      </c>
      <c r="U130" s="890">
        <f t="shared" si="32"/>
        <v>42161.538461538454</v>
      </c>
      <c r="V130" s="890">
        <f t="shared" si="32"/>
        <v>46305</v>
      </c>
      <c r="W130" s="890">
        <f t="shared" si="32"/>
        <v>87121.730769230751</v>
      </c>
      <c r="X130" s="890">
        <f t="shared" si="32"/>
        <v>55209.807692307688</v>
      </c>
      <c r="Y130" s="890">
        <f t="shared" si="32"/>
        <v>47431.73076923078</v>
      </c>
      <c r="Z130" s="890">
        <f t="shared" si="32"/>
        <v>67846.153846153844</v>
      </c>
      <c r="AA130" s="890">
        <f t="shared" si="32"/>
        <v>45675</v>
      </c>
      <c r="AB130" s="891">
        <f t="shared" si="32"/>
        <v>0</v>
      </c>
      <c r="AC130" s="890">
        <f t="shared" ref="AC130:AJ130" si="39">AC119*AC69</f>
        <v>45675</v>
      </c>
      <c r="AD130" s="890">
        <f t="shared" si="39"/>
        <v>97200</v>
      </c>
      <c r="AE130" s="890">
        <f t="shared" si="39"/>
        <v>142996.5</v>
      </c>
      <c r="AF130" s="890">
        <f t="shared" si="39"/>
        <v>44651.25</v>
      </c>
      <c r="AG130" s="890">
        <f t="shared" si="39"/>
        <v>126540</v>
      </c>
      <c r="AH130" s="890">
        <f t="shared" si="39"/>
        <v>162000</v>
      </c>
      <c r="AI130" s="890">
        <f t="shared" si="39"/>
        <v>78300</v>
      </c>
      <c r="AJ130" s="891">
        <f t="shared" si="39"/>
        <v>0</v>
      </c>
    </row>
    <row r="131" spans="12:36" x14ac:dyDescent="0.3">
      <c r="L131" s="878" t="s">
        <v>447</v>
      </c>
      <c r="M131" s="890">
        <f t="shared" si="32"/>
        <v>63000</v>
      </c>
      <c r="N131" s="890">
        <f t="shared" si="32"/>
        <v>89250</v>
      </c>
      <c r="O131" s="890">
        <f t="shared" si="32"/>
        <v>110493.75</v>
      </c>
      <c r="P131" s="890">
        <f t="shared" si="32"/>
        <v>118125</v>
      </c>
      <c r="Q131" s="890">
        <f t="shared" si="32"/>
        <v>133087.5</v>
      </c>
      <c r="R131" s="890">
        <f t="shared" si="32"/>
        <v>78093.75</v>
      </c>
      <c r="S131" s="890">
        <f t="shared" si="32"/>
        <v>87656.25</v>
      </c>
      <c r="T131" s="890">
        <f t="shared" si="32"/>
        <v>0</v>
      </c>
      <c r="U131" s="890">
        <f t="shared" si="32"/>
        <v>78445.71428571429</v>
      </c>
      <c r="V131" s="890">
        <f t="shared" si="32"/>
        <v>136800</v>
      </c>
      <c r="W131" s="890">
        <f t="shared" si="32"/>
        <v>148114.28571428571</v>
      </c>
      <c r="X131" s="890">
        <f t="shared" si="32"/>
        <v>121828.57142857143</v>
      </c>
      <c r="Y131" s="890">
        <f t="shared" si="32"/>
        <v>202240</v>
      </c>
      <c r="Z131" s="890">
        <f t="shared" si="32"/>
        <v>95085.71428571429</v>
      </c>
      <c r="AA131" s="890">
        <f t="shared" si="32"/>
        <v>178742.85714285713</v>
      </c>
      <c r="AB131" s="891">
        <f t="shared" si="32"/>
        <v>0</v>
      </c>
      <c r="AC131" s="890">
        <f t="shared" ref="AC131:AJ131" si="40">AC120*AC70</f>
        <v>71394.594594594586</v>
      </c>
      <c r="AD131" s="890">
        <f t="shared" si="40"/>
        <v>217170</v>
      </c>
      <c r="AE131" s="890">
        <f t="shared" si="40"/>
        <v>130892.37837837839</v>
      </c>
      <c r="AF131" s="890">
        <f t="shared" si="40"/>
        <v>174504.86486486488</v>
      </c>
      <c r="AG131" s="890">
        <f t="shared" si="40"/>
        <v>210522.52252252251</v>
      </c>
      <c r="AH131" s="890">
        <f t="shared" si="40"/>
        <v>146358.91891891891</v>
      </c>
      <c r="AI131" s="890">
        <f t="shared" si="40"/>
        <v>200339.63963963967</v>
      </c>
      <c r="AJ131" s="891">
        <f t="shared" si="40"/>
        <v>0</v>
      </c>
    </row>
    <row r="132" spans="12:36" ht="15" thickBot="1" x14ac:dyDescent="0.35">
      <c r="L132" s="892" t="s">
        <v>452</v>
      </c>
      <c r="M132" s="893">
        <f>SUM(M123:M131)</f>
        <v>1262542.4939045629</v>
      </c>
      <c r="N132" s="893">
        <f t="shared" ref="N132:AB132" si="41">SUM(N123:N131)</f>
        <v>1310710</v>
      </c>
      <c r="O132" s="893">
        <f t="shared" si="41"/>
        <v>1403857.2012691572</v>
      </c>
      <c r="P132" s="893">
        <f t="shared" si="41"/>
        <v>1372708.8837730756</v>
      </c>
      <c r="Q132" s="893">
        <f t="shared" si="41"/>
        <v>1429818.8577586208</v>
      </c>
      <c r="R132" s="893">
        <f t="shared" si="41"/>
        <v>1038228.2671543016</v>
      </c>
      <c r="S132" s="893">
        <f>SUM(S123:S131)</f>
        <v>1387823.9843477882</v>
      </c>
      <c r="T132" s="893">
        <f t="shared" si="41"/>
        <v>0</v>
      </c>
      <c r="U132" s="893">
        <f t="shared" si="41"/>
        <v>1208796.3640295675</v>
      </c>
      <c r="V132" s="893">
        <f t="shared" si="41"/>
        <v>1517555</v>
      </c>
      <c r="W132" s="893">
        <f t="shared" si="41"/>
        <v>1678426.2933285299</v>
      </c>
      <c r="X132" s="893">
        <f t="shared" si="41"/>
        <v>1358221.2332595414</v>
      </c>
      <c r="Y132" s="893">
        <f t="shared" si="41"/>
        <v>1648579.7627665857</v>
      </c>
      <c r="Z132" s="893">
        <f t="shared" si="41"/>
        <v>1980997.6074240853</v>
      </c>
      <c r="AA132" s="893">
        <f t="shared" si="41"/>
        <v>1717127.8245551446</v>
      </c>
      <c r="AB132" s="894">
        <f t="shared" si="41"/>
        <v>0</v>
      </c>
      <c r="AC132" s="893">
        <f t="shared" ref="AC132:AJ132" si="42">SUM(AC123:AC131)</f>
        <v>1150204.5872440855</v>
      </c>
      <c r="AD132" s="893">
        <f t="shared" si="42"/>
        <v>2139420</v>
      </c>
      <c r="AE132" s="893">
        <f t="shared" si="42"/>
        <v>2171247.0060066488</v>
      </c>
      <c r="AF132" s="893">
        <f t="shared" si="42"/>
        <v>1610520.6690895676</v>
      </c>
      <c r="AG132" s="893">
        <f t="shared" si="42"/>
        <v>1926748.2169514426</v>
      </c>
      <c r="AH132" s="893">
        <f t="shared" si="42"/>
        <v>2173742.1421832959</v>
      </c>
      <c r="AI132" s="893">
        <f t="shared" si="42"/>
        <v>2049085.9736611189</v>
      </c>
      <c r="AJ132" s="894">
        <f t="shared" si="42"/>
        <v>0</v>
      </c>
    </row>
    <row r="133" spans="12:36" x14ac:dyDescent="0.3">
      <c r="AC133" s="922"/>
      <c r="AD133" s="922"/>
      <c r="AE133" s="922"/>
      <c r="AF133" s="922"/>
      <c r="AG133" s="922"/>
      <c r="AH133" s="922"/>
      <c r="AI133" s="922"/>
      <c r="AJ133" s="922"/>
    </row>
  </sheetData>
  <mergeCells count="17">
    <mergeCell ref="AC50:AJ50"/>
    <mergeCell ref="AC76:AJ76"/>
    <mergeCell ref="AC29:AJ29"/>
    <mergeCell ref="E29:L29"/>
    <mergeCell ref="M29:T29"/>
    <mergeCell ref="U29:AB29"/>
    <mergeCell ref="U2:W2"/>
    <mergeCell ref="M76:T76"/>
    <mergeCell ref="U76:AB76"/>
    <mergeCell ref="E50:L50"/>
    <mergeCell ref="M50:T50"/>
    <mergeCell ref="U50:AB50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horizontalDpi="4294967292" verticalDpi="0" r:id="rId1"/>
  <ignoredErrors>
    <ignoredError sqref="N101:N109 V102:V109 R101 R102:R109 Z101:Z10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4"/>
  <sheetViews>
    <sheetView topLeftCell="A9" zoomScale="80" zoomScaleNormal="80" workbookViewId="0">
      <selection activeCell="B31" sqref="B31:C32"/>
    </sheetView>
  </sheetViews>
  <sheetFormatPr baseColWidth="10" defaultColWidth="9.109375" defaultRowHeight="12.75" customHeight="1" x14ac:dyDescent="0.25"/>
  <cols>
    <col min="1" max="5" width="9.109375" style="585"/>
    <col min="6" max="6" width="2.88671875" style="585" customWidth="1"/>
    <col min="7" max="16384" width="9.109375" style="585"/>
  </cols>
  <sheetData>
    <row r="1" spans="1:15" ht="12.75" customHeight="1" x14ac:dyDescent="0.3">
      <c r="A1" s="957" t="s">
        <v>384</v>
      </c>
      <c r="B1" s="958"/>
      <c r="C1" s="958"/>
      <c r="D1" s="958"/>
      <c r="E1" s="584" t="s">
        <v>385</v>
      </c>
      <c r="G1" s="586" t="s">
        <v>386</v>
      </c>
      <c r="H1" s="587"/>
      <c r="I1"/>
      <c r="J1" s="588" t="s">
        <v>387</v>
      </c>
      <c r="K1" s="589"/>
      <c r="L1" s="590"/>
      <c r="M1" s="588" t="s">
        <v>388</v>
      </c>
      <c r="N1" s="589"/>
      <c r="O1" s="590"/>
    </row>
    <row r="2" spans="1:15" ht="12.75" customHeight="1" thickBot="1" x14ac:dyDescent="0.35">
      <c r="A2" s="591" t="s">
        <v>389</v>
      </c>
      <c r="B2" s="592" t="s">
        <v>390</v>
      </c>
      <c r="C2" s="592" t="s">
        <v>391</v>
      </c>
      <c r="D2" s="592" t="s">
        <v>392</v>
      </c>
      <c r="E2" s="593" t="s">
        <v>393</v>
      </c>
      <c r="G2" s="594">
        <v>0.20514372785029597</v>
      </c>
      <c r="H2" s="595">
        <v>0.61515560237660594</v>
      </c>
      <c r="I2"/>
      <c r="J2" s="596">
        <v>9.9328756631019105E-4</v>
      </c>
      <c r="K2" s="597">
        <v>8.5682297858390404E-4</v>
      </c>
      <c r="L2" s="598">
        <v>6.7038311406304111E-4</v>
      </c>
      <c r="M2" s="599">
        <v>-1.5214180890473087E-5</v>
      </c>
      <c r="N2" s="600">
        <v>-1.5214180890473087E-5</v>
      </c>
      <c r="O2" s="601">
        <v>-1.5214180890473087E-5</v>
      </c>
    </row>
    <row r="3" spans="1:15" ht="12.75" customHeight="1" thickBot="1" x14ac:dyDescent="0.35">
      <c r="A3" s="602">
        <v>79567</v>
      </c>
      <c r="B3" s="603">
        <v>75192</v>
      </c>
      <c r="C3" s="603">
        <v>71611</v>
      </c>
      <c r="D3" s="604">
        <v>0.83</v>
      </c>
      <c r="E3" s="605">
        <v>0</v>
      </c>
      <c r="G3"/>
      <c r="H3"/>
      <c r="I3"/>
      <c r="J3" s="596">
        <v>1.3786363088208473E-3</v>
      </c>
      <c r="K3" s="597">
        <v>1.289501053386445E-3</v>
      </c>
      <c r="L3" s="598">
        <v>1.194854148556021E-3</v>
      </c>
      <c r="M3" s="599">
        <v>-1.5214180890473087E-5</v>
      </c>
      <c r="N3" s="600">
        <v>-1.5214180890473087E-5</v>
      </c>
      <c r="O3" s="606">
        <v>-1.5214180890473087E-5</v>
      </c>
    </row>
    <row r="4" spans="1:15" ht="12.75" customHeight="1" thickBot="1" x14ac:dyDescent="0.35">
      <c r="A4" s="602">
        <v>79336</v>
      </c>
      <c r="B4" s="603">
        <v>75369</v>
      </c>
      <c r="C4" s="603">
        <v>71403</v>
      </c>
      <c r="D4" s="604">
        <v>0.82</v>
      </c>
      <c r="E4" s="605">
        <v>0</v>
      </c>
      <c r="G4" s="586" t="s">
        <v>394</v>
      </c>
      <c r="H4" s="587"/>
      <c r="I4"/>
      <c r="J4" s="607">
        <v>1.0826212675822948E-3</v>
      </c>
      <c r="K4" s="608">
        <v>1.0101554625148459E-3</v>
      </c>
      <c r="L4" s="609">
        <v>7.9547014042775726E-4</v>
      </c>
      <c r="M4" s="610">
        <v>-1.5214180890473087E-5</v>
      </c>
      <c r="N4" s="611">
        <v>-1.5214180890473087E-5</v>
      </c>
      <c r="O4" s="612">
        <v>-1.5214180890473087E-5</v>
      </c>
    </row>
    <row r="5" spans="1:15" ht="12.75" customHeight="1" thickBot="1" x14ac:dyDescent="0.35">
      <c r="A5" s="602">
        <v>79345</v>
      </c>
      <c r="B5" s="603">
        <v>75378</v>
      </c>
      <c r="C5" s="603">
        <v>71410</v>
      </c>
      <c r="D5" s="604">
        <v>0.83</v>
      </c>
      <c r="E5" s="605">
        <v>0</v>
      </c>
      <c r="G5" s="613">
        <v>0.18601470010296053</v>
      </c>
      <c r="H5" s="614">
        <v>0.21680740292542272</v>
      </c>
      <c r="I5"/>
      <c r="J5"/>
      <c r="K5"/>
      <c r="L5"/>
      <c r="M5" s="615"/>
      <c r="N5" s="615"/>
      <c r="O5" s="615"/>
    </row>
    <row r="6" spans="1:15" ht="12.75" customHeight="1" thickBot="1" x14ac:dyDescent="0.35">
      <c r="A6" s="602">
        <v>78498</v>
      </c>
      <c r="B6" s="603">
        <v>75378</v>
      </c>
      <c r="C6" s="603">
        <v>71410</v>
      </c>
      <c r="D6" s="604">
        <v>0.84</v>
      </c>
      <c r="E6" s="605">
        <v>0</v>
      </c>
      <c r="G6" s="616">
        <v>0.18601470010296053</v>
      </c>
      <c r="H6" s="617">
        <v>0.21680740292542272</v>
      </c>
      <c r="I6"/>
      <c r="J6" s="588" t="s">
        <v>395</v>
      </c>
      <c r="K6" s="589"/>
      <c r="L6" s="590"/>
      <c r="M6" s="589" t="s">
        <v>396</v>
      </c>
      <c r="N6" s="589"/>
      <c r="O6" s="590"/>
    </row>
    <row r="7" spans="1:15" ht="12.75" customHeight="1" thickBot="1" x14ac:dyDescent="0.35">
      <c r="A7" s="602">
        <v>78498</v>
      </c>
      <c r="B7" s="603">
        <v>75387</v>
      </c>
      <c r="C7" s="603">
        <v>71419</v>
      </c>
      <c r="D7" s="604">
        <v>0.83</v>
      </c>
      <c r="E7" s="605">
        <v>0</v>
      </c>
      <c r="G7" s="618"/>
      <c r="H7" s="618"/>
      <c r="I7"/>
      <c r="J7" s="596">
        <v>7.2714547270456044E-3</v>
      </c>
      <c r="K7" s="597">
        <v>6.2724529221777911E-3</v>
      </c>
      <c r="L7" s="598">
        <v>4.9076024195021072E-3</v>
      </c>
      <c r="M7" s="599">
        <v>-1.1137683718836499E-4</v>
      </c>
      <c r="N7" s="600">
        <v>-1.1137683718836499E-4</v>
      </c>
      <c r="O7" s="619">
        <v>-1.1137683718836499E-4</v>
      </c>
    </row>
    <row r="8" spans="1:15" ht="12.75" customHeight="1" x14ac:dyDescent="0.3">
      <c r="A8" s="602">
        <v>79567</v>
      </c>
      <c r="B8" s="603">
        <v>75192</v>
      </c>
      <c r="C8" s="603">
        <v>71611</v>
      </c>
      <c r="D8" s="604">
        <v>0.83</v>
      </c>
      <c r="E8" s="620">
        <v>0</v>
      </c>
      <c r="G8" s="586" t="s">
        <v>397</v>
      </c>
      <c r="H8" s="587"/>
      <c r="I8"/>
      <c r="J8" s="596">
        <v>1.0092436314179606E-2</v>
      </c>
      <c r="K8" s="597">
        <v>9.4399133223912485E-3</v>
      </c>
      <c r="L8" s="598">
        <v>8.7470417846089062E-3</v>
      </c>
      <c r="M8" s="599">
        <v>-1.1137683718836499E-4</v>
      </c>
      <c r="N8" s="600">
        <v>-1.1137683718836499E-4</v>
      </c>
      <c r="O8" s="606">
        <v>-1.1137683718836499E-4</v>
      </c>
    </row>
    <row r="9" spans="1:15" ht="12.75" customHeight="1" thickBot="1" x14ac:dyDescent="0.35">
      <c r="A9" s="602">
        <v>79336</v>
      </c>
      <c r="B9" s="603">
        <v>75369</v>
      </c>
      <c r="C9" s="603">
        <v>71403</v>
      </c>
      <c r="D9" s="604">
        <v>0.82</v>
      </c>
      <c r="E9" s="620">
        <v>0</v>
      </c>
      <c r="G9" s="621">
        <v>0.22307287198024722</v>
      </c>
      <c r="H9" s="614">
        <v>3.7206201577302178E-3</v>
      </c>
      <c r="I9"/>
      <c r="J9" s="607">
        <v>7.925430460188591E-3</v>
      </c>
      <c r="K9" s="608">
        <v>7.3949377421892257E-3</v>
      </c>
      <c r="L9" s="609">
        <v>5.8233137200377552E-3</v>
      </c>
      <c r="M9" s="610">
        <v>-1.1137683718836499E-4</v>
      </c>
      <c r="N9" s="611">
        <v>-1.1137683718836499E-4</v>
      </c>
      <c r="O9" s="612">
        <v>-1.1137683718836499E-4</v>
      </c>
    </row>
    <row r="10" spans="1:15" ht="12.75" customHeight="1" thickBot="1" x14ac:dyDescent="0.35">
      <c r="A10" s="602">
        <v>79345</v>
      </c>
      <c r="B10" s="603">
        <v>75378</v>
      </c>
      <c r="C10" s="603">
        <v>71410</v>
      </c>
      <c r="D10" s="604">
        <v>0.83</v>
      </c>
      <c r="E10" s="620">
        <v>0.02</v>
      </c>
      <c r="G10" s="622">
        <v>0.22307287198024722</v>
      </c>
      <c r="H10" s="623">
        <v>3.7206201577302178E-3</v>
      </c>
      <c r="I10"/>
      <c r="J10"/>
      <c r="K10"/>
      <c r="L10"/>
      <c r="M10"/>
      <c r="N10"/>
      <c r="O10"/>
    </row>
    <row r="11" spans="1:15" ht="12.75" customHeight="1" thickBot="1" x14ac:dyDescent="0.35">
      <c r="A11" s="602">
        <v>78498</v>
      </c>
      <c r="B11" s="603">
        <v>75378</v>
      </c>
      <c r="C11" s="603">
        <v>71410</v>
      </c>
      <c r="D11" s="604">
        <v>0.84</v>
      </c>
      <c r="E11" s="620">
        <v>0.06</v>
      </c>
      <c r="G11" s="594">
        <v>8.8781290581462807E-2</v>
      </c>
      <c r="H11" s="617">
        <v>3.7206201577302178E-3</v>
      </c>
      <c r="I11"/>
      <c r="J11" s="588" t="s">
        <v>398</v>
      </c>
      <c r="K11" s="589"/>
      <c r="L11" s="590"/>
      <c r="M11" s="588" t="s">
        <v>399</v>
      </c>
      <c r="N11" s="589"/>
      <c r="O11" s="590"/>
    </row>
    <row r="12" spans="1:15" ht="12.75" customHeight="1" thickBot="1" x14ac:dyDescent="0.35">
      <c r="A12" s="624">
        <v>78498</v>
      </c>
      <c r="B12" s="625">
        <v>75387</v>
      </c>
      <c r="C12" s="625">
        <v>71419</v>
      </c>
      <c r="D12" s="626">
        <v>0.83</v>
      </c>
      <c r="E12" s="627">
        <v>0.1</v>
      </c>
      <c r="G12" s="618"/>
      <c r="H12" s="618"/>
      <c r="I12"/>
      <c r="J12" s="628">
        <v>873.09544053351033</v>
      </c>
      <c r="K12" s="629">
        <v>988.93536655278353</v>
      </c>
      <c r="L12" s="630">
        <v>777.73741562118653</v>
      </c>
      <c r="M12" s="631">
        <v>-13.373198676259147</v>
      </c>
      <c r="N12" s="632">
        <v>-17.560035073507308</v>
      </c>
      <c r="O12" s="633">
        <v>-17.650560520289403</v>
      </c>
    </row>
    <row r="13" spans="1:15" ht="12.75" customHeight="1" thickBot="1" x14ac:dyDescent="0.35">
      <c r="A13" s="615"/>
      <c r="B13" s="615"/>
      <c r="C13" s="615"/>
      <c r="D13" s="615"/>
      <c r="E13" s="615"/>
      <c r="G13" s="586" t="s">
        <v>400</v>
      </c>
      <c r="H13" s="587"/>
      <c r="I13"/>
      <c r="J13" s="628">
        <v>1388.4131082897084</v>
      </c>
      <c r="K13" s="629">
        <v>1566.4064554903823</v>
      </c>
      <c r="L13" s="630">
        <v>926.87032218430011</v>
      </c>
      <c r="M13" s="631">
        <v>-15.322074462329146</v>
      </c>
      <c r="N13" s="632">
        <v>-18.481249859586946</v>
      </c>
      <c r="O13" s="633">
        <v>-11.801919724482472</v>
      </c>
    </row>
    <row r="14" spans="1:15" ht="12.75" customHeight="1" thickBot="1" x14ac:dyDescent="0.35">
      <c r="A14" s="957" t="s">
        <v>401</v>
      </c>
      <c r="B14" s="958"/>
      <c r="C14" s="958"/>
      <c r="D14" s="959" t="s">
        <v>402</v>
      </c>
      <c r="E14" s="961" t="s">
        <v>403</v>
      </c>
      <c r="G14" s="594">
        <v>5.3166438592741297E-2</v>
      </c>
      <c r="H14" s="595">
        <v>1.3188815613506946E-2</v>
      </c>
      <c r="I14"/>
      <c r="J14" s="634">
        <v>1165.3898277835456</v>
      </c>
      <c r="K14" s="635">
        <v>1818.7922601307068</v>
      </c>
      <c r="L14" s="636">
        <v>1297.812535325204</v>
      </c>
      <c r="M14" s="637">
        <v>-16.377335434589892</v>
      </c>
      <c r="N14" s="638">
        <v>-27.393243391399551</v>
      </c>
      <c r="O14" s="639">
        <v>-24.821993524160892</v>
      </c>
    </row>
    <row r="15" spans="1:15" ht="12.75" customHeight="1" thickBot="1" x14ac:dyDescent="0.35">
      <c r="A15" s="640">
        <v>1</v>
      </c>
      <c r="B15" s="641">
        <v>2</v>
      </c>
      <c r="C15" s="641">
        <v>3</v>
      </c>
      <c r="D15" s="960"/>
      <c r="E15" s="962"/>
      <c r="G15"/>
      <c r="H15"/>
      <c r="I15" s="642"/>
      <c r="J15" s="642"/>
      <c r="K15" s="642"/>
      <c r="L15" s="642"/>
      <c r="M15" s="642"/>
      <c r="N15" s="642"/>
      <c r="O15" s="642"/>
    </row>
    <row r="16" spans="1:15" ht="12.75" customHeight="1" x14ac:dyDescent="0.3">
      <c r="A16" s="602">
        <v>126</v>
      </c>
      <c r="B16" s="603">
        <v>207</v>
      </c>
      <c r="C16" s="603">
        <v>318</v>
      </c>
      <c r="D16" s="603"/>
      <c r="E16" s="605">
        <v>0</v>
      </c>
      <c r="G16" s="586" t="s">
        <v>404</v>
      </c>
      <c r="H16" s="587"/>
      <c r="I16"/>
      <c r="J16" s="588" t="s">
        <v>405</v>
      </c>
      <c r="K16" s="589"/>
      <c r="L16" s="590"/>
      <c r="M16" s="588" t="s">
        <v>406</v>
      </c>
      <c r="N16" s="589"/>
      <c r="O16" s="590"/>
    </row>
    <row r="17" spans="1:15" ht="12.75" customHeight="1" x14ac:dyDescent="0.3">
      <c r="A17" s="602">
        <v>125</v>
      </c>
      <c r="B17" s="603">
        <v>205</v>
      </c>
      <c r="C17" s="603">
        <v>315</v>
      </c>
      <c r="D17" s="603"/>
      <c r="E17" s="605">
        <v>0</v>
      </c>
      <c r="G17" s="643">
        <v>6.9408456534552225E-5</v>
      </c>
      <c r="H17" s="614">
        <v>0.49347629923990044</v>
      </c>
      <c r="I17"/>
      <c r="J17" s="613">
        <v>2.2452031831025385E-2</v>
      </c>
      <c r="K17" s="644">
        <v>2.2452031831025385E-2</v>
      </c>
      <c r="L17" s="645">
        <v>2.2452031831025385E-2</v>
      </c>
      <c r="M17" s="646">
        <v>-3.4389766390089489E-4</v>
      </c>
      <c r="N17" s="647">
        <v>-3.9866959940830987E-4</v>
      </c>
      <c r="O17" s="648">
        <v>-5.0954337373682371E-4</v>
      </c>
    </row>
    <row r="18" spans="1:15" ht="12.75" customHeight="1" x14ac:dyDescent="0.3">
      <c r="A18" s="602">
        <v>125</v>
      </c>
      <c r="B18" s="603">
        <v>206</v>
      </c>
      <c r="C18" s="603">
        <v>317</v>
      </c>
      <c r="D18" s="603"/>
      <c r="E18" s="605">
        <v>0</v>
      </c>
      <c r="G18" s="622">
        <v>6.9408456534552225E-5</v>
      </c>
      <c r="H18" s="623">
        <v>0.49347629923990044</v>
      </c>
      <c r="I18"/>
      <c r="J18" s="613">
        <v>4.0959746717336751E-2</v>
      </c>
      <c r="K18" s="644">
        <v>4.0959746717336751E-2</v>
      </c>
      <c r="L18" s="645">
        <v>4.0959746717336751E-2</v>
      </c>
      <c r="M18" s="646">
        <v>-4.5201841254168137E-4</v>
      </c>
      <c r="N18" s="647">
        <v>-4.8326365779149754E-4</v>
      </c>
      <c r="O18" s="648">
        <v>-5.2154398638412994E-4</v>
      </c>
    </row>
    <row r="19" spans="1:15" ht="12.75" customHeight="1" thickBot="1" x14ac:dyDescent="0.35">
      <c r="A19" s="602">
        <v>125</v>
      </c>
      <c r="B19" s="603">
        <v>206</v>
      </c>
      <c r="C19" s="603">
        <v>317</v>
      </c>
      <c r="D19" s="603"/>
      <c r="E19" s="605">
        <v>0</v>
      </c>
      <c r="G19" s="616">
        <v>6.9408456534552225E-5</v>
      </c>
      <c r="H19" s="617">
        <v>0.49347629923990044</v>
      </c>
      <c r="I19"/>
      <c r="J19" s="649">
        <v>2.1135971656101076E-2</v>
      </c>
      <c r="K19" s="650">
        <v>2.1135971656101076E-2</v>
      </c>
      <c r="L19" s="651">
        <v>2.1135971656101076E-2</v>
      </c>
      <c r="M19" s="652">
        <v>-2.9702584431022191E-4</v>
      </c>
      <c r="N19" s="653">
        <v>-3.1833367041472381E-4</v>
      </c>
      <c r="O19" s="654">
        <v>-4.0424709832466389E-4</v>
      </c>
    </row>
    <row r="20" spans="1:15" ht="12.75" customHeight="1" thickBot="1" x14ac:dyDescent="0.35">
      <c r="A20" s="602">
        <v>125</v>
      </c>
      <c r="B20" s="603">
        <v>205</v>
      </c>
      <c r="C20" s="603">
        <v>315</v>
      </c>
      <c r="D20" s="603"/>
      <c r="E20" s="605">
        <v>0</v>
      </c>
      <c r="G20"/>
      <c r="H20"/>
      <c r="I20"/>
      <c r="J20" s="615"/>
      <c r="K20" s="642"/>
      <c r="L20" s="642"/>
      <c r="M20"/>
      <c r="N20"/>
      <c r="O20"/>
    </row>
    <row r="21" spans="1:15" ht="12.75" customHeight="1" x14ac:dyDescent="0.3">
      <c r="A21" s="602">
        <v>126</v>
      </c>
      <c r="B21" s="603">
        <v>207</v>
      </c>
      <c r="C21" s="603">
        <v>318</v>
      </c>
      <c r="D21" s="655">
        <v>0</v>
      </c>
      <c r="E21" s="620">
        <v>0.1</v>
      </c>
      <c r="G21" s="586" t="s">
        <v>407</v>
      </c>
      <c r="H21" s="587"/>
      <c r="I21" s="618"/>
      <c r="J21" s="618"/>
      <c r="K21"/>
      <c r="L21" s="656" t="s">
        <v>408</v>
      </c>
      <c r="M21" s="657"/>
      <c r="N21" s="657"/>
      <c r="O21" s="658"/>
    </row>
    <row r="22" spans="1:15" ht="12.75" customHeight="1" thickBot="1" x14ac:dyDescent="0.35">
      <c r="A22" s="602">
        <v>125</v>
      </c>
      <c r="B22" s="603">
        <v>205</v>
      </c>
      <c r="C22" s="603">
        <v>315</v>
      </c>
      <c r="D22" s="655">
        <v>39909</v>
      </c>
      <c r="E22" s="620">
        <v>0</v>
      </c>
      <c r="G22" s="649">
        <v>9.7026436440377367E-3</v>
      </c>
      <c r="H22" s="659">
        <v>0.46149364622978811</v>
      </c>
      <c r="I22" s="618"/>
      <c r="J22" s="618"/>
      <c r="K22"/>
      <c r="L22" s="660">
        <v>3.1717278086536597E-3</v>
      </c>
      <c r="M22" s="661">
        <v>3.1717278086536597E-3</v>
      </c>
      <c r="N22" s="662">
        <v>3.1717278086536597E-3</v>
      </c>
      <c r="O22" s="614">
        <v>0.25940724688864897</v>
      </c>
    </row>
    <row r="23" spans="1:15" ht="12.75" customHeight="1" thickBot="1" x14ac:dyDescent="0.35">
      <c r="A23" s="602">
        <v>125</v>
      </c>
      <c r="B23" s="603">
        <v>206</v>
      </c>
      <c r="C23" s="603">
        <v>317</v>
      </c>
      <c r="D23" s="655">
        <v>41728</v>
      </c>
      <c r="E23" s="620">
        <v>0</v>
      </c>
      <c r="G23"/>
      <c r="H23"/>
      <c r="I23"/>
      <c r="J23"/>
      <c r="K23"/>
      <c r="L23" s="660">
        <v>3.1717278086536597E-3</v>
      </c>
      <c r="M23" s="661">
        <v>3.1717278086536597E-3</v>
      </c>
      <c r="N23" s="661">
        <v>3.1717278086536597E-3</v>
      </c>
      <c r="O23" s="623">
        <v>0.25940724688864897</v>
      </c>
    </row>
    <row r="24" spans="1:15" ht="12.75" customHeight="1" thickBot="1" x14ac:dyDescent="0.35">
      <c r="A24" s="602">
        <v>125</v>
      </c>
      <c r="B24" s="603">
        <v>206</v>
      </c>
      <c r="C24" s="603">
        <v>317</v>
      </c>
      <c r="D24" s="655">
        <v>0</v>
      </c>
      <c r="E24" s="620">
        <v>0</v>
      </c>
      <c r="G24" s="586" t="s">
        <v>409</v>
      </c>
      <c r="H24" s="587"/>
      <c r="I24"/>
      <c r="J24"/>
      <c r="K24"/>
      <c r="L24" s="663">
        <v>3.1717278086536597E-3</v>
      </c>
      <c r="M24" s="664">
        <v>3.1717278086536597E-3</v>
      </c>
      <c r="N24" s="664">
        <v>3.1717278086536597E-3</v>
      </c>
      <c r="O24" s="617">
        <v>0.25940724688864897</v>
      </c>
    </row>
    <row r="25" spans="1:15" ht="12.75" customHeight="1" thickBot="1" x14ac:dyDescent="0.35">
      <c r="A25" s="624">
        <v>125</v>
      </c>
      <c r="B25" s="625">
        <v>205</v>
      </c>
      <c r="C25" s="625">
        <v>315</v>
      </c>
      <c r="D25" s="665">
        <v>0</v>
      </c>
      <c r="E25" s="627">
        <v>0.1</v>
      </c>
      <c r="G25" s="666">
        <v>9.7026436440377367E-2</v>
      </c>
      <c r="H25" s="667">
        <v>0.46149364622978811</v>
      </c>
      <c r="I25"/>
      <c r="J25"/>
      <c r="K25"/>
      <c r="L25"/>
      <c r="M25"/>
      <c r="N25"/>
      <c r="O25"/>
    </row>
    <row r="26" spans="1:15" ht="12.75" customHeight="1" thickBot="1" x14ac:dyDescent="0.35">
      <c r="A26" s="615"/>
      <c r="B26" s="615"/>
      <c r="C26" s="615"/>
      <c r="D26" s="615"/>
      <c r="G26"/>
      <c r="H26"/>
      <c r="I26"/>
      <c r="J26"/>
      <c r="K26"/>
      <c r="L26"/>
      <c r="M26" s="588" t="s">
        <v>410</v>
      </c>
      <c r="N26" s="589"/>
      <c r="O26" s="590"/>
    </row>
    <row r="27" spans="1:15" ht="12.75" customHeight="1" thickBot="1" x14ac:dyDescent="0.35">
      <c r="A27" s="668" t="s">
        <v>411</v>
      </c>
      <c r="B27" s="963" t="s">
        <v>412</v>
      </c>
      <c r="C27" s="964"/>
      <c r="D27" s="615"/>
      <c r="G27" s="669" t="s">
        <v>413</v>
      </c>
      <c r="H27" s="670">
        <v>-0.33935773973866407</v>
      </c>
      <c r="I27"/>
      <c r="J27"/>
      <c r="K27"/>
      <c r="L27"/>
      <c r="M27" s="671"/>
      <c r="N27" s="672"/>
      <c r="O27" s="673"/>
    </row>
    <row r="28" spans="1:15" ht="12.75" customHeight="1" thickBot="1" x14ac:dyDescent="0.35">
      <c r="A28" s="674">
        <v>1</v>
      </c>
      <c r="B28" s="675">
        <v>28</v>
      </c>
      <c r="C28" s="676" t="s">
        <v>337</v>
      </c>
      <c r="D28" s="615">
        <v>150</v>
      </c>
      <c r="G28"/>
      <c r="H28"/>
      <c r="I28"/>
      <c r="J28"/>
      <c r="K28"/>
      <c r="L28"/>
      <c r="M28" s="631" t="s">
        <v>415</v>
      </c>
      <c r="N28" s="632" t="s">
        <v>416</v>
      </c>
      <c r="O28" s="633" t="s">
        <v>417</v>
      </c>
    </row>
    <row r="29" spans="1:15" ht="12.75" customHeight="1" thickBot="1" x14ac:dyDescent="0.35">
      <c r="A29" s="674">
        <v>1</v>
      </c>
      <c r="B29" s="677">
        <v>40</v>
      </c>
      <c r="C29" s="678" t="s">
        <v>336</v>
      </c>
      <c r="D29" s="615">
        <v>25</v>
      </c>
      <c r="G29" s="588" t="s">
        <v>414</v>
      </c>
      <c r="H29" s="589"/>
      <c r="I29" s="590"/>
      <c r="J29"/>
      <c r="K29"/>
      <c r="L29"/>
      <c r="M29" s="637"/>
      <c r="N29" s="638"/>
      <c r="O29" s="639"/>
    </row>
    <row r="30" spans="1:15" ht="12.75" customHeight="1" x14ac:dyDescent="0.3">
      <c r="A30" s="679">
        <v>1</v>
      </c>
      <c r="B30" s="677">
        <v>45</v>
      </c>
      <c r="C30" s="678" t="s">
        <v>336</v>
      </c>
      <c r="D30" s="680">
        <f>IF(C28="Major",26,IF(C28="Minor",6,0))+IF(C29="Major",26,IF(C29="Minor",6,0))+IF(C30="Major",26,IF(C30="Minor",6,0))+IF(C31="Major",26,IF(C31="Minor",6,0))+IF(C32="Major",26,IF(C32="Minor",6,0))</f>
        <v>90</v>
      </c>
      <c r="G30" s="681">
        <v>4.4025086303533502E-2</v>
      </c>
      <c r="H30" s="682">
        <v>4.4025086303533502E-2</v>
      </c>
      <c r="I30" s="683">
        <v>4.4025086303533502E-2</v>
      </c>
      <c r="J30"/>
      <c r="K30"/>
      <c r="L30"/>
      <c r="M30" s="671">
        <v>34.71304347826085</v>
      </c>
      <c r="N30" s="672">
        <v>43.682608695652164</v>
      </c>
      <c r="O30" s="673">
        <v>55.936956521739141</v>
      </c>
    </row>
    <row r="31" spans="1:15" ht="12.75" customHeight="1" x14ac:dyDescent="0.3">
      <c r="A31" s="679">
        <v>1</v>
      </c>
      <c r="B31" s="677">
        <v>10</v>
      </c>
      <c r="C31" s="678" t="s">
        <v>337</v>
      </c>
      <c r="D31" s="680">
        <f>SUM(B28:B32)</f>
        <v>134</v>
      </c>
      <c r="G31" s="681">
        <v>3.9759465023868311E-2</v>
      </c>
      <c r="H31" s="682">
        <v>3.9759465023868311E-2</v>
      </c>
      <c r="I31" s="683">
        <v>3.9759465023868311E-2</v>
      </c>
      <c r="J31"/>
      <c r="K31"/>
      <c r="L31"/>
      <c r="M31" s="631">
        <v>9.3847826086956516</v>
      </c>
      <c r="N31" s="632">
        <v>15.243478260869562</v>
      </c>
      <c r="O31" s="633">
        <v>21.464444444444446</v>
      </c>
    </row>
    <row r="32" spans="1:15" ht="12.75" customHeight="1" thickBot="1" x14ac:dyDescent="0.35">
      <c r="A32" s="674">
        <v>1</v>
      </c>
      <c r="B32" s="677">
        <v>11</v>
      </c>
      <c r="C32" s="678" t="s">
        <v>336</v>
      </c>
      <c r="D32" s="684">
        <f>D31/D30</f>
        <v>1.4888888888888889</v>
      </c>
      <c r="G32" s="685">
        <v>-3.2176473226170246E-2</v>
      </c>
      <c r="H32" s="686">
        <v>-3.2176473226170246E-2</v>
      </c>
      <c r="I32" s="687">
        <v>-3.2176473226170246E-2</v>
      </c>
      <c r="J32"/>
      <c r="K32"/>
      <c r="L32"/>
      <c r="M32" s="637">
        <v>28.841304347826082</v>
      </c>
      <c r="N32" s="638">
        <v>33.604347826086958</v>
      </c>
      <c r="O32" s="639">
        <v>47.715217391304328</v>
      </c>
    </row>
    <row r="33" spans="1:15" ht="12.75" customHeight="1" x14ac:dyDescent="0.3">
      <c r="A33" s="688">
        <v>2</v>
      </c>
      <c r="B33" s="675">
        <v>18</v>
      </c>
      <c r="C33" s="676" t="s">
        <v>337</v>
      </c>
      <c r="D33" s="615">
        <v>150</v>
      </c>
      <c r="G33" s="689">
        <v>5.974980327995541E-2</v>
      </c>
      <c r="H33" s="690">
        <v>5.974980327995541E-2</v>
      </c>
      <c r="I33" s="691">
        <v>5.974980327995541E-2</v>
      </c>
      <c r="J33"/>
      <c r="K33"/>
      <c r="L33"/>
      <c r="M33" s="692">
        <v>36.341304347826096</v>
      </c>
      <c r="N33" s="693">
        <v>42.839130434782604</v>
      </c>
      <c r="O33" s="694">
        <v>55.27391304347826</v>
      </c>
    </row>
    <row r="34" spans="1:15" ht="12.75" customHeight="1" x14ac:dyDescent="0.3">
      <c r="A34" s="674">
        <v>2</v>
      </c>
      <c r="B34" s="677">
        <v>20</v>
      </c>
      <c r="C34" s="678" t="s">
        <v>336</v>
      </c>
      <c r="D34" s="615">
        <v>25</v>
      </c>
      <c r="G34" s="681">
        <v>-7.5996653612221755E-5</v>
      </c>
      <c r="H34" s="682">
        <v>-7.5996653612221755E-5</v>
      </c>
      <c r="I34" s="683">
        <v>-7.5996653612221755E-5</v>
      </c>
      <c r="J34"/>
      <c r="K34"/>
      <c r="L34" s="695"/>
      <c r="M34" s="631">
        <v>11.760869565217394</v>
      </c>
      <c r="N34" s="632">
        <v>18.889130434782619</v>
      </c>
      <c r="O34" s="633">
        <v>25.291111111111118</v>
      </c>
    </row>
    <row r="35" spans="1:15" ht="12.75" customHeight="1" thickBot="1" x14ac:dyDescent="0.35">
      <c r="A35" s="679">
        <v>2</v>
      </c>
      <c r="B35" s="677">
        <v>35</v>
      </c>
      <c r="C35" s="678" t="s">
        <v>337</v>
      </c>
      <c r="D35" s="680">
        <f>IF(C33="Major",26,IF(C33="Minor",6,0))+IF(C34="Major",26,IF(C34="Minor",6,0))+IF(C35="Major",26,IF(C35="Minor",6,0))+IF(C36="Major",26,IF(C36="Minor",6,0))+IF(C37="Major",26,IF(C37="Minor",6,0))</f>
        <v>90</v>
      </c>
      <c r="G35" s="696">
        <v>4.0165874715934101E-2</v>
      </c>
      <c r="H35" s="697">
        <v>4.0165874715934101E-2</v>
      </c>
      <c r="I35" s="698">
        <v>4.0165874715934101E-2</v>
      </c>
      <c r="J35"/>
      <c r="K35"/>
      <c r="L35"/>
      <c r="M35" s="699">
        <v>34.26304347826089</v>
      </c>
      <c r="N35" s="700">
        <v>38.282608695652172</v>
      </c>
      <c r="O35" s="701">
        <v>52.569565217391329</v>
      </c>
    </row>
    <row r="36" spans="1:15" ht="12.75" customHeight="1" x14ac:dyDescent="0.3">
      <c r="A36" s="679">
        <v>2</v>
      </c>
      <c r="B36" s="677">
        <v>35</v>
      </c>
      <c r="C36" s="678" t="s">
        <v>336</v>
      </c>
      <c r="D36" s="680">
        <f>SUM(B33:B37)</f>
        <v>133</v>
      </c>
      <c r="G36" s="702">
        <v>-2.7946050194379048E-2</v>
      </c>
      <c r="H36" s="703">
        <v>-2.7946050194379048E-2</v>
      </c>
      <c r="I36" s="704">
        <v>-2.7946050194379048E-2</v>
      </c>
      <c r="J36"/>
      <c r="K36" s="705"/>
      <c r="L36" s="705"/>
      <c r="M36" s="671">
        <v>39.506521739130442</v>
      </c>
      <c r="N36" s="672">
        <v>47.517391304347818</v>
      </c>
      <c r="O36" s="673">
        <v>59.039130434782614</v>
      </c>
    </row>
    <row r="37" spans="1:15" ht="12.75" customHeight="1" x14ac:dyDescent="0.3">
      <c r="A37" s="706">
        <v>2</v>
      </c>
      <c r="B37" s="707">
        <v>25</v>
      </c>
      <c r="C37" s="678" t="s">
        <v>336</v>
      </c>
      <c r="D37" s="684">
        <f>D36/D35</f>
        <v>1.4777777777777779</v>
      </c>
      <c r="G37" s="681">
        <v>-0.10194051598803941</v>
      </c>
      <c r="H37" s="682">
        <v>-0.10194051598803941</v>
      </c>
      <c r="I37" s="683">
        <v>-0.10194051598803941</v>
      </c>
      <c r="J37"/>
      <c r="K37" s="705"/>
      <c r="L37" s="705"/>
      <c r="M37" s="631">
        <v>15.095555555555549</v>
      </c>
      <c r="N37" s="632">
        <v>24.74</v>
      </c>
      <c r="O37" s="633">
        <v>32.945454545454538</v>
      </c>
    </row>
    <row r="38" spans="1:15" ht="12.75" customHeight="1" thickBot="1" x14ac:dyDescent="0.35">
      <c r="A38" s="674">
        <v>3</v>
      </c>
      <c r="B38" s="675">
        <v>11</v>
      </c>
      <c r="C38" s="676" t="s">
        <v>337</v>
      </c>
      <c r="D38" s="615">
        <v>150</v>
      </c>
      <c r="G38" s="685">
        <v>-2.3904585577019306E-2</v>
      </c>
      <c r="H38" s="686">
        <v>-2.3904585577019306E-2</v>
      </c>
      <c r="I38" s="687">
        <v>-2.3904585577019306E-2</v>
      </c>
      <c r="J38"/>
      <c r="K38" s="705"/>
      <c r="L38" s="705"/>
      <c r="M38" s="637">
        <v>40.673913043478265</v>
      </c>
      <c r="N38" s="638">
        <v>46.928260869565221</v>
      </c>
      <c r="O38" s="639">
        <v>59.226086956521733</v>
      </c>
    </row>
    <row r="39" spans="1:15" ht="12.75" customHeight="1" x14ac:dyDescent="0.3">
      <c r="A39" s="674">
        <v>3</v>
      </c>
      <c r="B39" s="677">
        <v>18</v>
      </c>
      <c r="C39" s="678" t="s">
        <v>336</v>
      </c>
      <c r="D39" s="615">
        <v>25</v>
      </c>
      <c r="G39" s="689">
        <v>5.298366458718503E-2</v>
      </c>
      <c r="H39" s="690">
        <v>5.298366458718503E-2</v>
      </c>
      <c r="I39" s="691">
        <v>5.298366458718503E-2</v>
      </c>
      <c r="J39"/>
      <c r="K39"/>
      <c r="L39"/>
      <c r="M39" s="692">
        <v>41.236363636363656</v>
      </c>
      <c r="N39" s="693">
        <v>48.645454545454527</v>
      </c>
      <c r="O39" s="694">
        <v>59.375</v>
      </c>
    </row>
    <row r="40" spans="1:15" ht="12.75" customHeight="1" x14ac:dyDescent="0.3">
      <c r="A40" s="679">
        <v>3</v>
      </c>
      <c r="B40" s="677">
        <v>30</v>
      </c>
      <c r="C40" s="678" t="s">
        <v>337</v>
      </c>
      <c r="D40" s="680">
        <f>IF(C38="Major",26,IF(C38="Minor",6,0))+IF(C39="Major",26,IF(C39="Minor",6,0))+IF(C40="Major",26,IF(C40="Minor",6,0))+IF(C41="Major",26,IF(C41="Minor",6,0))+IF(C42="Major",26,IF(C42="Minor",6,0))</f>
        <v>70</v>
      </c>
      <c r="G40" s="681">
        <v>7.5756437424680995E-2</v>
      </c>
      <c r="H40" s="682">
        <v>7.5756437424680995E-2</v>
      </c>
      <c r="I40" s="683">
        <v>7.5756437424680995E-2</v>
      </c>
      <c r="J40"/>
      <c r="K40"/>
      <c r="L40"/>
      <c r="M40" s="631">
        <v>19.825581395348834</v>
      </c>
      <c r="N40" s="632">
        <v>29.725581395348843</v>
      </c>
      <c r="O40" s="633">
        <v>37.795238095238076</v>
      </c>
    </row>
    <row r="41" spans="1:15" ht="12.75" customHeight="1" thickBot="1" x14ac:dyDescent="0.35">
      <c r="A41" s="679">
        <v>3</v>
      </c>
      <c r="B41" s="677">
        <v>15</v>
      </c>
      <c r="C41" s="678" t="s">
        <v>336</v>
      </c>
      <c r="D41" s="680">
        <f>SUM(B38:B42)</f>
        <v>90</v>
      </c>
      <c r="G41" s="696">
        <v>5.5961655562070917E-2</v>
      </c>
      <c r="H41" s="697">
        <v>5.5961655562070917E-2</v>
      </c>
      <c r="I41" s="698">
        <v>5.5961655562070917E-2</v>
      </c>
      <c r="J41"/>
      <c r="K41"/>
      <c r="L41"/>
      <c r="M41" s="699">
        <v>44.963636363636354</v>
      </c>
      <c r="N41" s="700">
        <v>50.315909090909081</v>
      </c>
      <c r="O41" s="701">
        <v>61.540909090909096</v>
      </c>
    </row>
    <row r="42" spans="1:15" ht="12.75" customHeight="1" x14ac:dyDescent="0.3">
      <c r="A42" s="674">
        <v>3</v>
      </c>
      <c r="B42" s="707">
        <v>16</v>
      </c>
      <c r="C42" s="678" t="s">
        <v>337</v>
      </c>
      <c r="D42" s="684">
        <f>D41/D40</f>
        <v>1.2857142857142858</v>
      </c>
      <c r="G42" s="702">
        <v>-0.17951624960055734</v>
      </c>
      <c r="H42" s="703">
        <v>-0.17951624960055734</v>
      </c>
      <c r="I42" s="704">
        <v>-0.17951624960055734</v>
      </c>
      <c r="J42"/>
      <c r="K42"/>
      <c r="L42"/>
      <c r="M42" s="671">
        <v>43.447619047619021</v>
      </c>
      <c r="N42" s="672">
        <v>50.878571428571433</v>
      </c>
      <c r="O42" s="673">
        <v>61.088095238095235</v>
      </c>
    </row>
    <row r="43" spans="1:15" ht="12.75" customHeight="1" thickBot="1" x14ac:dyDescent="0.35">
      <c r="A43" s="708">
        <v>1</v>
      </c>
      <c r="B43" s="709">
        <v>0</v>
      </c>
      <c r="C43" s="710">
        <v>0</v>
      </c>
      <c r="D43" s="618"/>
      <c r="G43" s="681">
        <v>-0.12006766433586318</v>
      </c>
      <c r="H43" s="682">
        <v>-0.12006766433586318</v>
      </c>
      <c r="I43" s="683">
        <v>-0.12006766433586318</v>
      </c>
      <c r="J43" s="615"/>
      <c r="K43" s="615"/>
      <c r="L43"/>
      <c r="M43" s="631">
        <v>23.197560975609765</v>
      </c>
      <c r="N43" s="632">
        <v>34.014634146341464</v>
      </c>
      <c r="O43" s="633">
        <v>41.943902439024399</v>
      </c>
    </row>
    <row r="44" spans="1:15" ht="12.75" customHeight="1" thickBot="1" x14ac:dyDescent="0.35">
      <c r="G44" s="696">
        <v>-0.10776670447584027</v>
      </c>
      <c r="H44" s="697">
        <v>-0.10776670447584027</v>
      </c>
      <c r="I44" s="698">
        <v>-0.10776670447584027</v>
      </c>
      <c r="J44"/>
      <c r="K44"/>
      <c r="L44"/>
      <c r="M44" s="637">
        <v>47.495238095238079</v>
      </c>
      <c r="N44" s="638">
        <v>52.723809523809514</v>
      </c>
      <c r="O44" s="639">
        <v>63.904761904761884</v>
      </c>
    </row>
  </sheetData>
  <mergeCells count="5">
    <mergeCell ref="A1:D1"/>
    <mergeCell ref="A14:C14"/>
    <mergeCell ref="D14:D15"/>
    <mergeCell ref="E14:E15"/>
    <mergeCell ref="B27:C27"/>
  </mergeCells>
  <conditionalFormatting sqref="A3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33203125" defaultRowHeight="13.2" x14ac:dyDescent="0.25"/>
  <cols>
    <col min="1" max="1" width="3" style="161" customWidth="1"/>
    <col min="2" max="2" width="1.44140625" style="161" customWidth="1"/>
    <col min="3" max="3" width="11.3320312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664062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664062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33203125" style="161" customWidth="1"/>
    <col min="16" max="16" width="5.6640625" style="161" customWidth="1"/>
    <col min="17" max="17" width="1.664062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6640625" style="161" customWidth="1"/>
    <col min="22" max="22" width="6.33203125" style="161" customWidth="1"/>
    <col min="23" max="23" width="6" style="161" customWidth="1"/>
    <col min="24" max="25" width="1.6640625" style="161" customWidth="1"/>
    <col min="26" max="256" width="9.33203125" style="161"/>
    <col min="257" max="257" width="3" style="161" customWidth="1"/>
    <col min="258" max="258" width="1.44140625" style="161" customWidth="1"/>
    <col min="259" max="259" width="11.3320312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664062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664062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33203125" style="161" customWidth="1"/>
    <col min="272" max="272" width="5.6640625" style="161" customWidth="1"/>
    <col min="273" max="273" width="1.664062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6640625" style="161" customWidth="1"/>
    <col min="278" max="278" width="6.33203125" style="161" customWidth="1"/>
    <col min="279" max="279" width="6" style="161" customWidth="1"/>
    <col min="280" max="281" width="1.6640625" style="161" customWidth="1"/>
    <col min="282" max="512" width="9.33203125" style="161"/>
    <col min="513" max="513" width="3" style="161" customWidth="1"/>
    <col min="514" max="514" width="1.44140625" style="161" customWidth="1"/>
    <col min="515" max="515" width="11.3320312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664062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664062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33203125" style="161" customWidth="1"/>
    <col min="528" max="528" width="5.6640625" style="161" customWidth="1"/>
    <col min="529" max="529" width="1.664062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6640625" style="161" customWidth="1"/>
    <col min="534" max="534" width="6.33203125" style="161" customWidth="1"/>
    <col min="535" max="535" width="6" style="161" customWidth="1"/>
    <col min="536" max="537" width="1.6640625" style="161" customWidth="1"/>
    <col min="538" max="768" width="9.33203125" style="161"/>
    <col min="769" max="769" width="3" style="161" customWidth="1"/>
    <col min="770" max="770" width="1.44140625" style="161" customWidth="1"/>
    <col min="771" max="771" width="11.3320312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664062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664062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33203125" style="161" customWidth="1"/>
    <col min="784" max="784" width="5.6640625" style="161" customWidth="1"/>
    <col min="785" max="785" width="1.664062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6640625" style="161" customWidth="1"/>
    <col min="790" max="790" width="6.33203125" style="161" customWidth="1"/>
    <col min="791" max="791" width="6" style="161" customWidth="1"/>
    <col min="792" max="793" width="1.6640625" style="161" customWidth="1"/>
    <col min="794" max="1024" width="9.33203125" style="161"/>
    <col min="1025" max="1025" width="3" style="161" customWidth="1"/>
    <col min="1026" max="1026" width="1.44140625" style="161" customWidth="1"/>
    <col min="1027" max="1027" width="11.3320312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664062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664062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33203125" style="161" customWidth="1"/>
    <col min="1040" max="1040" width="5.6640625" style="161" customWidth="1"/>
    <col min="1041" max="1041" width="1.664062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6640625" style="161" customWidth="1"/>
    <col min="1046" max="1046" width="6.33203125" style="161" customWidth="1"/>
    <col min="1047" max="1047" width="6" style="161" customWidth="1"/>
    <col min="1048" max="1049" width="1.6640625" style="161" customWidth="1"/>
    <col min="1050" max="1280" width="9.33203125" style="161"/>
    <col min="1281" max="1281" width="3" style="161" customWidth="1"/>
    <col min="1282" max="1282" width="1.44140625" style="161" customWidth="1"/>
    <col min="1283" max="1283" width="11.3320312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664062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664062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33203125" style="161" customWidth="1"/>
    <col min="1296" max="1296" width="5.6640625" style="161" customWidth="1"/>
    <col min="1297" max="1297" width="1.664062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6640625" style="161" customWidth="1"/>
    <col min="1302" max="1302" width="6.33203125" style="161" customWidth="1"/>
    <col min="1303" max="1303" width="6" style="161" customWidth="1"/>
    <col min="1304" max="1305" width="1.6640625" style="161" customWidth="1"/>
    <col min="1306" max="1536" width="9.33203125" style="161"/>
    <col min="1537" max="1537" width="3" style="161" customWidth="1"/>
    <col min="1538" max="1538" width="1.44140625" style="161" customWidth="1"/>
    <col min="1539" max="1539" width="11.3320312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664062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664062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33203125" style="161" customWidth="1"/>
    <col min="1552" max="1552" width="5.6640625" style="161" customWidth="1"/>
    <col min="1553" max="1553" width="1.664062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6640625" style="161" customWidth="1"/>
    <col min="1558" max="1558" width="6.33203125" style="161" customWidth="1"/>
    <col min="1559" max="1559" width="6" style="161" customWidth="1"/>
    <col min="1560" max="1561" width="1.6640625" style="161" customWidth="1"/>
    <col min="1562" max="1792" width="9.33203125" style="161"/>
    <col min="1793" max="1793" width="3" style="161" customWidth="1"/>
    <col min="1794" max="1794" width="1.44140625" style="161" customWidth="1"/>
    <col min="1795" max="1795" width="11.3320312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664062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664062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33203125" style="161" customWidth="1"/>
    <col min="1808" max="1808" width="5.6640625" style="161" customWidth="1"/>
    <col min="1809" max="1809" width="1.664062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6640625" style="161" customWidth="1"/>
    <col min="1814" max="1814" width="6.33203125" style="161" customWidth="1"/>
    <col min="1815" max="1815" width="6" style="161" customWidth="1"/>
    <col min="1816" max="1817" width="1.6640625" style="161" customWidth="1"/>
    <col min="1818" max="2048" width="9.33203125" style="161"/>
    <col min="2049" max="2049" width="3" style="161" customWidth="1"/>
    <col min="2050" max="2050" width="1.44140625" style="161" customWidth="1"/>
    <col min="2051" max="2051" width="11.3320312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664062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664062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33203125" style="161" customWidth="1"/>
    <col min="2064" max="2064" width="5.6640625" style="161" customWidth="1"/>
    <col min="2065" max="2065" width="1.664062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6640625" style="161" customWidth="1"/>
    <col min="2070" max="2070" width="6.33203125" style="161" customWidth="1"/>
    <col min="2071" max="2071" width="6" style="161" customWidth="1"/>
    <col min="2072" max="2073" width="1.6640625" style="161" customWidth="1"/>
    <col min="2074" max="2304" width="9.33203125" style="161"/>
    <col min="2305" max="2305" width="3" style="161" customWidth="1"/>
    <col min="2306" max="2306" width="1.44140625" style="161" customWidth="1"/>
    <col min="2307" max="2307" width="11.3320312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664062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664062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33203125" style="161" customWidth="1"/>
    <col min="2320" max="2320" width="5.6640625" style="161" customWidth="1"/>
    <col min="2321" max="2321" width="1.664062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6640625" style="161" customWidth="1"/>
    <col min="2326" max="2326" width="6.33203125" style="161" customWidth="1"/>
    <col min="2327" max="2327" width="6" style="161" customWidth="1"/>
    <col min="2328" max="2329" width="1.6640625" style="161" customWidth="1"/>
    <col min="2330" max="2560" width="9.33203125" style="161"/>
    <col min="2561" max="2561" width="3" style="161" customWidth="1"/>
    <col min="2562" max="2562" width="1.44140625" style="161" customWidth="1"/>
    <col min="2563" max="2563" width="11.3320312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664062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664062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33203125" style="161" customWidth="1"/>
    <col min="2576" max="2576" width="5.6640625" style="161" customWidth="1"/>
    <col min="2577" max="2577" width="1.664062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6640625" style="161" customWidth="1"/>
    <col min="2582" max="2582" width="6.33203125" style="161" customWidth="1"/>
    <col min="2583" max="2583" width="6" style="161" customWidth="1"/>
    <col min="2584" max="2585" width="1.6640625" style="161" customWidth="1"/>
    <col min="2586" max="2816" width="9.33203125" style="161"/>
    <col min="2817" max="2817" width="3" style="161" customWidth="1"/>
    <col min="2818" max="2818" width="1.44140625" style="161" customWidth="1"/>
    <col min="2819" max="2819" width="11.3320312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664062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664062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33203125" style="161" customWidth="1"/>
    <col min="2832" max="2832" width="5.6640625" style="161" customWidth="1"/>
    <col min="2833" max="2833" width="1.664062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6640625" style="161" customWidth="1"/>
    <col min="2838" max="2838" width="6.33203125" style="161" customWidth="1"/>
    <col min="2839" max="2839" width="6" style="161" customWidth="1"/>
    <col min="2840" max="2841" width="1.6640625" style="161" customWidth="1"/>
    <col min="2842" max="3072" width="9.33203125" style="161"/>
    <col min="3073" max="3073" width="3" style="161" customWidth="1"/>
    <col min="3074" max="3074" width="1.44140625" style="161" customWidth="1"/>
    <col min="3075" max="3075" width="11.3320312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664062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664062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33203125" style="161" customWidth="1"/>
    <col min="3088" max="3088" width="5.6640625" style="161" customWidth="1"/>
    <col min="3089" max="3089" width="1.664062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6640625" style="161" customWidth="1"/>
    <col min="3094" max="3094" width="6.33203125" style="161" customWidth="1"/>
    <col min="3095" max="3095" width="6" style="161" customWidth="1"/>
    <col min="3096" max="3097" width="1.6640625" style="161" customWidth="1"/>
    <col min="3098" max="3328" width="9.33203125" style="161"/>
    <col min="3329" max="3329" width="3" style="161" customWidth="1"/>
    <col min="3330" max="3330" width="1.44140625" style="161" customWidth="1"/>
    <col min="3331" max="3331" width="11.3320312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664062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664062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33203125" style="161" customWidth="1"/>
    <col min="3344" max="3344" width="5.6640625" style="161" customWidth="1"/>
    <col min="3345" max="3345" width="1.664062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6640625" style="161" customWidth="1"/>
    <col min="3350" max="3350" width="6.33203125" style="161" customWidth="1"/>
    <col min="3351" max="3351" width="6" style="161" customWidth="1"/>
    <col min="3352" max="3353" width="1.6640625" style="161" customWidth="1"/>
    <col min="3354" max="3584" width="9.33203125" style="161"/>
    <col min="3585" max="3585" width="3" style="161" customWidth="1"/>
    <col min="3586" max="3586" width="1.44140625" style="161" customWidth="1"/>
    <col min="3587" max="3587" width="11.3320312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664062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664062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33203125" style="161" customWidth="1"/>
    <col min="3600" max="3600" width="5.6640625" style="161" customWidth="1"/>
    <col min="3601" max="3601" width="1.664062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6640625" style="161" customWidth="1"/>
    <col min="3606" max="3606" width="6.33203125" style="161" customWidth="1"/>
    <col min="3607" max="3607" width="6" style="161" customWidth="1"/>
    <col min="3608" max="3609" width="1.6640625" style="161" customWidth="1"/>
    <col min="3610" max="3840" width="9.33203125" style="161"/>
    <col min="3841" max="3841" width="3" style="161" customWidth="1"/>
    <col min="3842" max="3842" width="1.44140625" style="161" customWidth="1"/>
    <col min="3843" max="3843" width="11.3320312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664062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664062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33203125" style="161" customWidth="1"/>
    <col min="3856" max="3856" width="5.6640625" style="161" customWidth="1"/>
    <col min="3857" max="3857" width="1.664062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6640625" style="161" customWidth="1"/>
    <col min="3862" max="3862" width="6.33203125" style="161" customWidth="1"/>
    <col min="3863" max="3863" width="6" style="161" customWidth="1"/>
    <col min="3864" max="3865" width="1.6640625" style="161" customWidth="1"/>
    <col min="3866" max="4096" width="9.33203125" style="161"/>
    <col min="4097" max="4097" width="3" style="161" customWidth="1"/>
    <col min="4098" max="4098" width="1.44140625" style="161" customWidth="1"/>
    <col min="4099" max="4099" width="11.3320312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664062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664062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33203125" style="161" customWidth="1"/>
    <col min="4112" max="4112" width="5.6640625" style="161" customWidth="1"/>
    <col min="4113" max="4113" width="1.664062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6640625" style="161" customWidth="1"/>
    <col min="4118" max="4118" width="6.33203125" style="161" customWidth="1"/>
    <col min="4119" max="4119" width="6" style="161" customWidth="1"/>
    <col min="4120" max="4121" width="1.6640625" style="161" customWidth="1"/>
    <col min="4122" max="4352" width="9.33203125" style="161"/>
    <col min="4353" max="4353" width="3" style="161" customWidth="1"/>
    <col min="4354" max="4354" width="1.44140625" style="161" customWidth="1"/>
    <col min="4355" max="4355" width="11.3320312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664062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664062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33203125" style="161" customWidth="1"/>
    <col min="4368" max="4368" width="5.6640625" style="161" customWidth="1"/>
    <col min="4369" max="4369" width="1.664062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6640625" style="161" customWidth="1"/>
    <col min="4374" max="4374" width="6.33203125" style="161" customWidth="1"/>
    <col min="4375" max="4375" width="6" style="161" customWidth="1"/>
    <col min="4376" max="4377" width="1.6640625" style="161" customWidth="1"/>
    <col min="4378" max="4608" width="9.33203125" style="161"/>
    <col min="4609" max="4609" width="3" style="161" customWidth="1"/>
    <col min="4610" max="4610" width="1.44140625" style="161" customWidth="1"/>
    <col min="4611" max="4611" width="11.3320312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664062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664062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33203125" style="161" customWidth="1"/>
    <col min="4624" max="4624" width="5.6640625" style="161" customWidth="1"/>
    <col min="4625" max="4625" width="1.664062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6640625" style="161" customWidth="1"/>
    <col min="4630" max="4630" width="6.33203125" style="161" customWidth="1"/>
    <col min="4631" max="4631" width="6" style="161" customWidth="1"/>
    <col min="4632" max="4633" width="1.6640625" style="161" customWidth="1"/>
    <col min="4634" max="4864" width="9.33203125" style="161"/>
    <col min="4865" max="4865" width="3" style="161" customWidth="1"/>
    <col min="4866" max="4866" width="1.44140625" style="161" customWidth="1"/>
    <col min="4867" max="4867" width="11.3320312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664062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664062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33203125" style="161" customWidth="1"/>
    <col min="4880" max="4880" width="5.6640625" style="161" customWidth="1"/>
    <col min="4881" max="4881" width="1.664062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6640625" style="161" customWidth="1"/>
    <col min="4886" max="4886" width="6.33203125" style="161" customWidth="1"/>
    <col min="4887" max="4887" width="6" style="161" customWidth="1"/>
    <col min="4888" max="4889" width="1.6640625" style="161" customWidth="1"/>
    <col min="4890" max="5120" width="9.33203125" style="161"/>
    <col min="5121" max="5121" width="3" style="161" customWidth="1"/>
    <col min="5122" max="5122" width="1.44140625" style="161" customWidth="1"/>
    <col min="5123" max="5123" width="11.3320312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664062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664062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33203125" style="161" customWidth="1"/>
    <col min="5136" max="5136" width="5.6640625" style="161" customWidth="1"/>
    <col min="5137" max="5137" width="1.664062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6640625" style="161" customWidth="1"/>
    <col min="5142" max="5142" width="6.33203125" style="161" customWidth="1"/>
    <col min="5143" max="5143" width="6" style="161" customWidth="1"/>
    <col min="5144" max="5145" width="1.6640625" style="161" customWidth="1"/>
    <col min="5146" max="5376" width="9.33203125" style="161"/>
    <col min="5377" max="5377" width="3" style="161" customWidth="1"/>
    <col min="5378" max="5378" width="1.44140625" style="161" customWidth="1"/>
    <col min="5379" max="5379" width="11.3320312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664062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664062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33203125" style="161" customWidth="1"/>
    <col min="5392" max="5392" width="5.6640625" style="161" customWidth="1"/>
    <col min="5393" max="5393" width="1.664062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6640625" style="161" customWidth="1"/>
    <col min="5398" max="5398" width="6.33203125" style="161" customWidth="1"/>
    <col min="5399" max="5399" width="6" style="161" customWidth="1"/>
    <col min="5400" max="5401" width="1.6640625" style="161" customWidth="1"/>
    <col min="5402" max="5632" width="9.33203125" style="161"/>
    <col min="5633" max="5633" width="3" style="161" customWidth="1"/>
    <col min="5634" max="5634" width="1.44140625" style="161" customWidth="1"/>
    <col min="5635" max="5635" width="11.3320312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664062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664062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33203125" style="161" customWidth="1"/>
    <col min="5648" max="5648" width="5.6640625" style="161" customWidth="1"/>
    <col min="5649" max="5649" width="1.664062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6640625" style="161" customWidth="1"/>
    <col min="5654" max="5654" width="6.33203125" style="161" customWidth="1"/>
    <col min="5655" max="5655" width="6" style="161" customWidth="1"/>
    <col min="5656" max="5657" width="1.6640625" style="161" customWidth="1"/>
    <col min="5658" max="5888" width="9.33203125" style="161"/>
    <col min="5889" max="5889" width="3" style="161" customWidth="1"/>
    <col min="5890" max="5890" width="1.44140625" style="161" customWidth="1"/>
    <col min="5891" max="5891" width="11.3320312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664062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664062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33203125" style="161" customWidth="1"/>
    <col min="5904" max="5904" width="5.6640625" style="161" customWidth="1"/>
    <col min="5905" max="5905" width="1.664062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6640625" style="161" customWidth="1"/>
    <col min="5910" max="5910" width="6.33203125" style="161" customWidth="1"/>
    <col min="5911" max="5911" width="6" style="161" customWidth="1"/>
    <col min="5912" max="5913" width="1.6640625" style="161" customWidth="1"/>
    <col min="5914" max="6144" width="9.33203125" style="161"/>
    <col min="6145" max="6145" width="3" style="161" customWidth="1"/>
    <col min="6146" max="6146" width="1.44140625" style="161" customWidth="1"/>
    <col min="6147" max="6147" width="11.3320312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664062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664062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33203125" style="161" customWidth="1"/>
    <col min="6160" max="6160" width="5.6640625" style="161" customWidth="1"/>
    <col min="6161" max="6161" width="1.664062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6640625" style="161" customWidth="1"/>
    <col min="6166" max="6166" width="6.33203125" style="161" customWidth="1"/>
    <col min="6167" max="6167" width="6" style="161" customWidth="1"/>
    <col min="6168" max="6169" width="1.6640625" style="161" customWidth="1"/>
    <col min="6170" max="6400" width="9.33203125" style="161"/>
    <col min="6401" max="6401" width="3" style="161" customWidth="1"/>
    <col min="6402" max="6402" width="1.44140625" style="161" customWidth="1"/>
    <col min="6403" max="6403" width="11.3320312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664062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664062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33203125" style="161" customWidth="1"/>
    <col min="6416" max="6416" width="5.6640625" style="161" customWidth="1"/>
    <col min="6417" max="6417" width="1.664062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6640625" style="161" customWidth="1"/>
    <col min="6422" max="6422" width="6.33203125" style="161" customWidth="1"/>
    <col min="6423" max="6423" width="6" style="161" customWidth="1"/>
    <col min="6424" max="6425" width="1.6640625" style="161" customWidth="1"/>
    <col min="6426" max="6656" width="9.33203125" style="161"/>
    <col min="6657" max="6657" width="3" style="161" customWidth="1"/>
    <col min="6658" max="6658" width="1.44140625" style="161" customWidth="1"/>
    <col min="6659" max="6659" width="11.3320312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664062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664062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33203125" style="161" customWidth="1"/>
    <col min="6672" max="6672" width="5.6640625" style="161" customWidth="1"/>
    <col min="6673" max="6673" width="1.664062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6640625" style="161" customWidth="1"/>
    <col min="6678" max="6678" width="6.33203125" style="161" customWidth="1"/>
    <col min="6679" max="6679" width="6" style="161" customWidth="1"/>
    <col min="6680" max="6681" width="1.6640625" style="161" customWidth="1"/>
    <col min="6682" max="6912" width="9.33203125" style="161"/>
    <col min="6913" max="6913" width="3" style="161" customWidth="1"/>
    <col min="6914" max="6914" width="1.44140625" style="161" customWidth="1"/>
    <col min="6915" max="6915" width="11.3320312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664062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664062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33203125" style="161" customWidth="1"/>
    <col min="6928" max="6928" width="5.6640625" style="161" customWidth="1"/>
    <col min="6929" max="6929" width="1.664062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6640625" style="161" customWidth="1"/>
    <col min="6934" max="6934" width="6.33203125" style="161" customWidth="1"/>
    <col min="6935" max="6935" width="6" style="161" customWidth="1"/>
    <col min="6936" max="6937" width="1.6640625" style="161" customWidth="1"/>
    <col min="6938" max="7168" width="9.33203125" style="161"/>
    <col min="7169" max="7169" width="3" style="161" customWidth="1"/>
    <col min="7170" max="7170" width="1.44140625" style="161" customWidth="1"/>
    <col min="7171" max="7171" width="11.3320312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664062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664062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33203125" style="161" customWidth="1"/>
    <col min="7184" max="7184" width="5.6640625" style="161" customWidth="1"/>
    <col min="7185" max="7185" width="1.664062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6640625" style="161" customWidth="1"/>
    <col min="7190" max="7190" width="6.33203125" style="161" customWidth="1"/>
    <col min="7191" max="7191" width="6" style="161" customWidth="1"/>
    <col min="7192" max="7193" width="1.6640625" style="161" customWidth="1"/>
    <col min="7194" max="7424" width="9.33203125" style="161"/>
    <col min="7425" max="7425" width="3" style="161" customWidth="1"/>
    <col min="7426" max="7426" width="1.44140625" style="161" customWidth="1"/>
    <col min="7427" max="7427" width="11.3320312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664062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664062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33203125" style="161" customWidth="1"/>
    <col min="7440" max="7440" width="5.6640625" style="161" customWidth="1"/>
    <col min="7441" max="7441" width="1.664062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6640625" style="161" customWidth="1"/>
    <col min="7446" max="7446" width="6.33203125" style="161" customWidth="1"/>
    <col min="7447" max="7447" width="6" style="161" customWidth="1"/>
    <col min="7448" max="7449" width="1.6640625" style="161" customWidth="1"/>
    <col min="7450" max="7680" width="9.33203125" style="161"/>
    <col min="7681" max="7681" width="3" style="161" customWidth="1"/>
    <col min="7682" max="7682" width="1.44140625" style="161" customWidth="1"/>
    <col min="7683" max="7683" width="11.3320312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664062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664062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33203125" style="161" customWidth="1"/>
    <col min="7696" max="7696" width="5.6640625" style="161" customWidth="1"/>
    <col min="7697" max="7697" width="1.664062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6640625" style="161" customWidth="1"/>
    <col min="7702" max="7702" width="6.33203125" style="161" customWidth="1"/>
    <col min="7703" max="7703" width="6" style="161" customWidth="1"/>
    <col min="7704" max="7705" width="1.6640625" style="161" customWidth="1"/>
    <col min="7706" max="7936" width="9.33203125" style="161"/>
    <col min="7937" max="7937" width="3" style="161" customWidth="1"/>
    <col min="7938" max="7938" width="1.44140625" style="161" customWidth="1"/>
    <col min="7939" max="7939" width="11.3320312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664062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664062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33203125" style="161" customWidth="1"/>
    <col min="7952" max="7952" width="5.6640625" style="161" customWidth="1"/>
    <col min="7953" max="7953" width="1.664062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6640625" style="161" customWidth="1"/>
    <col min="7958" max="7958" width="6.33203125" style="161" customWidth="1"/>
    <col min="7959" max="7959" width="6" style="161" customWidth="1"/>
    <col min="7960" max="7961" width="1.6640625" style="161" customWidth="1"/>
    <col min="7962" max="8192" width="9.33203125" style="161"/>
    <col min="8193" max="8193" width="3" style="161" customWidth="1"/>
    <col min="8194" max="8194" width="1.44140625" style="161" customWidth="1"/>
    <col min="8195" max="8195" width="11.3320312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664062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664062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33203125" style="161" customWidth="1"/>
    <col min="8208" max="8208" width="5.6640625" style="161" customWidth="1"/>
    <col min="8209" max="8209" width="1.664062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6640625" style="161" customWidth="1"/>
    <col min="8214" max="8214" width="6.33203125" style="161" customWidth="1"/>
    <col min="8215" max="8215" width="6" style="161" customWidth="1"/>
    <col min="8216" max="8217" width="1.6640625" style="161" customWidth="1"/>
    <col min="8218" max="8448" width="9.33203125" style="161"/>
    <col min="8449" max="8449" width="3" style="161" customWidth="1"/>
    <col min="8450" max="8450" width="1.44140625" style="161" customWidth="1"/>
    <col min="8451" max="8451" width="11.3320312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664062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664062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33203125" style="161" customWidth="1"/>
    <col min="8464" max="8464" width="5.6640625" style="161" customWidth="1"/>
    <col min="8465" max="8465" width="1.664062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6640625" style="161" customWidth="1"/>
    <col min="8470" max="8470" width="6.33203125" style="161" customWidth="1"/>
    <col min="8471" max="8471" width="6" style="161" customWidth="1"/>
    <col min="8472" max="8473" width="1.6640625" style="161" customWidth="1"/>
    <col min="8474" max="8704" width="9.33203125" style="161"/>
    <col min="8705" max="8705" width="3" style="161" customWidth="1"/>
    <col min="8706" max="8706" width="1.44140625" style="161" customWidth="1"/>
    <col min="8707" max="8707" width="11.3320312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664062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664062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33203125" style="161" customWidth="1"/>
    <col min="8720" max="8720" width="5.6640625" style="161" customWidth="1"/>
    <col min="8721" max="8721" width="1.664062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6640625" style="161" customWidth="1"/>
    <col min="8726" max="8726" width="6.33203125" style="161" customWidth="1"/>
    <col min="8727" max="8727" width="6" style="161" customWidth="1"/>
    <col min="8728" max="8729" width="1.6640625" style="161" customWidth="1"/>
    <col min="8730" max="8960" width="9.33203125" style="161"/>
    <col min="8961" max="8961" width="3" style="161" customWidth="1"/>
    <col min="8962" max="8962" width="1.44140625" style="161" customWidth="1"/>
    <col min="8963" max="8963" width="11.3320312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664062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664062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33203125" style="161" customWidth="1"/>
    <col min="8976" max="8976" width="5.6640625" style="161" customWidth="1"/>
    <col min="8977" max="8977" width="1.664062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6640625" style="161" customWidth="1"/>
    <col min="8982" max="8982" width="6.33203125" style="161" customWidth="1"/>
    <col min="8983" max="8983" width="6" style="161" customWidth="1"/>
    <col min="8984" max="8985" width="1.6640625" style="161" customWidth="1"/>
    <col min="8986" max="9216" width="9.33203125" style="161"/>
    <col min="9217" max="9217" width="3" style="161" customWidth="1"/>
    <col min="9218" max="9218" width="1.44140625" style="161" customWidth="1"/>
    <col min="9219" max="9219" width="11.3320312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664062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664062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33203125" style="161" customWidth="1"/>
    <col min="9232" max="9232" width="5.6640625" style="161" customWidth="1"/>
    <col min="9233" max="9233" width="1.664062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6640625" style="161" customWidth="1"/>
    <col min="9238" max="9238" width="6.33203125" style="161" customWidth="1"/>
    <col min="9239" max="9239" width="6" style="161" customWidth="1"/>
    <col min="9240" max="9241" width="1.6640625" style="161" customWidth="1"/>
    <col min="9242" max="9472" width="9.33203125" style="161"/>
    <col min="9473" max="9473" width="3" style="161" customWidth="1"/>
    <col min="9474" max="9474" width="1.44140625" style="161" customWidth="1"/>
    <col min="9475" max="9475" width="11.3320312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664062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664062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33203125" style="161" customWidth="1"/>
    <col min="9488" max="9488" width="5.6640625" style="161" customWidth="1"/>
    <col min="9489" max="9489" width="1.664062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6640625" style="161" customWidth="1"/>
    <col min="9494" max="9494" width="6.33203125" style="161" customWidth="1"/>
    <col min="9495" max="9495" width="6" style="161" customWidth="1"/>
    <col min="9496" max="9497" width="1.6640625" style="161" customWidth="1"/>
    <col min="9498" max="9728" width="9.33203125" style="161"/>
    <col min="9729" max="9729" width="3" style="161" customWidth="1"/>
    <col min="9730" max="9730" width="1.44140625" style="161" customWidth="1"/>
    <col min="9731" max="9731" width="11.3320312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664062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664062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33203125" style="161" customWidth="1"/>
    <col min="9744" max="9744" width="5.6640625" style="161" customWidth="1"/>
    <col min="9745" max="9745" width="1.664062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6640625" style="161" customWidth="1"/>
    <col min="9750" max="9750" width="6.33203125" style="161" customWidth="1"/>
    <col min="9751" max="9751" width="6" style="161" customWidth="1"/>
    <col min="9752" max="9753" width="1.6640625" style="161" customWidth="1"/>
    <col min="9754" max="9984" width="9.33203125" style="161"/>
    <col min="9985" max="9985" width="3" style="161" customWidth="1"/>
    <col min="9986" max="9986" width="1.44140625" style="161" customWidth="1"/>
    <col min="9987" max="9987" width="11.3320312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664062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664062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33203125" style="161" customWidth="1"/>
    <col min="10000" max="10000" width="5.6640625" style="161" customWidth="1"/>
    <col min="10001" max="10001" width="1.664062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6640625" style="161" customWidth="1"/>
    <col min="10006" max="10006" width="6.33203125" style="161" customWidth="1"/>
    <col min="10007" max="10007" width="6" style="161" customWidth="1"/>
    <col min="10008" max="10009" width="1.6640625" style="161" customWidth="1"/>
    <col min="10010" max="10240" width="9.33203125" style="161"/>
    <col min="10241" max="10241" width="3" style="161" customWidth="1"/>
    <col min="10242" max="10242" width="1.44140625" style="161" customWidth="1"/>
    <col min="10243" max="10243" width="11.3320312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664062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664062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33203125" style="161" customWidth="1"/>
    <col min="10256" max="10256" width="5.6640625" style="161" customWidth="1"/>
    <col min="10257" max="10257" width="1.664062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6640625" style="161" customWidth="1"/>
    <col min="10262" max="10262" width="6.33203125" style="161" customWidth="1"/>
    <col min="10263" max="10263" width="6" style="161" customWidth="1"/>
    <col min="10264" max="10265" width="1.6640625" style="161" customWidth="1"/>
    <col min="10266" max="10496" width="9.33203125" style="161"/>
    <col min="10497" max="10497" width="3" style="161" customWidth="1"/>
    <col min="10498" max="10498" width="1.44140625" style="161" customWidth="1"/>
    <col min="10499" max="10499" width="11.3320312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664062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664062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33203125" style="161" customWidth="1"/>
    <col min="10512" max="10512" width="5.6640625" style="161" customWidth="1"/>
    <col min="10513" max="10513" width="1.664062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6640625" style="161" customWidth="1"/>
    <col min="10518" max="10518" width="6.33203125" style="161" customWidth="1"/>
    <col min="10519" max="10519" width="6" style="161" customWidth="1"/>
    <col min="10520" max="10521" width="1.6640625" style="161" customWidth="1"/>
    <col min="10522" max="10752" width="9.33203125" style="161"/>
    <col min="10753" max="10753" width="3" style="161" customWidth="1"/>
    <col min="10754" max="10754" width="1.44140625" style="161" customWidth="1"/>
    <col min="10755" max="10755" width="11.3320312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664062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664062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33203125" style="161" customWidth="1"/>
    <col min="10768" max="10768" width="5.6640625" style="161" customWidth="1"/>
    <col min="10769" max="10769" width="1.664062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6640625" style="161" customWidth="1"/>
    <col min="10774" max="10774" width="6.33203125" style="161" customWidth="1"/>
    <col min="10775" max="10775" width="6" style="161" customWidth="1"/>
    <col min="10776" max="10777" width="1.6640625" style="161" customWidth="1"/>
    <col min="10778" max="11008" width="9.33203125" style="161"/>
    <col min="11009" max="11009" width="3" style="161" customWidth="1"/>
    <col min="11010" max="11010" width="1.44140625" style="161" customWidth="1"/>
    <col min="11011" max="11011" width="11.3320312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664062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664062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33203125" style="161" customWidth="1"/>
    <col min="11024" max="11024" width="5.6640625" style="161" customWidth="1"/>
    <col min="11025" max="11025" width="1.664062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6640625" style="161" customWidth="1"/>
    <col min="11030" max="11030" width="6.33203125" style="161" customWidth="1"/>
    <col min="11031" max="11031" width="6" style="161" customWidth="1"/>
    <col min="11032" max="11033" width="1.6640625" style="161" customWidth="1"/>
    <col min="11034" max="11264" width="9.33203125" style="161"/>
    <col min="11265" max="11265" width="3" style="161" customWidth="1"/>
    <col min="11266" max="11266" width="1.44140625" style="161" customWidth="1"/>
    <col min="11267" max="11267" width="11.3320312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664062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664062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33203125" style="161" customWidth="1"/>
    <col min="11280" max="11280" width="5.6640625" style="161" customWidth="1"/>
    <col min="11281" max="11281" width="1.664062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6640625" style="161" customWidth="1"/>
    <col min="11286" max="11286" width="6.33203125" style="161" customWidth="1"/>
    <col min="11287" max="11287" width="6" style="161" customWidth="1"/>
    <col min="11288" max="11289" width="1.6640625" style="161" customWidth="1"/>
    <col min="11290" max="11520" width="9.33203125" style="161"/>
    <col min="11521" max="11521" width="3" style="161" customWidth="1"/>
    <col min="11522" max="11522" width="1.44140625" style="161" customWidth="1"/>
    <col min="11523" max="11523" width="11.3320312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664062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664062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33203125" style="161" customWidth="1"/>
    <col min="11536" max="11536" width="5.6640625" style="161" customWidth="1"/>
    <col min="11537" max="11537" width="1.664062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6640625" style="161" customWidth="1"/>
    <col min="11542" max="11542" width="6.33203125" style="161" customWidth="1"/>
    <col min="11543" max="11543" width="6" style="161" customWidth="1"/>
    <col min="11544" max="11545" width="1.6640625" style="161" customWidth="1"/>
    <col min="11546" max="11776" width="9.33203125" style="161"/>
    <col min="11777" max="11777" width="3" style="161" customWidth="1"/>
    <col min="11778" max="11778" width="1.44140625" style="161" customWidth="1"/>
    <col min="11779" max="11779" width="11.3320312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664062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664062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33203125" style="161" customWidth="1"/>
    <col min="11792" max="11792" width="5.6640625" style="161" customWidth="1"/>
    <col min="11793" max="11793" width="1.664062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6640625" style="161" customWidth="1"/>
    <col min="11798" max="11798" width="6.33203125" style="161" customWidth="1"/>
    <col min="11799" max="11799" width="6" style="161" customWidth="1"/>
    <col min="11800" max="11801" width="1.6640625" style="161" customWidth="1"/>
    <col min="11802" max="12032" width="9.33203125" style="161"/>
    <col min="12033" max="12033" width="3" style="161" customWidth="1"/>
    <col min="12034" max="12034" width="1.44140625" style="161" customWidth="1"/>
    <col min="12035" max="12035" width="11.3320312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664062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664062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33203125" style="161" customWidth="1"/>
    <col min="12048" max="12048" width="5.6640625" style="161" customWidth="1"/>
    <col min="12049" max="12049" width="1.664062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6640625" style="161" customWidth="1"/>
    <col min="12054" max="12054" width="6.33203125" style="161" customWidth="1"/>
    <col min="12055" max="12055" width="6" style="161" customWidth="1"/>
    <col min="12056" max="12057" width="1.6640625" style="161" customWidth="1"/>
    <col min="12058" max="12288" width="9.33203125" style="161"/>
    <col min="12289" max="12289" width="3" style="161" customWidth="1"/>
    <col min="12290" max="12290" width="1.44140625" style="161" customWidth="1"/>
    <col min="12291" max="12291" width="11.3320312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664062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664062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33203125" style="161" customWidth="1"/>
    <col min="12304" max="12304" width="5.6640625" style="161" customWidth="1"/>
    <col min="12305" max="12305" width="1.664062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6640625" style="161" customWidth="1"/>
    <col min="12310" max="12310" width="6.33203125" style="161" customWidth="1"/>
    <col min="12311" max="12311" width="6" style="161" customWidth="1"/>
    <col min="12312" max="12313" width="1.6640625" style="161" customWidth="1"/>
    <col min="12314" max="12544" width="9.33203125" style="161"/>
    <col min="12545" max="12545" width="3" style="161" customWidth="1"/>
    <col min="12546" max="12546" width="1.44140625" style="161" customWidth="1"/>
    <col min="12547" max="12547" width="11.3320312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664062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664062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33203125" style="161" customWidth="1"/>
    <col min="12560" max="12560" width="5.6640625" style="161" customWidth="1"/>
    <col min="12561" max="12561" width="1.664062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6640625" style="161" customWidth="1"/>
    <col min="12566" max="12566" width="6.33203125" style="161" customWidth="1"/>
    <col min="12567" max="12567" width="6" style="161" customWidth="1"/>
    <col min="12568" max="12569" width="1.6640625" style="161" customWidth="1"/>
    <col min="12570" max="12800" width="9.33203125" style="161"/>
    <col min="12801" max="12801" width="3" style="161" customWidth="1"/>
    <col min="12802" max="12802" width="1.44140625" style="161" customWidth="1"/>
    <col min="12803" max="12803" width="11.3320312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664062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664062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33203125" style="161" customWidth="1"/>
    <col min="12816" max="12816" width="5.6640625" style="161" customWidth="1"/>
    <col min="12817" max="12817" width="1.664062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6640625" style="161" customWidth="1"/>
    <col min="12822" max="12822" width="6.33203125" style="161" customWidth="1"/>
    <col min="12823" max="12823" width="6" style="161" customWidth="1"/>
    <col min="12824" max="12825" width="1.6640625" style="161" customWidth="1"/>
    <col min="12826" max="13056" width="9.33203125" style="161"/>
    <col min="13057" max="13057" width="3" style="161" customWidth="1"/>
    <col min="13058" max="13058" width="1.44140625" style="161" customWidth="1"/>
    <col min="13059" max="13059" width="11.3320312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664062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664062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33203125" style="161" customWidth="1"/>
    <col min="13072" max="13072" width="5.6640625" style="161" customWidth="1"/>
    <col min="13073" max="13073" width="1.664062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6640625" style="161" customWidth="1"/>
    <col min="13078" max="13078" width="6.33203125" style="161" customWidth="1"/>
    <col min="13079" max="13079" width="6" style="161" customWidth="1"/>
    <col min="13080" max="13081" width="1.6640625" style="161" customWidth="1"/>
    <col min="13082" max="13312" width="9.33203125" style="161"/>
    <col min="13313" max="13313" width="3" style="161" customWidth="1"/>
    <col min="13314" max="13314" width="1.44140625" style="161" customWidth="1"/>
    <col min="13315" max="13315" width="11.3320312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664062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664062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33203125" style="161" customWidth="1"/>
    <col min="13328" max="13328" width="5.6640625" style="161" customWidth="1"/>
    <col min="13329" max="13329" width="1.664062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6640625" style="161" customWidth="1"/>
    <col min="13334" max="13334" width="6.33203125" style="161" customWidth="1"/>
    <col min="13335" max="13335" width="6" style="161" customWidth="1"/>
    <col min="13336" max="13337" width="1.6640625" style="161" customWidth="1"/>
    <col min="13338" max="13568" width="9.33203125" style="161"/>
    <col min="13569" max="13569" width="3" style="161" customWidth="1"/>
    <col min="13570" max="13570" width="1.44140625" style="161" customWidth="1"/>
    <col min="13571" max="13571" width="11.3320312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664062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664062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33203125" style="161" customWidth="1"/>
    <col min="13584" max="13584" width="5.6640625" style="161" customWidth="1"/>
    <col min="13585" max="13585" width="1.664062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6640625" style="161" customWidth="1"/>
    <col min="13590" max="13590" width="6.33203125" style="161" customWidth="1"/>
    <col min="13591" max="13591" width="6" style="161" customWidth="1"/>
    <col min="13592" max="13593" width="1.6640625" style="161" customWidth="1"/>
    <col min="13594" max="13824" width="9.33203125" style="161"/>
    <col min="13825" max="13825" width="3" style="161" customWidth="1"/>
    <col min="13826" max="13826" width="1.44140625" style="161" customWidth="1"/>
    <col min="13827" max="13827" width="11.3320312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664062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664062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33203125" style="161" customWidth="1"/>
    <col min="13840" max="13840" width="5.6640625" style="161" customWidth="1"/>
    <col min="13841" max="13841" width="1.664062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6640625" style="161" customWidth="1"/>
    <col min="13846" max="13846" width="6.33203125" style="161" customWidth="1"/>
    <col min="13847" max="13847" width="6" style="161" customWidth="1"/>
    <col min="13848" max="13849" width="1.6640625" style="161" customWidth="1"/>
    <col min="13850" max="14080" width="9.33203125" style="161"/>
    <col min="14081" max="14081" width="3" style="161" customWidth="1"/>
    <col min="14082" max="14082" width="1.44140625" style="161" customWidth="1"/>
    <col min="14083" max="14083" width="11.3320312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664062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664062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33203125" style="161" customWidth="1"/>
    <col min="14096" max="14096" width="5.6640625" style="161" customWidth="1"/>
    <col min="14097" max="14097" width="1.664062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6640625" style="161" customWidth="1"/>
    <col min="14102" max="14102" width="6.33203125" style="161" customWidth="1"/>
    <col min="14103" max="14103" width="6" style="161" customWidth="1"/>
    <col min="14104" max="14105" width="1.6640625" style="161" customWidth="1"/>
    <col min="14106" max="14336" width="9.33203125" style="161"/>
    <col min="14337" max="14337" width="3" style="161" customWidth="1"/>
    <col min="14338" max="14338" width="1.44140625" style="161" customWidth="1"/>
    <col min="14339" max="14339" width="11.3320312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664062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664062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33203125" style="161" customWidth="1"/>
    <col min="14352" max="14352" width="5.6640625" style="161" customWidth="1"/>
    <col min="14353" max="14353" width="1.664062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6640625" style="161" customWidth="1"/>
    <col min="14358" max="14358" width="6.33203125" style="161" customWidth="1"/>
    <col min="14359" max="14359" width="6" style="161" customWidth="1"/>
    <col min="14360" max="14361" width="1.6640625" style="161" customWidth="1"/>
    <col min="14362" max="14592" width="9.33203125" style="161"/>
    <col min="14593" max="14593" width="3" style="161" customWidth="1"/>
    <col min="14594" max="14594" width="1.44140625" style="161" customWidth="1"/>
    <col min="14595" max="14595" width="11.3320312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664062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664062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33203125" style="161" customWidth="1"/>
    <col min="14608" max="14608" width="5.6640625" style="161" customWidth="1"/>
    <col min="14609" max="14609" width="1.664062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6640625" style="161" customWidth="1"/>
    <col min="14614" max="14614" width="6.33203125" style="161" customWidth="1"/>
    <col min="14615" max="14615" width="6" style="161" customWidth="1"/>
    <col min="14616" max="14617" width="1.6640625" style="161" customWidth="1"/>
    <col min="14618" max="14848" width="9.33203125" style="161"/>
    <col min="14849" max="14849" width="3" style="161" customWidth="1"/>
    <col min="14850" max="14850" width="1.44140625" style="161" customWidth="1"/>
    <col min="14851" max="14851" width="11.3320312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664062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664062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33203125" style="161" customWidth="1"/>
    <col min="14864" max="14864" width="5.6640625" style="161" customWidth="1"/>
    <col min="14865" max="14865" width="1.664062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6640625" style="161" customWidth="1"/>
    <col min="14870" max="14870" width="6.33203125" style="161" customWidth="1"/>
    <col min="14871" max="14871" width="6" style="161" customWidth="1"/>
    <col min="14872" max="14873" width="1.6640625" style="161" customWidth="1"/>
    <col min="14874" max="15104" width="9.33203125" style="161"/>
    <col min="15105" max="15105" width="3" style="161" customWidth="1"/>
    <col min="15106" max="15106" width="1.44140625" style="161" customWidth="1"/>
    <col min="15107" max="15107" width="11.3320312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664062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664062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33203125" style="161" customWidth="1"/>
    <col min="15120" max="15120" width="5.6640625" style="161" customWidth="1"/>
    <col min="15121" max="15121" width="1.664062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6640625" style="161" customWidth="1"/>
    <col min="15126" max="15126" width="6.33203125" style="161" customWidth="1"/>
    <col min="15127" max="15127" width="6" style="161" customWidth="1"/>
    <col min="15128" max="15129" width="1.6640625" style="161" customWidth="1"/>
    <col min="15130" max="15360" width="9.33203125" style="161"/>
    <col min="15361" max="15361" width="3" style="161" customWidth="1"/>
    <col min="15362" max="15362" width="1.44140625" style="161" customWidth="1"/>
    <col min="15363" max="15363" width="11.3320312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664062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664062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33203125" style="161" customWidth="1"/>
    <col min="15376" max="15376" width="5.6640625" style="161" customWidth="1"/>
    <col min="15377" max="15377" width="1.664062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6640625" style="161" customWidth="1"/>
    <col min="15382" max="15382" width="6.33203125" style="161" customWidth="1"/>
    <col min="15383" max="15383" width="6" style="161" customWidth="1"/>
    <col min="15384" max="15385" width="1.6640625" style="161" customWidth="1"/>
    <col min="15386" max="15616" width="9.33203125" style="161"/>
    <col min="15617" max="15617" width="3" style="161" customWidth="1"/>
    <col min="15618" max="15618" width="1.44140625" style="161" customWidth="1"/>
    <col min="15619" max="15619" width="11.3320312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664062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664062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33203125" style="161" customWidth="1"/>
    <col min="15632" max="15632" width="5.6640625" style="161" customWidth="1"/>
    <col min="15633" max="15633" width="1.664062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6640625" style="161" customWidth="1"/>
    <col min="15638" max="15638" width="6.33203125" style="161" customWidth="1"/>
    <col min="15639" max="15639" width="6" style="161" customWidth="1"/>
    <col min="15640" max="15641" width="1.6640625" style="161" customWidth="1"/>
    <col min="15642" max="15872" width="9.33203125" style="161"/>
    <col min="15873" max="15873" width="3" style="161" customWidth="1"/>
    <col min="15874" max="15874" width="1.44140625" style="161" customWidth="1"/>
    <col min="15875" max="15875" width="11.3320312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664062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664062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33203125" style="161" customWidth="1"/>
    <col min="15888" max="15888" width="5.6640625" style="161" customWidth="1"/>
    <col min="15889" max="15889" width="1.664062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6640625" style="161" customWidth="1"/>
    <col min="15894" max="15894" width="6.33203125" style="161" customWidth="1"/>
    <col min="15895" max="15895" width="6" style="161" customWidth="1"/>
    <col min="15896" max="15897" width="1.6640625" style="161" customWidth="1"/>
    <col min="15898" max="16128" width="9.33203125" style="161"/>
    <col min="16129" max="16129" width="3" style="161" customWidth="1"/>
    <col min="16130" max="16130" width="1.44140625" style="161" customWidth="1"/>
    <col min="16131" max="16131" width="11.3320312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664062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664062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33203125" style="161" customWidth="1"/>
    <col min="16144" max="16144" width="5.6640625" style="161" customWidth="1"/>
    <col min="16145" max="16145" width="1.664062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6640625" style="161" customWidth="1"/>
    <col min="16150" max="16150" width="6.33203125" style="161" customWidth="1"/>
    <col min="16151" max="16151" width="6" style="161" customWidth="1"/>
    <col min="16152" max="16153" width="1.6640625" style="161" customWidth="1"/>
    <col min="16154" max="16384" width="9.33203125" style="161"/>
  </cols>
  <sheetData>
    <row r="1" spans="2:25" x14ac:dyDescent="0.25">
      <c r="V1" s="161" t="str">
        <f>LEFT(TRIM([1]W!A699),4)</f>
        <v xml:space="preserve">032 </v>
      </c>
      <c r="W1" s="161" t="str">
        <f>RIGHT(TRIM([1]W!A699),10)</f>
        <v>17/06/2016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[1]W!A861</f>
        <v xml:space="preserve"> This is a history quarter</v>
      </c>
      <c r="V3" s="164" t="s">
        <v>217</v>
      </c>
      <c r="W3" s="165" t="str">
        <f>[1]W!A6</f>
        <v xml:space="preserve">  17C1</v>
      </c>
    </row>
    <row r="4" spans="2:25" x14ac:dyDescent="0.25">
      <c r="B4" s="161">
        <f>[1]W!A862</f>
        <v>0</v>
      </c>
    </row>
    <row r="5" spans="2:25" ht="17.399999999999999" x14ac:dyDescent="0.3">
      <c r="B5" s="161">
        <f>[1]W!A863</f>
        <v>0</v>
      </c>
      <c r="H5" s="166" t="s">
        <v>218</v>
      </c>
      <c r="J5" s="167"/>
      <c r="K5" s="167"/>
      <c r="L5" s="168">
        <f>[1]W!$A1</f>
        <v>1</v>
      </c>
      <c r="M5" s="166" t="s">
        <v>219</v>
      </c>
      <c r="O5" s="168">
        <f>[1]W!$A2</f>
        <v>1</v>
      </c>
      <c r="P5" s="167"/>
      <c r="Q5" s="167"/>
      <c r="S5" s="169"/>
      <c r="T5" s="102"/>
      <c r="U5" s="169"/>
      <c r="V5" s="169"/>
    </row>
    <row r="6" spans="2:25" x14ac:dyDescent="0.25">
      <c r="B6" s="161">
        <f>[1]W!A864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[1]W!$A4</f>
        <v>2016</v>
      </c>
      <c r="Q9" s="102"/>
      <c r="R9" s="38" t="s">
        <v>107</v>
      </c>
      <c r="S9" s="37">
        <f>[1]W!$A5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[1]W!A7</f>
        <v>15</v>
      </c>
      <c r="F14" s="126">
        <f>[1]W!A11</f>
        <v>0</v>
      </c>
      <c r="G14" s="192"/>
      <c r="H14" s="126">
        <f>[1]W!A14</f>
        <v>0</v>
      </c>
      <c r="I14" s="193"/>
      <c r="J14" s="126">
        <f>[1]W!A17</f>
        <v>0</v>
      </c>
      <c r="K14" s="193"/>
      <c r="L14" s="104"/>
      <c r="M14" s="118"/>
      <c r="N14" s="104" t="s">
        <v>233</v>
      </c>
      <c r="O14" s="118"/>
      <c r="P14" s="194">
        <f>[1]W!A61</f>
        <v>2</v>
      </c>
      <c r="Q14" s="195">
        <f>[1]W!B61</f>
        <v>0</v>
      </c>
      <c r="R14" s="160"/>
      <c r="S14" s="6"/>
      <c r="T14" s="194">
        <f>[1]W!A62</f>
        <v>6</v>
      </c>
      <c r="U14" s="195">
        <f>[1]W!B62</f>
        <v>0</v>
      </c>
      <c r="V14" s="6"/>
      <c r="W14" s="194">
        <f>[1]W!A63</f>
        <v>7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[1]W!A8</f>
        <v>0</v>
      </c>
      <c r="F15" s="126">
        <f>[1]W!A12</f>
        <v>0</v>
      </c>
      <c r="G15" s="198"/>
      <c r="H15" s="126">
        <f>[1]W!A15</f>
        <v>0</v>
      </c>
      <c r="I15" s="139"/>
      <c r="J15" s="126">
        <f>[1]W!A18</f>
        <v>0</v>
      </c>
      <c r="K15" s="139"/>
      <c r="L15" s="104"/>
      <c r="M15" s="118"/>
      <c r="N15" s="104" t="s">
        <v>234</v>
      </c>
      <c r="O15" s="118"/>
      <c r="P15" s="146">
        <f>[1]W!A64</f>
        <v>0</v>
      </c>
      <c r="Q15" s="189">
        <f>[1]W!B64</f>
        <v>0</v>
      </c>
      <c r="R15" s="160"/>
      <c r="S15" s="6"/>
      <c r="T15" s="124">
        <f>[1]W!A65</f>
        <v>0</v>
      </c>
      <c r="U15" s="199" t="str">
        <f>[1]W!B65</f>
        <v>*</v>
      </c>
      <c r="V15" s="6"/>
      <c r="W15" s="200">
        <f>[1]W!A66</f>
        <v>0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[1]W!A9</f>
        <v>0</v>
      </c>
      <c r="F16" s="202">
        <f>[1]W!A13</f>
        <v>0</v>
      </c>
      <c r="G16" s="203"/>
      <c r="H16" s="202">
        <f>[1]W!A16</f>
        <v>0</v>
      </c>
      <c r="I16" s="189"/>
      <c r="J16" s="202">
        <f>[1]W!A19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[1]W!A68</f>
        <v>0</v>
      </c>
      <c r="U16" s="204" t="str">
        <f>[1]W!B68</f>
        <v>*</v>
      </c>
      <c r="V16" s="6"/>
      <c r="W16" s="205">
        <f>[1]W!A69</f>
        <v>0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[1]W!A21</f>
        <v>0</v>
      </c>
      <c r="G19" s="199">
        <f>[1]W!B21</f>
        <v>0</v>
      </c>
      <c r="H19" s="206">
        <f>[1]W!A24</f>
        <v>0</v>
      </c>
      <c r="I19" s="195">
        <f>[1]W!B24</f>
        <v>0</v>
      </c>
      <c r="J19" s="206">
        <f>[1]W!A27</f>
        <v>0</v>
      </c>
      <c r="K19" s="195">
        <f>[1]W!B27</f>
        <v>0</v>
      </c>
      <c r="L19" s="104"/>
      <c r="M19" s="118" t="s">
        <v>238</v>
      </c>
      <c r="N19" s="118"/>
      <c r="O19" s="188" t="s">
        <v>239</v>
      </c>
      <c r="P19" s="207">
        <f>[1]W!A57</f>
        <v>0</v>
      </c>
      <c r="Q19" s="208"/>
      <c r="R19" s="118"/>
      <c r="S19" s="209" t="s">
        <v>240</v>
      </c>
      <c r="T19" s="210">
        <f>[1]W!A58</f>
        <v>3</v>
      </c>
      <c r="U19" s="208"/>
      <c r="V19" s="211" t="s">
        <v>241</v>
      </c>
      <c r="W19" s="207">
        <f>[1]W!A59</f>
        <v>0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[1]W!A22</f>
        <v>0</v>
      </c>
      <c r="G20" s="199">
        <f>[1]W!B22</f>
        <v>0</v>
      </c>
      <c r="H20" s="126">
        <f>[1]W!A25</f>
        <v>0</v>
      </c>
      <c r="I20" s="199">
        <f>[1]W!B25</f>
        <v>0</v>
      </c>
      <c r="J20" s="126">
        <f>[1]W!A28</f>
        <v>0</v>
      </c>
      <c r="K20" s="199">
        <f>[1]W!B28</f>
        <v>0</v>
      </c>
      <c r="L20" s="104"/>
      <c r="M20" s="213" t="s">
        <v>242</v>
      </c>
      <c r="N20" s="214"/>
      <c r="O20" s="213"/>
      <c r="P20" s="124">
        <f>[1]W!A75</f>
        <v>0</v>
      </c>
      <c r="Q20" s="215"/>
      <c r="R20" s="213"/>
      <c r="S20" s="118" t="s">
        <v>243</v>
      </c>
      <c r="T20" s="216"/>
      <c r="U20" s="107"/>
      <c r="V20" s="216"/>
      <c r="W20" s="124">
        <f>[1]W!A76</f>
        <v>1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[1]W!A23</f>
        <v>0</v>
      </c>
      <c r="G21" s="204">
        <f>[1]W!B23</f>
        <v>0</v>
      </c>
      <c r="H21" s="202">
        <f>[1]W!A26</f>
        <v>0</v>
      </c>
      <c r="I21" s="204">
        <f>[1]W!B26</f>
        <v>0</v>
      </c>
      <c r="J21" s="202">
        <f>[1]W!A29</f>
        <v>0</v>
      </c>
      <c r="K21" s="204">
        <f>[1]W!B29</f>
        <v>0</v>
      </c>
      <c r="L21" s="104"/>
      <c r="M21" s="118" t="s">
        <v>244</v>
      </c>
      <c r="N21" s="6"/>
      <c r="O21" s="118"/>
      <c r="P21" s="146">
        <f>[1]W!A77</f>
        <v>0</v>
      </c>
      <c r="Q21" s="217"/>
      <c r="R21" s="126"/>
      <c r="S21" s="118" t="s">
        <v>245</v>
      </c>
      <c r="T21" s="118"/>
      <c r="U21" s="118"/>
      <c r="V21" s="118"/>
      <c r="W21" s="146">
        <f>[1]W!A78</f>
        <v>0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[1]W!A31</f>
        <v>0</v>
      </c>
      <c r="G24" s="195">
        <f>[1]W!B31</f>
        <v>0</v>
      </c>
      <c r="H24" s="206">
        <f>[1]W!A34</f>
        <v>0</v>
      </c>
      <c r="I24" s="195">
        <f>[1]W!B34</f>
        <v>0</v>
      </c>
      <c r="J24" s="206">
        <f>[1]W!A37</f>
        <v>0</v>
      </c>
      <c r="K24" s="195">
        <f>[1]W!B37</f>
        <v>0</v>
      </c>
      <c r="L24" s="104"/>
      <c r="M24" s="118" t="s">
        <v>248</v>
      </c>
      <c r="N24" s="118"/>
      <c r="O24" s="118"/>
      <c r="P24" s="194">
        <f>[1]W!A81</f>
        <v>2</v>
      </c>
      <c r="Q24" s="199">
        <f>[1]W!B81</f>
        <v>0</v>
      </c>
      <c r="R24" s="126"/>
      <c r="S24" s="118" t="s">
        <v>249</v>
      </c>
      <c r="T24" s="118"/>
      <c r="U24" s="118"/>
      <c r="V24" s="118"/>
      <c r="W24" s="207">
        <f>[1]W!A82</f>
        <v>9</v>
      </c>
      <c r="X24" s="212">
        <f>[1]W!B82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[1]W!A32</f>
        <v>0</v>
      </c>
      <c r="G25" s="199">
        <f>[1]W!B32</f>
        <v>0</v>
      </c>
      <c r="H25" s="126">
        <f>[1]W!A35</f>
        <v>0</v>
      </c>
      <c r="I25" s="199">
        <f>[1]W!B35</f>
        <v>0</v>
      </c>
      <c r="J25" s="126">
        <f>[1]W!A38</f>
        <v>0</v>
      </c>
      <c r="K25" s="199">
        <f>[1]W!B38</f>
        <v>0</v>
      </c>
      <c r="L25" s="104"/>
      <c r="M25" s="118" t="s">
        <v>250</v>
      </c>
      <c r="N25" s="118"/>
      <c r="O25" s="118"/>
      <c r="P25" s="218">
        <f>[1]W!A83/100</f>
        <v>9</v>
      </c>
      <c r="Q25" s="199">
        <f>[1]W!B83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[1]W!A33</f>
        <v>0</v>
      </c>
      <c r="G26" s="204">
        <f>[1]W!B33</f>
        <v>0</v>
      </c>
      <c r="H26" s="202">
        <f>[1]W!A36</f>
        <v>0</v>
      </c>
      <c r="I26" s="204">
        <f>[1]W!B36</f>
        <v>0</v>
      </c>
      <c r="J26" s="146">
        <f>[1]W!A39</f>
        <v>0</v>
      </c>
      <c r="K26" s="204">
        <f>[1]W!B39</f>
        <v>0</v>
      </c>
      <c r="L26" s="104"/>
      <c r="M26" s="118" t="s">
        <v>251</v>
      </c>
      <c r="N26" s="118"/>
      <c r="O26" s="118"/>
      <c r="P26" s="146">
        <f>[1]W!A85</f>
        <v>40</v>
      </c>
      <c r="Q26" s="204">
        <f>[1]W!B85</f>
        <v>0</v>
      </c>
      <c r="R26" s="219"/>
      <c r="S26" s="118" t="s">
        <v>252</v>
      </c>
      <c r="T26" s="6"/>
      <c r="U26" s="118"/>
      <c r="V26" s="118"/>
      <c r="W26" s="207">
        <f>[1]W!A86</f>
        <v>1</v>
      </c>
      <c r="X26" s="220">
        <f>[1]W!B86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[1]W!A41</f>
        <v>0</v>
      </c>
      <c r="G29" s="193"/>
      <c r="H29" s="206">
        <f>[1]W!A42</f>
        <v>0</v>
      </c>
      <c r="I29" s="193"/>
      <c r="J29" s="206">
        <f>[1]W!A43</f>
        <v>0</v>
      </c>
      <c r="K29" s="106"/>
      <c r="L29" s="104"/>
      <c r="M29" s="118" t="s">
        <v>256</v>
      </c>
      <c r="N29" s="118"/>
      <c r="O29" s="118"/>
      <c r="P29" s="194">
        <f>[1]W!A91</f>
        <v>0</v>
      </c>
      <c r="Q29" s="199">
        <f>[1]W!B91</f>
        <v>0</v>
      </c>
      <c r="R29" s="126"/>
      <c r="S29" s="118" t="s">
        <v>257</v>
      </c>
      <c r="T29" s="118"/>
      <c r="U29" s="118"/>
      <c r="V29" s="118"/>
      <c r="W29" s="194">
        <f>[1]W!A92</f>
        <v>0</v>
      </c>
      <c r="X29" s="195">
        <f>[1]W!B92</f>
        <v>0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[1]W!A44</f>
        <v>25</v>
      </c>
      <c r="G30" s="139"/>
      <c r="H30" s="126">
        <f>[1]W!A45</f>
        <v>20</v>
      </c>
      <c r="I30" s="139"/>
      <c r="J30" s="126">
        <f>[1]W!A46</f>
        <v>15</v>
      </c>
      <c r="K30" s="110"/>
      <c r="L30" s="104"/>
      <c r="M30" s="118" t="s">
        <v>259</v>
      </c>
      <c r="N30" s="118"/>
      <c r="O30" s="118"/>
      <c r="P30" s="124">
        <f>[1]W!A93</f>
        <v>0</v>
      </c>
      <c r="Q30" s="199">
        <f>[1]W!B93</f>
        <v>0</v>
      </c>
      <c r="R30" s="126"/>
      <c r="S30" s="6" t="s">
        <v>260</v>
      </c>
      <c r="T30" s="118"/>
      <c r="U30" s="118"/>
      <c r="V30" s="118"/>
      <c r="W30" s="124">
        <f>[1]W!A94</f>
        <v>2400</v>
      </c>
      <c r="X30" s="199">
        <f>[1]W!B94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[1]W!A47</f>
        <v>100</v>
      </c>
      <c r="G31" s="196"/>
      <c r="H31" s="124">
        <f>[1]W!A48</f>
        <v>155</v>
      </c>
      <c r="I31" s="196"/>
      <c r="J31" s="124">
        <f>[1]W!A49</f>
        <v>300</v>
      </c>
      <c r="K31" s="196"/>
      <c r="L31" s="104"/>
      <c r="M31" s="118" t="s">
        <v>262</v>
      </c>
      <c r="N31" s="118"/>
      <c r="O31" s="118"/>
      <c r="P31" s="124">
        <f>[1]W!A73</f>
        <v>2</v>
      </c>
      <c r="Q31" s="199">
        <f>[1]W!B73</f>
        <v>0</v>
      </c>
      <c r="R31" s="126"/>
      <c r="S31" s="118" t="s">
        <v>263</v>
      </c>
      <c r="T31" s="118"/>
      <c r="U31" s="118"/>
      <c r="V31" s="118"/>
      <c r="W31" s="124">
        <f>[1]W!A74</f>
        <v>0</v>
      </c>
      <c r="X31" s="199">
        <f>[1]W!B74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[1]W!A51</f>
        <v>0</v>
      </c>
      <c r="G32" s="204">
        <f>[1]W!B51</f>
        <v>0</v>
      </c>
      <c r="H32" s="202">
        <f>[1]W!A52</f>
        <v>0</v>
      </c>
      <c r="I32" s="204">
        <f>[1]W!B52</f>
        <v>0</v>
      </c>
      <c r="J32" s="202">
        <f>[1]W!A53</f>
        <v>0</v>
      </c>
      <c r="K32" s="204">
        <f>[1]W!B53</f>
        <v>0</v>
      </c>
      <c r="L32" s="104"/>
      <c r="M32" s="159" t="s">
        <v>265</v>
      </c>
      <c r="N32" s="118"/>
      <c r="O32" s="118"/>
      <c r="P32" s="146">
        <f>[1]W!A72</f>
        <v>500</v>
      </c>
      <c r="Q32" s="204">
        <f>[1]W!B72</f>
        <v>0</v>
      </c>
      <c r="R32" s="126"/>
      <c r="S32" s="118" t="s">
        <v>266</v>
      </c>
      <c r="T32" s="118"/>
      <c r="U32" s="118"/>
      <c r="V32" s="118"/>
      <c r="W32" s="146">
        <f>[1]W!A99</f>
        <v>0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[1]W!A54</f>
        <v>0</v>
      </c>
      <c r="G35" s="223">
        <f>[1]W!B54</f>
        <v>0</v>
      </c>
      <c r="H35" s="141">
        <f>[1]W!A55</f>
        <v>0</v>
      </c>
      <c r="I35" s="223">
        <f>[1]W!B55</f>
        <v>0</v>
      </c>
      <c r="J35" s="141">
        <f>[1]W!A56</f>
        <v>0</v>
      </c>
      <c r="K35" s="223">
        <f>[1]W!B56</f>
        <v>0</v>
      </c>
      <c r="L35" s="104"/>
      <c r="M35" s="118" t="s">
        <v>270</v>
      </c>
      <c r="N35" s="118"/>
      <c r="O35" s="118"/>
      <c r="P35" s="207">
        <f>[1]W!A97</f>
        <v>0</v>
      </c>
      <c r="Q35" s="224"/>
      <c r="R35" s="118"/>
      <c r="S35" s="118" t="s">
        <v>271</v>
      </c>
      <c r="T35" s="118"/>
      <c r="U35" s="118"/>
      <c r="V35" s="118"/>
      <c r="W35" s="207">
        <f>[1]W!A98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12" sqref="A12"/>
    </sheetView>
  </sheetViews>
  <sheetFormatPr baseColWidth="10" defaultColWidth="9.33203125" defaultRowHeight="13.2" x14ac:dyDescent="0.25"/>
  <cols>
    <col min="1" max="1" width="3" style="161" customWidth="1"/>
    <col min="2" max="2" width="1.44140625" style="161" customWidth="1"/>
    <col min="3" max="3" width="11.33203125" style="161" customWidth="1"/>
    <col min="4" max="4" width="8.33203125" style="161" customWidth="1"/>
    <col min="5" max="5" width="8.6640625" style="161" customWidth="1"/>
    <col min="6" max="6" width="7.33203125" style="161" customWidth="1"/>
    <col min="7" max="7" width="1.6640625" style="161" customWidth="1"/>
    <col min="8" max="8" width="7.33203125" style="161" customWidth="1"/>
    <col min="9" max="9" width="1.6640625" style="161" customWidth="1"/>
    <col min="10" max="10" width="7.33203125" style="161" customWidth="1"/>
    <col min="11" max="11" width="1.6640625" style="161" customWidth="1"/>
    <col min="12" max="12" width="2.6640625" style="161" customWidth="1"/>
    <col min="13" max="13" width="8.6640625" style="161" customWidth="1"/>
    <col min="14" max="14" width="10.5546875" style="161" customWidth="1"/>
    <col min="15" max="15" width="6.33203125" style="161" customWidth="1"/>
    <col min="16" max="16" width="5.6640625" style="161" customWidth="1"/>
    <col min="17" max="17" width="1.6640625" style="161" customWidth="1"/>
    <col min="18" max="18" width="2.44140625" style="161" customWidth="1"/>
    <col min="19" max="19" width="5.44140625" style="161" customWidth="1"/>
    <col min="20" max="20" width="5.6640625" style="161" customWidth="1"/>
    <col min="21" max="21" width="1.6640625" style="161" customWidth="1"/>
    <col min="22" max="22" width="6.33203125" style="161" customWidth="1"/>
    <col min="23" max="23" width="6" style="161" customWidth="1"/>
    <col min="24" max="25" width="1.6640625" style="161" customWidth="1"/>
    <col min="26" max="256" width="9.33203125" style="161"/>
    <col min="257" max="257" width="3" style="161" customWidth="1"/>
    <col min="258" max="258" width="1.44140625" style="161" customWidth="1"/>
    <col min="259" max="259" width="11.33203125" style="161" customWidth="1"/>
    <col min="260" max="260" width="8.33203125" style="161" customWidth="1"/>
    <col min="261" max="261" width="8.6640625" style="161" customWidth="1"/>
    <col min="262" max="262" width="7.33203125" style="161" customWidth="1"/>
    <col min="263" max="263" width="1.6640625" style="161" customWidth="1"/>
    <col min="264" max="264" width="7.33203125" style="161" customWidth="1"/>
    <col min="265" max="265" width="1.6640625" style="161" customWidth="1"/>
    <col min="266" max="266" width="7.33203125" style="161" customWidth="1"/>
    <col min="267" max="267" width="1.6640625" style="161" customWidth="1"/>
    <col min="268" max="268" width="2.6640625" style="161" customWidth="1"/>
    <col min="269" max="269" width="8.6640625" style="161" customWidth="1"/>
    <col min="270" max="270" width="10.5546875" style="161" customWidth="1"/>
    <col min="271" max="271" width="6.33203125" style="161" customWidth="1"/>
    <col min="272" max="272" width="5.6640625" style="161" customWidth="1"/>
    <col min="273" max="273" width="1.6640625" style="161" customWidth="1"/>
    <col min="274" max="274" width="2.44140625" style="161" customWidth="1"/>
    <col min="275" max="275" width="5.44140625" style="161" customWidth="1"/>
    <col min="276" max="276" width="5.6640625" style="161" customWidth="1"/>
    <col min="277" max="277" width="1.6640625" style="161" customWidth="1"/>
    <col min="278" max="278" width="6.33203125" style="161" customWidth="1"/>
    <col min="279" max="279" width="6" style="161" customWidth="1"/>
    <col min="280" max="281" width="1.6640625" style="161" customWidth="1"/>
    <col min="282" max="512" width="9.33203125" style="161"/>
    <col min="513" max="513" width="3" style="161" customWidth="1"/>
    <col min="514" max="514" width="1.44140625" style="161" customWidth="1"/>
    <col min="515" max="515" width="11.33203125" style="161" customWidth="1"/>
    <col min="516" max="516" width="8.33203125" style="161" customWidth="1"/>
    <col min="517" max="517" width="8.6640625" style="161" customWidth="1"/>
    <col min="518" max="518" width="7.33203125" style="161" customWidth="1"/>
    <col min="519" max="519" width="1.6640625" style="161" customWidth="1"/>
    <col min="520" max="520" width="7.33203125" style="161" customWidth="1"/>
    <col min="521" max="521" width="1.6640625" style="161" customWidth="1"/>
    <col min="522" max="522" width="7.33203125" style="161" customWidth="1"/>
    <col min="523" max="523" width="1.6640625" style="161" customWidth="1"/>
    <col min="524" max="524" width="2.6640625" style="161" customWidth="1"/>
    <col min="525" max="525" width="8.6640625" style="161" customWidth="1"/>
    <col min="526" max="526" width="10.5546875" style="161" customWidth="1"/>
    <col min="527" max="527" width="6.33203125" style="161" customWidth="1"/>
    <col min="528" max="528" width="5.6640625" style="161" customWidth="1"/>
    <col min="529" max="529" width="1.6640625" style="161" customWidth="1"/>
    <col min="530" max="530" width="2.44140625" style="161" customWidth="1"/>
    <col min="531" max="531" width="5.44140625" style="161" customWidth="1"/>
    <col min="532" max="532" width="5.6640625" style="161" customWidth="1"/>
    <col min="533" max="533" width="1.6640625" style="161" customWidth="1"/>
    <col min="534" max="534" width="6.33203125" style="161" customWidth="1"/>
    <col min="535" max="535" width="6" style="161" customWidth="1"/>
    <col min="536" max="537" width="1.6640625" style="161" customWidth="1"/>
    <col min="538" max="768" width="9.33203125" style="161"/>
    <col min="769" max="769" width="3" style="161" customWidth="1"/>
    <col min="770" max="770" width="1.44140625" style="161" customWidth="1"/>
    <col min="771" max="771" width="11.33203125" style="161" customWidth="1"/>
    <col min="772" max="772" width="8.33203125" style="161" customWidth="1"/>
    <col min="773" max="773" width="8.6640625" style="161" customWidth="1"/>
    <col min="774" max="774" width="7.33203125" style="161" customWidth="1"/>
    <col min="775" max="775" width="1.6640625" style="161" customWidth="1"/>
    <col min="776" max="776" width="7.33203125" style="161" customWidth="1"/>
    <col min="777" max="777" width="1.6640625" style="161" customWidth="1"/>
    <col min="778" max="778" width="7.33203125" style="161" customWidth="1"/>
    <col min="779" max="779" width="1.6640625" style="161" customWidth="1"/>
    <col min="780" max="780" width="2.6640625" style="161" customWidth="1"/>
    <col min="781" max="781" width="8.6640625" style="161" customWidth="1"/>
    <col min="782" max="782" width="10.5546875" style="161" customWidth="1"/>
    <col min="783" max="783" width="6.33203125" style="161" customWidth="1"/>
    <col min="784" max="784" width="5.6640625" style="161" customWidth="1"/>
    <col min="785" max="785" width="1.6640625" style="161" customWidth="1"/>
    <col min="786" max="786" width="2.44140625" style="161" customWidth="1"/>
    <col min="787" max="787" width="5.44140625" style="161" customWidth="1"/>
    <col min="788" max="788" width="5.6640625" style="161" customWidth="1"/>
    <col min="789" max="789" width="1.6640625" style="161" customWidth="1"/>
    <col min="790" max="790" width="6.33203125" style="161" customWidth="1"/>
    <col min="791" max="791" width="6" style="161" customWidth="1"/>
    <col min="792" max="793" width="1.6640625" style="161" customWidth="1"/>
    <col min="794" max="1024" width="9.33203125" style="161"/>
    <col min="1025" max="1025" width="3" style="161" customWidth="1"/>
    <col min="1026" max="1026" width="1.44140625" style="161" customWidth="1"/>
    <col min="1027" max="1027" width="11.33203125" style="161" customWidth="1"/>
    <col min="1028" max="1028" width="8.33203125" style="161" customWidth="1"/>
    <col min="1029" max="1029" width="8.6640625" style="161" customWidth="1"/>
    <col min="1030" max="1030" width="7.33203125" style="161" customWidth="1"/>
    <col min="1031" max="1031" width="1.6640625" style="161" customWidth="1"/>
    <col min="1032" max="1032" width="7.33203125" style="161" customWidth="1"/>
    <col min="1033" max="1033" width="1.6640625" style="161" customWidth="1"/>
    <col min="1034" max="1034" width="7.33203125" style="161" customWidth="1"/>
    <col min="1035" max="1035" width="1.6640625" style="161" customWidth="1"/>
    <col min="1036" max="1036" width="2.6640625" style="161" customWidth="1"/>
    <col min="1037" max="1037" width="8.6640625" style="161" customWidth="1"/>
    <col min="1038" max="1038" width="10.5546875" style="161" customWidth="1"/>
    <col min="1039" max="1039" width="6.33203125" style="161" customWidth="1"/>
    <col min="1040" max="1040" width="5.6640625" style="161" customWidth="1"/>
    <col min="1041" max="1041" width="1.6640625" style="161" customWidth="1"/>
    <col min="1042" max="1042" width="2.44140625" style="161" customWidth="1"/>
    <col min="1043" max="1043" width="5.44140625" style="161" customWidth="1"/>
    <col min="1044" max="1044" width="5.6640625" style="161" customWidth="1"/>
    <col min="1045" max="1045" width="1.6640625" style="161" customWidth="1"/>
    <col min="1046" max="1046" width="6.33203125" style="161" customWidth="1"/>
    <col min="1047" max="1047" width="6" style="161" customWidth="1"/>
    <col min="1048" max="1049" width="1.6640625" style="161" customWidth="1"/>
    <col min="1050" max="1280" width="9.33203125" style="161"/>
    <col min="1281" max="1281" width="3" style="161" customWidth="1"/>
    <col min="1282" max="1282" width="1.44140625" style="161" customWidth="1"/>
    <col min="1283" max="1283" width="11.33203125" style="161" customWidth="1"/>
    <col min="1284" max="1284" width="8.33203125" style="161" customWidth="1"/>
    <col min="1285" max="1285" width="8.6640625" style="161" customWidth="1"/>
    <col min="1286" max="1286" width="7.33203125" style="161" customWidth="1"/>
    <col min="1287" max="1287" width="1.6640625" style="161" customWidth="1"/>
    <col min="1288" max="1288" width="7.33203125" style="161" customWidth="1"/>
    <col min="1289" max="1289" width="1.6640625" style="161" customWidth="1"/>
    <col min="1290" max="1290" width="7.33203125" style="161" customWidth="1"/>
    <col min="1291" max="1291" width="1.6640625" style="161" customWidth="1"/>
    <col min="1292" max="1292" width="2.6640625" style="161" customWidth="1"/>
    <col min="1293" max="1293" width="8.6640625" style="161" customWidth="1"/>
    <col min="1294" max="1294" width="10.5546875" style="161" customWidth="1"/>
    <col min="1295" max="1295" width="6.33203125" style="161" customWidth="1"/>
    <col min="1296" max="1296" width="5.6640625" style="161" customWidth="1"/>
    <col min="1297" max="1297" width="1.6640625" style="161" customWidth="1"/>
    <col min="1298" max="1298" width="2.44140625" style="161" customWidth="1"/>
    <col min="1299" max="1299" width="5.44140625" style="161" customWidth="1"/>
    <col min="1300" max="1300" width="5.6640625" style="161" customWidth="1"/>
    <col min="1301" max="1301" width="1.6640625" style="161" customWidth="1"/>
    <col min="1302" max="1302" width="6.33203125" style="161" customWidth="1"/>
    <col min="1303" max="1303" width="6" style="161" customWidth="1"/>
    <col min="1304" max="1305" width="1.6640625" style="161" customWidth="1"/>
    <col min="1306" max="1536" width="9.33203125" style="161"/>
    <col min="1537" max="1537" width="3" style="161" customWidth="1"/>
    <col min="1538" max="1538" width="1.44140625" style="161" customWidth="1"/>
    <col min="1539" max="1539" width="11.33203125" style="161" customWidth="1"/>
    <col min="1540" max="1540" width="8.33203125" style="161" customWidth="1"/>
    <col min="1541" max="1541" width="8.6640625" style="161" customWidth="1"/>
    <col min="1542" max="1542" width="7.33203125" style="161" customWidth="1"/>
    <col min="1543" max="1543" width="1.6640625" style="161" customWidth="1"/>
    <col min="1544" max="1544" width="7.33203125" style="161" customWidth="1"/>
    <col min="1545" max="1545" width="1.6640625" style="161" customWidth="1"/>
    <col min="1546" max="1546" width="7.33203125" style="161" customWidth="1"/>
    <col min="1547" max="1547" width="1.6640625" style="161" customWidth="1"/>
    <col min="1548" max="1548" width="2.6640625" style="161" customWidth="1"/>
    <col min="1549" max="1549" width="8.6640625" style="161" customWidth="1"/>
    <col min="1550" max="1550" width="10.5546875" style="161" customWidth="1"/>
    <col min="1551" max="1551" width="6.33203125" style="161" customWidth="1"/>
    <col min="1552" max="1552" width="5.6640625" style="161" customWidth="1"/>
    <col min="1553" max="1553" width="1.6640625" style="161" customWidth="1"/>
    <col min="1554" max="1554" width="2.44140625" style="161" customWidth="1"/>
    <col min="1555" max="1555" width="5.44140625" style="161" customWidth="1"/>
    <col min="1556" max="1556" width="5.6640625" style="161" customWidth="1"/>
    <col min="1557" max="1557" width="1.6640625" style="161" customWidth="1"/>
    <col min="1558" max="1558" width="6.33203125" style="161" customWidth="1"/>
    <col min="1559" max="1559" width="6" style="161" customWidth="1"/>
    <col min="1560" max="1561" width="1.6640625" style="161" customWidth="1"/>
    <col min="1562" max="1792" width="9.33203125" style="161"/>
    <col min="1793" max="1793" width="3" style="161" customWidth="1"/>
    <col min="1794" max="1794" width="1.44140625" style="161" customWidth="1"/>
    <col min="1795" max="1795" width="11.33203125" style="161" customWidth="1"/>
    <col min="1796" max="1796" width="8.33203125" style="161" customWidth="1"/>
    <col min="1797" max="1797" width="8.6640625" style="161" customWidth="1"/>
    <col min="1798" max="1798" width="7.33203125" style="161" customWidth="1"/>
    <col min="1799" max="1799" width="1.6640625" style="161" customWidth="1"/>
    <col min="1800" max="1800" width="7.33203125" style="161" customWidth="1"/>
    <col min="1801" max="1801" width="1.6640625" style="161" customWidth="1"/>
    <col min="1802" max="1802" width="7.33203125" style="161" customWidth="1"/>
    <col min="1803" max="1803" width="1.6640625" style="161" customWidth="1"/>
    <col min="1804" max="1804" width="2.6640625" style="161" customWidth="1"/>
    <col min="1805" max="1805" width="8.6640625" style="161" customWidth="1"/>
    <col min="1806" max="1806" width="10.5546875" style="161" customWidth="1"/>
    <col min="1807" max="1807" width="6.33203125" style="161" customWidth="1"/>
    <col min="1808" max="1808" width="5.6640625" style="161" customWidth="1"/>
    <col min="1809" max="1809" width="1.6640625" style="161" customWidth="1"/>
    <col min="1810" max="1810" width="2.44140625" style="161" customWidth="1"/>
    <col min="1811" max="1811" width="5.44140625" style="161" customWidth="1"/>
    <col min="1812" max="1812" width="5.6640625" style="161" customWidth="1"/>
    <col min="1813" max="1813" width="1.6640625" style="161" customWidth="1"/>
    <col min="1814" max="1814" width="6.33203125" style="161" customWidth="1"/>
    <col min="1815" max="1815" width="6" style="161" customWidth="1"/>
    <col min="1816" max="1817" width="1.6640625" style="161" customWidth="1"/>
    <col min="1818" max="2048" width="9.33203125" style="161"/>
    <col min="2049" max="2049" width="3" style="161" customWidth="1"/>
    <col min="2050" max="2050" width="1.44140625" style="161" customWidth="1"/>
    <col min="2051" max="2051" width="11.33203125" style="161" customWidth="1"/>
    <col min="2052" max="2052" width="8.33203125" style="161" customWidth="1"/>
    <col min="2053" max="2053" width="8.6640625" style="161" customWidth="1"/>
    <col min="2054" max="2054" width="7.33203125" style="161" customWidth="1"/>
    <col min="2055" max="2055" width="1.6640625" style="161" customWidth="1"/>
    <col min="2056" max="2056" width="7.33203125" style="161" customWidth="1"/>
    <col min="2057" max="2057" width="1.6640625" style="161" customWidth="1"/>
    <col min="2058" max="2058" width="7.33203125" style="161" customWidth="1"/>
    <col min="2059" max="2059" width="1.6640625" style="161" customWidth="1"/>
    <col min="2060" max="2060" width="2.6640625" style="161" customWidth="1"/>
    <col min="2061" max="2061" width="8.6640625" style="161" customWidth="1"/>
    <col min="2062" max="2062" width="10.5546875" style="161" customWidth="1"/>
    <col min="2063" max="2063" width="6.33203125" style="161" customWidth="1"/>
    <col min="2064" max="2064" width="5.6640625" style="161" customWidth="1"/>
    <col min="2065" max="2065" width="1.6640625" style="161" customWidth="1"/>
    <col min="2066" max="2066" width="2.44140625" style="161" customWidth="1"/>
    <col min="2067" max="2067" width="5.44140625" style="161" customWidth="1"/>
    <col min="2068" max="2068" width="5.6640625" style="161" customWidth="1"/>
    <col min="2069" max="2069" width="1.6640625" style="161" customWidth="1"/>
    <col min="2070" max="2070" width="6.33203125" style="161" customWidth="1"/>
    <col min="2071" max="2071" width="6" style="161" customWidth="1"/>
    <col min="2072" max="2073" width="1.6640625" style="161" customWidth="1"/>
    <col min="2074" max="2304" width="9.33203125" style="161"/>
    <col min="2305" max="2305" width="3" style="161" customWidth="1"/>
    <col min="2306" max="2306" width="1.44140625" style="161" customWidth="1"/>
    <col min="2307" max="2307" width="11.33203125" style="161" customWidth="1"/>
    <col min="2308" max="2308" width="8.33203125" style="161" customWidth="1"/>
    <col min="2309" max="2309" width="8.6640625" style="161" customWidth="1"/>
    <col min="2310" max="2310" width="7.33203125" style="161" customWidth="1"/>
    <col min="2311" max="2311" width="1.6640625" style="161" customWidth="1"/>
    <col min="2312" max="2312" width="7.33203125" style="161" customWidth="1"/>
    <col min="2313" max="2313" width="1.6640625" style="161" customWidth="1"/>
    <col min="2314" max="2314" width="7.33203125" style="161" customWidth="1"/>
    <col min="2315" max="2315" width="1.6640625" style="161" customWidth="1"/>
    <col min="2316" max="2316" width="2.6640625" style="161" customWidth="1"/>
    <col min="2317" max="2317" width="8.6640625" style="161" customWidth="1"/>
    <col min="2318" max="2318" width="10.5546875" style="161" customWidth="1"/>
    <col min="2319" max="2319" width="6.33203125" style="161" customWidth="1"/>
    <col min="2320" max="2320" width="5.6640625" style="161" customWidth="1"/>
    <col min="2321" max="2321" width="1.6640625" style="161" customWidth="1"/>
    <col min="2322" max="2322" width="2.44140625" style="161" customWidth="1"/>
    <col min="2323" max="2323" width="5.44140625" style="161" customWidth="1"/>
    <col min="2324" max="2324" width="5.6640625" style="161" customWidth="1"/>
    <col min="2325" max="2325" width="1.6640625" style="161" customWidth="1"/>
    <col min="2326" max="2326" width="6.33203125" style="161" customWidth="1"/>
    <col min="2327" max="2327" width="6" style="161" customWidth="1"/>
    <col min="2328" max="2329" width="1.6640625" style="161" customWidth="1"/>
    <col min="2330" max="2560" width="9.33203125" style="161"/>
    <col min="2561" max="2561" width="3" style="161" customWidth="1"/>
    <col min="2562" max="2562" width="1.44140625" style="161" customWidth="1"/>
    <col min="2563" max="2563" width="11.33203125" style="161" customWidth="1"/>
    <col min="2564" max="2564" width="8.33203125" style="161" customWidth="1"/>
    <col min="2565" max="2565" width="8.6640625" style="161" customWidth="1"/>
    <col min="2566" max="2566" width="7.33203125" style="161" customWidth="1"/>
    <col min="2567" max="2567" width="1.6640625" style="161" customWidth="1"/>
    <col min="2568" max="2568" width="7.33203125" style="161" customWidth="1"/>
    <col min="2569" max="2569" width="1.6640625" style="161" customWidth="1"/>
    <col min="2570" max="2570" width="7.33203125" style="161" customWidth="1"/>
    <col min="2571" max="2571" width="1.6640625" style="161" customWidth="1"/>
    <col min="2572" max="2572" width="2.6640625" style="161" customWidth="1"/>
    <col min="2573" max="2573" width="8.6640625" style="161" customWidth="1"/>
    <col min="2574" max="2574" width="10.5546875" style="161" customWidth="1"/>
    <col min="2575" max="2575" width="6.33203125" style="161" customWidth="1"/>
    <col min="2576" max="2576" width="5.6640625" style="161" customWidth="1"/>
    <col min="2577" max="2577" width="1.6640625" style="161" customWidth="1"/>
    <col min="2578" max="2578" width="2.44140625" style="161" customWidth="1"/>
    <col min="2579" max="2579" width="5.44140625" style="161" customWidth="1"/>
    <col min="2580" max="2580" width="5.6640625" style="161" customWidth="1"/>
    <col min="2581" max="2581" width="1.6640625" style="161" customWidth="1"/>
    <col min="2582" max="2582" width="6.33203125" style="161" customWidth="1"/>
    <col min="2583" max="2583" width="6" style="161" customWidth="1"/>
    <col min="2584" max="2585" width="1.6640625" style="161" customWidth="1"/>
    <col min="2586" max="2816" width="9.33203125" style="161"/>
    <col min="2817" max="2817" width="3" style="161" customWidth="1"/>
    <col min="2818" max="2818" width="1.44140625" style="161" customWidth="1"/>
    <col min="2819" max="2819" width="11.33203125" style="161" customWidth="1"/>
    <col min="2820" max="2820" width="8.33203125" style="161" customWidth="1"/>
    <col min="2821" max="2821" width="8.6640625" style="161" customWidth="1"/>
    <col min="2822" max="2822" width="7.33203125" style="161" customWidth="1"/>
    <col min="2823" max="2823" width="1.6640625" style="161" customWidth="1"/>
    <col min="2824" max="2824" width="7.33203125" style="161" customWidth="1"/>
    <col min="2825" max="2825" width="1.6640625" style="161" customWidth="1"/>
    <col min="2826" max="2826" width="7.33203125" style="161" customWidth="1"/>
    <col min="2827" max="2827" width="1.6640625" style="161" customWidth="1"/>
    <col min="2828" max="2828" width="2.6640625" style="161" customWidth="1"/>
    <col min="2829" max="2829" width="8.6640625" style="161" customWidth="1"/>
    <col min="2830" max="2830" width="10.5546875" style="161" customWidth="1"/>
    <col min="2831" max="2831" width="6.33203125" style="161" customWidth="1"/>
    <col min="2832" max="2832" width="5.6640625" style="161" customWidth="1"/>
    <col min="2833" max="2833" width="1.6640625" style="161" customWidth="1"/>
    <col min="2834" max="2834" width="2.44140625" style="161" customWidth="1"/>
    <col min="2835" max="2835" width="5.44140625" style="161" customWidth="1"/>
    <col min="2836" max="2836" width="5.6640625" style="161" customWidth="1"/>
    <col min="2837" max="2837" width="1.6640625" style="161" customWidth="1"/>
    <col min="2838" max="2838" width="6.33203125" style="161" customWidth="1"/>
    <col min="2839" max="2839" width="6" style="161" customWidth="1"/>
    <col min="2840" max="2841" width="1.6640625" style="161" customWidth="1"/>
    <col min="2842" max="3072" width="9.33203125" style="161"/>
    <col min="3073" max="3073" width="3" style="161" customWidth="1"/>
    <col min="3074" max="3074" width="1.44140625" style="161" customWidth="1"/>
    <col min="3075" max="3075" width="11.33203125" style="161" customWidth="1"/>
    <col min="3076" max="3076" width="8.33203125" style="161" customWidth="1"/>
    <col min="3077" max="3077" width="8.6640625" style="161" customWidth="1"/>
    <col min="3078" max="3078" width="7.33203125" style="161" customWidth="1"/>
    <col min="3079" max="3079" width="1.6640625" style="161" customWidth="1"/>
    <col min="3080" max="3080" width="7.33203125" style="161" customWidth="1"/>
    <col min="3081" max="3081" width="1.6640625" style="161" customWidth="1"/>
    <col min="3082" max="3082" width="7.33203125" style="161" customWidth="1"/>
    <col min="3083" max="3083" width="1.6640625" style="161" customWidth="1"/>
    <col min="3084" max="3084" width="2.6640625" style="161" customWidth="1"/>
    <col min="3085" max="3085" width="8.6640625" style="161" customWidth="1"/>
    <col min="3086" max="3086" width="10.5546875" style="161" customWidth="1"/>
    <col min="3087" max="3087" width="6.33203125" style="161" customWidth="1"/>
    <col min="3088" max="3088" width="5.6640625" style="161" customWidth="1"/>
    <col min="3089" max="3089" width="1.6640625" style="161" customWidth="1"/>
    <col min="3090" max="3090" width="2.44140625" style="161" customWidth="1"/>
    <col min="3091" max="3091" width="5.44140625" style="161" customWidth="1"/>
    <col min="3092" max="3092" width="5.6640625" style="161" customWidth="1"/>
    <col min="3093" max="3093" width="1.6640625" style="161" customWidth="1"/>
    <col min="3094" max="3094" width="6.33203125" style="161" customWidth="1"/>
    <col min="3095" max="3095" width="6" style="161" customWidth="1"/>
    <col min="3096" max="3097" width="1.6640625" style="161" customWidth="1"/>
    <col min="3098" max="3328" width="9.33203125" style="161"/>
    <col min="3329" max="3329" width="3" style="161" customWidth="1"/>
    <col min="3330" max="3330" width="1.44140625" style="161" customWidth="1"/>
    <col min="3331" max="3331" width="11.33203125" style="161" customWidth="1"/>
    <col min="3332" max="3332" width="8.33203125" style="161" customWidth="1"/>
    <col min="3333" max="3333" width="8.6640625" style="161" customWidth="1"/>
    <col min="3334" max="3334" width="7.33203125" style="161" customWidth="1"/>
    <col min="3335" max="3335" width="1.6640625" style="161" customWidth="1"/>
    <col min="3336" max="3336" width="7.33203125" style="161" customWidth="1"/>
    <col min="3337" max="3337" width="1.6640625" style="161" customWidth="1"/>
    <col min="3338" max="3338" width="7.33203125" style="161" customWidth="1"/>
    <col min="3339" max="3339" width="1.6640625" style="161" customWidth="1"/>
    <col min="3340" max="3340" width="2.6640625" style="161" customWidth="1"/>
    <col min="3341" max="3341" width="8.6640625" style="161" customWidth="1"/>
    <col min="3342" max="3342" width="10.5546875" style="161" customWidth="1"/>
    <col min="3343" max="3343" width="6.33203125" style="161" customWidth="1"/>
    <col min="3344" max="3344" width="5.6640625" style="161" customWidth="1"/>
    <col min="3345" max="3345" width="1.6640625" style="161" customWidth="1"/>
    <col min="3346" max="3346" width="2.44140625" style="161" customWidth="1"/>
    <col min="3347" max="3347" width="5.44140625" style="161" customWidth="1"/>
    <col min="3348" max="3348" width="5.6640625" style="161" customWidth="1"/>
    <col min="3349" max="3349" width="1.6640625" style="161" customWidth="1"/>
    <col min="3350" max="3350" width="6.33203125" style="161" customWidth="1"/>
    <col min="3351" max="3351" width="6" style="161" customWidth="1"/>
    <col min="3352" max="3353" width="1.6640625" style="161" customWidth="1"/>
    <col min="3354" max="3584" width="9.33203125" style="161"/>
    <col min="3585" max="3585" width="3" style="161" customWidth="1"/>
    <col min="3586" max="3586" width="1.44140625" style="161" customWidth="1"/>
    <col min="3587" max="3587" width="11.33203125" style="161" customWidth="1"/>
    <col min="3588" max="3588" width="8.33203125" style="161" customWidth="1"/>
    <col min="3589" max="3589" width="8.6640625" style="161" customWidth="1"/>
    <col min="3590" max="3590" width="7.33203125" style="161" customWidth="1"/>
    <col min="3591" max="3591" width="1.6640625" style="161" customWidth="1"/>
    <col min="3592" max="3592" width="7.33203125" style="161" customWidth="1"/>
    <col min="3593" max="3593" width="1.6640625" style="161" customWidth="1"/>
    <col min="3594" max="3594" width="7.33203125" style="161" customWidth="1"/>
    <col min="3595" max="3595" width="1.6640625" style="161" customWidth="1"/>
    <col min="3596" max="3596" width="2.6640625" style="161" customWidth="1"/>
    <col min="3597" max="3597" width="8.6640625" style="161" customWidth="1"/>
    <col min="3598" max="3598" width="10.5546875" style="161" customWidth="1"/>
    <col min="3599" max="3599" width="6.33203125" style="161" customWidth="1"/>
    <col min="3600" max="3600" width="5.6640625" style="161" customWidth="1"/>
    <col min="3601" max="3601" width="1.6640625" style="161" customWidth="1"/>
    <col min="3602" max="3602" width="2.44140625" style="161" customWidth="1"/>
    <col min="3603" max="3603" width="5.44140625" style="161" customWidth="1"/>
    <col min="3604" max="3604" width="5.6640625" style="161" customWidth="1"/>
    <col min="3605" max="3605" width="1.6640625" style="161" customWidth="1"/>
    <col min="3606" max="3606" width="6.33203125" style="161" customWidth="1"/>
    <col min="3607" max="3607" width="6" style="161" customWidth="1"/>
    <col min="3608" max="3609" width="1.6640625" style="161" customWidth="1"/>
    <col min="3610" max="3840" width="9.33203125" style="161"/>
    <col min="3841" max="3841" width="3" style="161" customWidth="1"/>
    <col min="3842" max="3842" width="1.44140625" style="161" customWidth="1"/>
    <col min="3843" max="3843" width="11.33203125" style="161" customWidth="1"/>
    <col min="3844" max="3844" width="8.33203125" style="161" customWidth="1"/>
    <col min="3845" max="3845" width="8.6640625" style="161" customWidth="1"/>
    <col min="3846" max="3846" width="7.33203125" style="161" customWidth="1"/>
    <col min="3847" max="3847" width="1.6640625" style="161" customWidth="1"/>
    <col min="3848" max="3848" width="7.33203125" style="161" customWidth="1"/>
    <col min="3849" max="3849" width="1.6640625" style="161" customWidth="1"/>
    <col min="3850" max="3850" width="7.33203125" style="161" customWidth="1"/>
    <col min="3851" max="3851" width="1.6640625" style="161" customWidth="1"/>
    <col min="3852" max="3852" width="2.6640625" style="161" customWidth="1"/>
    <col min="3853" max="3853" width="8.6640625" style="161" customWidth="1"/>
    <col min="3854" max="3854" width="10.5546875" style="161" customWidth="1"/>
    <col min="3855" max="3855" width="6.33203125" style="161" customWidth="1"/>
    <col min="3856" max="3856" width="5.6640625" style="161" customWidth="1"/>
    <col min="3857" max="3857" width="1.6640625" style="161" customWidth="1"/>
    <col min="3858" max="3858" width="2.44140625" style="161" customWidth="1"/>
    <col min="3859" max="3859" width="5.44140625" style="161" customWidth="1"/>
    <col min="3860" max="3860" width="5.6640625" style="161" customWidth="1"/>
    <col min="3861" max="3861" width="1.6640625" style="161" customWidth="1"/>
    <col min="3862" max="3862" width="6.33203125" style="161" customWidth="1"/>
    <col min="3863" max="3863" width="6" style="161" customWidth="1"/>
    <col min="3864" max="3865" width="1.6640625" style="161" customWidth="1"/>
    <col min="3866" max="4096" width="9.33203125" style="161"/>
    <col min="4097" max="4097" width="3" style="161" customWidth="1"/>
    <col min="4098" max="4098" width="1.44140625" style="161" customWidth="1"/>
    <col min="4099" max="4099" width="11.33203125" style="161" customWidth="1"/>
    <col min="4100" max="4100" width="8.33203125" style="161" customWidth="1"/>
    <col min="4101" max="4101" width="8.6640625" style="161" customWidth="1"/>
    <col min="4102" max="4102" width="7.33203125" style="161" customWidth="1"/>
    <col min="4103" max="4103" width="1.6640625" style="161" customWidth="1"/>
    <col min="4104" max="4104" width="7.33203125" style="161" customWidth="1"/>
    <col min="4105" max="4105" width="1.6640625" style="161" customWidth="1"/>
    <col min="4106" max="4106" width="7.33203125" style="161" customWidth="1"/>
    <col min="4107" max="4107" width="1.6640625" style="161" customWidth="1"/>
    <col min="4108" max="4108" width="2.6640625" style="161" customWidth="1"/>
    <col min="4109" max="4109" width="8.6640625" style="161" customWidth="1"/>
    <col min="4110" max="4110" width="10.5546875" style="161" customWidth="1"/>
    <col min="4111" max="4111" width="6.33203125" style="161" customWidth="1"/>
    <col min="4112" max="4112" width="5.6640625" style="161" customWidth="1"/>
    <col min="4113" max="4113" width="1.6640625" style="161" customWidth="1"/>
    <col min="4114" max="4114" width="2.44140625" style="161" customWidth="1"/>
    <col min="4115" max="4115" width="5.44140625" style="161" customWidth="1"/>
    <col min="4116" max="4116" width="5.6640625" style="161" customWidth="1"/>
    <col min="4117" max="4117" width="1.6640625" style="161" customWidth="1"/>
    <col min="4118" max="4118" width="6.33203125" style="161" customWidth="1"/>
    <col min="4119" max="4119" width="6" style="161" customWidth="1"/>
    <col min="4120" max="4121" width="1.6640625" style="161" customWidth="1"/>
    <col min="4122" max="4352" width="9.33203125" style="161"/>
    <col min="4353" max="4353" width="3" style="161" customWidth="1"/>
    <col min="4354" max="4354" width="1.44140625" style="161" customWidth="1"/>
    <col min="4355" max="4355" width="11.33203125" style="161" customWidth="1"/>
    <col min="4356" max="4356" width="8.33203125" style="161" customWidth="1"/>
    <col min="4357" max="4357" width="8.6640625" style="161" customWidth="1"/>
    <col min="4358" max="4358" width="7.33203125" style="161" customWidth="1"/>
    <col min="4359" max="4359" width="1.6640625" style="161" customWidth="1"/>
    <col min="4360" max="4360" width="7.33203125" style="161" customWidth="1"/>
    <col min="4361" max="4361" width="1.6640625" style="161" customWidth="1"/>
    <col min="4362" max="4362" width="7.33203125" style="161" customWidth="1"/>
    <col min="4363" max="4363" width="1.6640625" style="161" customWidth="1"/>
    <col min="4364" max="4364" width="2.6640625" style="161" customWidth="1"/>
    <col min="4365" max="4365" width="8.6640625" style="161" customWidth="1"/>
    <col min="4366" max="4366" width="10.5546875" style="161" customWidth="1"/>
    <col min="4367" max="4367" width="6.33203125" style="161" customWidth="1"/>
    <col min="4368" max="4368" width="5.6640625" style="161" customWidth="1"/>
    <col min="4369" max="4369" width="1.6640625" style="161" customWidth="1"/>
    <col min="4370" max="4370" width="2.44140625" style="161" customWidth="1"/>
    <col min="4371" max="4371" width="5.44140625" style="161" customWidth="1"/>
    <col min="4372" max="4372" width="5.6640625" style="161" customWidth="1"/>
    <col min="4373" max="4373" width="1.6640625" style="161" customWidth="1"/>
    <col min="4374" max="4374" width="6.33203125" style="161" customWidth="1"/>
    <col min="4375" max="4375" width="6" style="161" customWidth="1"/>
    <col min="4376" max="4377" width="1.6640625" style="161" customWidth="1"/>
    <col min="4378" max="4608" width="9.33203125" style="161"/>
    <col min="4609" max="4609" width="3" style="161" customWidth="1"/>
    <col min="4610" max="4610" width="1.44140625" style="161" customWidth="1"/>
    <col min="4611" max="4611" width="11.33203125" style="161" customWidth="1"/>
    <col min="4612" max="4612" width="8.33203125" style="161" customWidth="1"/>
    <col min="4613" max="4613" width="8.6640625" style="161" customWidth="1"/>
    <col min="4614" max="4614" width="7.33203125" style="161" customWidth="1"/>
    <col min="4615" max="4615" width="1.6640625" style="161" customWidth="1"/>
    <col min="4616" max="4616" width="7.33203125" style="161" customWidth="1"/>
    <col min="4617" max="4617" width="1.6640625" style="161" customWidth="1"/>
    <col min="4618" max="4618" width="7.33203125" style="161" customWidth="1"/>
    <col min="4619" max="4619" width="1.6640625" style="161" customWidth="1"/>
    <col min="4620" max="4620" width="2.6640625" style="161" customWidth="1"/>
    <col min="4621" max="4621" width="8.6640625" style="161" customWidth="1"/>
    <col min="4622" max="4622" width="10.5546875" style="161" customWidth="1"/>
    <col min="4623" max="4623" width="6.33203125" style="161" customWidth="1"/>
    <col min="4624" max="4624" width="5.6640625" style="161" customWidth="1"/>
    <col min="4625" max="4625" width="1.6640625" style="161" customWidth="1"/>
    <col min="4626" max="4626" width="2.44140625" style="161" customWidth="1"/>
    <col min="4627" max="4627" width="5.44140625" style="161" customWidth="1"/>
    <col min="4628" max="4628" width="5.6640625" style="161" customWidth="1"/>
    <col min="4629" max="4629" width="1.6640625" style="161" customWidth="1"/>
    <col min="4630" max="4630" width="6.33203125" style="161" customWidth="1"/>
    <col min="4631" max="4631" width="6" style="161" customWidth="1"/>
    <col min="4632" max="4633" width="1.6640625" style="161" customWidth="1"/>
    <col min="4634" max="4864" width="9.33203125" style="161"/>
    <col min="4865" max="4865" width="3" style="161" customWidth="1"/>
    <col min="4866" max="4866" width="1.44140625" style="161" customWidth="1"/>
    <col min="4867" max="4867" width="11.33203125" style="161" customWidth="1"/>
    <col min="4868" max="4868" width="8.33203125" style="161" customWidth="1"/>
    <col min="4869" max="4869" width="8.6640625" style="161" customWidth="1"/>
    <col min="4870" max="4870" width="7.33203125" style="161" customWidth="1"/>
    <col min="4871" max="4871" width="1.6640625" style="161" customWidth="1"/>
    <col min="4872" max="4872" width="7.33203125" style="161" customWidth="1"/>
    <col min="4873" max="4873" width="1.6640625" style="161" customWidth="1"/>
    <col min="4874" max="4874" width="7.33203125" style="161" customWidth="1"/>
    <col min="4875" max="4875" width="1.6640625" style="161" customWidth="1"/>
    <col min="4876" max="4876" width="2.6640625" style="161" customWidth="1"/>
    <col min="4877" max="4877" width="8.6640625" style="161" customWidth="1"/>
    <col min="4878" max="4878" width="10.5546875" style="161" customWidth="1"/>
    <col min="4879" max="4879" width="6.33203125" style="161" customWidth="1"/>
    <col min="4880" max="4880" width="5.6640625" style="161" customWidth="1"/>
    <col min="4881" max="4881" width="1.6640625" style="161" customWidth="1"/>
    <col min="4882" max="4882" width="2.44140625" style="161" customWidth="1"/>
    <col min="4883" max="4883" width="5.44140625" style="161" customWidth="1"/>
    <col min="4884" max="4884" width="5.6640625" style="161" customWidth="1"/>
    <col min="4885" max="4885" width="1.6640625" style="161" customWidth="1"/>
    <col min="4886" max="4886" width="6.33203125" style="161" customWidth="1"/>
    <col min="4887" max="4887" width="6" style="161" customWidth="1"/>
    <col min="4888" max="4889" width="1.6640625" style="161" customWidth="1"/>
    <col min="4890" max="5120" width="9.33203125" style="161"/>
    <col min="5121" max="5121" width="3" style="161" customWidth="1"/>
    <col min="5122" max="5122" width="1.44140625" style="161" customWidth="1"/>
    <col min="5123" max="5123" width="11.33203125" style="161" customWidth="1"/>
    <col min="5124" max="5124" width="8.33203125" style="161" customWidth="1"/>
    <col min="5125" max="5125" width="8.6640625" style="161" customWidth="1"/>
    <col min="5126" max="5126" width="7.33203125" style="161" customWidth="1"/>
    <col min="5127" max="5127" width="1.6640625" style="161" customWidth="1"/>
    <col min="5128" max="5128" width="7.33203125" style="161" customWidth="1"/>
    <col min="5129" max="5129" width="1.6640625" style="161" customWidth="1"/>
    <col min="5130" max="5130" width="7.33203125" style="161" customWidth="1"/>
    <col min="5131" max="5131" width="1.6640625" style="161" customWidth="1"/>
    <col min="5132" max="5132" width="2.6640625" style="161" customWidth="1"/>
    <col min="5133" max="5133" width="8.6640625" style="161" customWidth="1"/>
    <col min="5134" max="5134" width="10.5546875" style="161" customWidth="1"/>
    <col min="5135" max="5135" width="6.33203125" style="161" customWidth="1"/>
    <col min="5136" max="5136" width="5.6640625" style="161" customWidth="1"/>
    <col min="5137" max="5137" width="1.6640625" style="161" customWidth="1"/>
    <col min="5138" max="5138" width="2.44140625" style="161" customWidth="1"/>
    <col min="5139" max="5139" width="5.44140625" style="161" customWidth="1"/>
    <col min="5140" max="5140" width="5.6640625" style="161" customWidth="1"/>
    <col min="5141" max="5141" width="1.6640625" style="161" customWidth="1"/>
    <col min="5142" max="5142" width="6.33203125" style="161" customWidth="1"/>
    <col min="5143" max="5143" width="6" style="161" customWidth="1"/>
    <col min="5144" max="5145" width="1.6640625" style="161" customWidth="1"/>
    <col min="5146" max="5376" width="9.33203125" style="161"/>
    <col min="5377" max="5377" width="3" style="161" customWidth="1"/>
    <col min="5378" max="5378" width="1.44140625" style="161" customWidth="1"/>
    <col min="5379" max="5379" width="11.33203125" style="161" customWidth="1"/>
    <col min="5380" max="5380" width="8.33203125" style="161" customWidth="1"/>
    <col min="5381" max="5381" width="8.6640625" style="161" customWidth="1"/>
    <col min="5382" max="5382" width="7.33203125" style="161" customWidth="1"/>
    <col min="5383" max="5383" width="1.6640625" style="161" customWidth="1"/>
    <col min="5384" max="5384" width="7.33203125" style="161" customWidth="1"/>
    <col min="5385" max="5385" width="1.6640625" style="161" customWidth="1"/>
    <col min="5386" max="5386" width="7.33203125" style="161" customWidth="1"/>
    <col min="5387" max="5387" width="1.6640625" style="161" customWidth="1"/>
    <col min="5388" max="5388" width="2.6640625" style="161" customWidth="1"/>
    <col min="5389" max="5389" width="8.6640625" style="161" customWidth="1"/>
    <col min="5390" max="5390" width="10.5546875" style="161" customWidth="1"/>
    <col min="5391" max="5391" width="6.33203125" style="161" customWidth="1"/>
    <col min="5392" max="5392" width="5.6640625" style="161" customWidth="1"/>
    <col min="5393" max="5393" width="1.6640625" style="161" customWidth="1"/>
    <col min="5394" max="5394" width="2.44140625" style="161" customWidth="1"/>
    <col min="5395" max="5395" width="5.44140625" style="161" customWidth="1"/>
    <col min="5396" max="5396" width="5.6640625" style="161" customWidth="1"/>
    <col min="5397" max="5397" width="1.6640625" style="161" customWidth="1"/>
    <col min="5398" max="5398" width="6.33203125" style="161" customWidth="1"/>
    <col min="5399" max="5399" width="6" style="161" customWidth="1"/>
    <col min="5400" max="5401" width="1.6640625" style="161" customWidth="1"/>
    <col min="5402" max="5632" width="9.33203125" style="161"/>
    <col min="5633" max="5633" width="3" style="161" customWidth="1"/>
    <col min="5634" max="5634" width="1.44140625" style="161" customWidth="1"/>
    <col min="5635" max="5635" width="11.33203125" style="161" customWidth="1"/>
    <col min="5636" max="5636" width="8.33203125" style="161" customWidth="1"/>
    <col min="5637" max="5637" width="8.6640625" style="161" customWidth="1"/>
    <col min="5638" max="5638" width="7.33203125" style="161" customWidth="1"/>
    <col min="5639" max="5639" width="1.6640625" style="161" customWidth="1"/>
    <col min="5640" max="5640" width="7.33203125" style="161" customWidth="1"/>
    <col min="5641" max="5641" width="1.6640625" style="161" customWidth="1"/>
    <col min="5642" max="5642" width="7.33203125" style="161" customWidth="1"/>
    <col min="5643" max="5643" width="1.6640625" style="161" customWidth="1"/>
    <col min="5644" max="5644" width="2.6640625" style="161" customWidth="1"/>
    <col min="5645" max="5645" width="8.6640625" style="161" customWidth="1"/>
    <col min="5646" max="5646" width="10.5546875" style="161" customWidth="1"/>
    <col min="5647" max="5647" width="6.33203125" style="161" customWidth="1"/>
    <col min="5648" max="5648" width="5.6640625" style="161" customWidth="1"/>
    <col min="5649" max="5649" width="1.6640625" style="161" customWidth="1"/>
    <col min="5650" max="5650" width="2.44140625" style="161" customWidth="1"/>
    <col min="5651" max="5651" width="5.44140625" style="161" customWidth="1"/>
    <col min="5652" max="5652" width="5.6640625" style="161" customWidth="1"/>
    <col min="5653" max="5653" width="1.6640625" style="161" customWidth="1"/>
    <col min="5654" max="5654" width="6.33203125" style="161" customWidth="1"/>
    <col min="5655" max="5655" width="6" style="161" customWidth="1"/>
    <col min="5656" max="5657" width="1.6640625" style="161" customWidth="1"/>
    <col min="5658" max="5888" width="9.33203125" style="161"/>
    <col min="5889" max="5889" width="3" style="161" customWidth="1"/>
    <col min="5890" max="5890" width="1.44140625" style="161" customWidth="1"/>
    <col min="5891" max="5891" width="11.33203125" style="161" customWidth="1"/>
    <col min="5892" max="5892" width="8.33203125" style="161" customWidth="1"/>
    <col min="5893" max="5893" width="8.6640625" style="161" customWidth="1"/>
    <col min="5894" max="5894" width="7.33203125" style="161" customWidth="1"/>
    <col min="5895" max="5895" width="1.6640625" style="161" customWidth="1"/>
    <col min="5896" max="5896" width="7.33203125" style="161" customWidth="1"/>
    <col min="5897" max="5897" width="1.6640625" style="161" customWidth="1"/>
    <col min="5898" max="5898" width="7.33203125" style="161" customWidth="1"/>
    <col min="5899" max="5899" width="1.6640625" style="161" customWidth="1"/>
    <col min="5900" max="5900" width="2.6640625" style="161" customWidth="1"/>
    <col min="5901" max="5901" width="8.6640625" style="161" customWidth="1"/>
    <col min="5902" max="5902" width="10.5546875" style="161" customWidth="1"/>
    <col min="5903" max="5903" width="6.33203125" style="161" customWidth="1"/>
    <col min="5904" max="5904" width="5.6640625" style="161" customWidth="1"/>
    <col min="5905" max="5905" width="1.6640625" style="161" customWidth="1"/>
    <col min="5906" max="5906" width="2.44140625" style="161" customWidth="1"/>
    <col min="5907" max="5907" width="5.44140625" style="161" customWidth="1"/>
    <col min="5908" max="5908" width="5.6640625" style="161" customWidth="1"/>
    <col min="5909" max="5909" width="1.6640625" style="161" customWidth="1"/>
    <col min="5910" max="5910" width="6.33203125" style="161" customWidth="1"/>
    <col min="5911" max="5911" width="6" style="161" customWidth="1"/>
    <col min="5912" max="5913" width="1.6640625" style="161" customWidth="1"/>
    <col min="5914" max="6144" width="9.33203125" style="161"/>
    <col min="6145" max="6145" width="3" style="161" customWidth="1"/>
    <col min="6146" max="6146" width="1.44140625" style="161" customWidth="1"/>
    <col min="6147" max="6147" width="11.33203125" style="161" customWidth="1"/>
    <col min="6148" max="6148" width="8.33203125" style="161" customWidth="1"/>
    <col min="6149" max="6149" width="8.6640625" style="161" customWidth="1"/>
    <col min="6150" max="6150" width="7.33203125" style="161" customWidth="1"/>
    <col min="6151" max="6151" width="1.6640625" style="161" customWidth="1"/>
    <col min="6152" max="6152" width="7.33203125" style="161" customWidth="1"/>
    <col min="6153" max="6153" width="1.6640625" style="161" customWidth="1"/>
    <col min="6154" max="6154" width="7.33203125" style="161" customWidth="1"/>
    <col min="6155" max="6155" width="1.6640625" style="161" customWidth="1"/>
    <col min="6156" max="6156" width="2.6640625" style="161" customWidth="1"/>
    <col min="6157" max="6157" width="8.6640625" style="161" customWidth="1"/>
    <col min="6158" max="6158" width="10.5546875" style="161" customWidth="1"/>
    <col min="6159" max="6159" width="6.33203125" style="161" customWidth="1"/>
    <col min="6160" max="6160" width="5.6640625" style="161" customWidth="1"/>
    <col min="6161" max="6161" width="1.6640625" style="161" customWidth="1"/>
    <col min="6162" max="6162" width="2.44140625" style="161" customWidth="1"/>
    <col min="6163" max="6163" width="5.44140625" style="161" customWidth="1"/>
    <col min="6164" max="6164" width="5.6640625" style="161" customWidth="1"/>
    <col min="6165" max="6165" width="1.6640625" style="161" customWidth="1"/>
    <col min="6166" max="6166" width="6.33203125" style="161" customWidth="1"/>
    <col min="6167" max="6167" width="6" style="161" customWidth="1"/>
    <col min="6168" max="6169" width="1.6640625" style="161" customWidth="1"/>
    <col min="6170" max="6400" width="9.33203125" style="161"/>
    <col min="6401" max="6401" width="3" style="161" customWidth="1"/>
    <col min="6402" max="6402" width="1.44140625" style="161" customWidth="1"/>
    <col min="6403" max="6403" width="11.33203125" style="161" customWidth="1"/>
    <col min="6404" max="6404" width="8.33203125" style="161" customWidth="1"/>
    <col min="6405" max="6405" width="8.6640625" style="161" customWidth="1"/>
    <col min="6406" max="6406" width="7.33203125" style="161" customWidth="1"/>
    <col min="6407" max="6407" width="1.6640625" style="161" customWidth="1"/>
    <col min="6408" max="6408" width="7.33203125" style="161" customWidth="1"/>
    <col min="6409" max="6409" width="1.6640625" style="161" customWidth="1"/>
    <col min="6410" max="6410" width="7.33203125" style="161" customWidth="1"/>
    <col min="6411" max="6411" width="1.6640625" style="161" customWidth="1"/>
    <col min="6412" max="6412" width="2.6640625" style="161" customWidth="1"/>
    <col min="6413" max="6413" width="8.6640625" style="161" customWidth="1"/>
    <col min="6414" max="6414" width="10.5546875" style="161" customWidth="1"/>
    <col min="6415" max="6415" width="6.33203125" style="161" customWidth="1"/>
    <col min="6416" max="6416" width="5.6640625" style="161" customWidth="1"/>
    <col min="6417" max="6417" width="1.6640625" style="161" customWidth="1"/>
    <col min="6418" max="6418" width="2.44140625" style="161" customWidth="1"/>
    <col min="6419" max="6419" width="5.44140625" style="161" customWidth="1"/>
    <col min="6420" max="6420" width="5.6640625" style="161" customWidth="1"/>
    <col min="6421" max="6421" width="1.6640625" style="161" customWidth="1"/>
    <col min="6422" max="6422" width="6.33203125" style="161" customWidth="1"/>
    <col min="6423" max="6423" width="6" style="161" customWidth="1"/>
    <col min="6424" max="6425" width="1.6640625" style="161" customWidth="1"/>
    <col min="6426" max="6656" width="9.33203125" style="161"/>
    <col min="6657" max="6657" width="3" style="161" customWidth="1"/>
    <col min="6658" max="6658" width="1.44140625" style="161" customWidth="1"/>
    <col min="6659" max="6659" width="11.33203125" style="161" customWidth="1"/>
    <col min="6660" max="6660" width="8.33203125" style="161" customWidth="1"/>
    <col min="6661" max="6661" width="8.6640625" style="161" customWidth="1"/>
    <col min="6662" max="6662" width="7.33203125" style="161" customWidth="1"/>
    <col min="6663" max="6663" width="1.6640625" style="161" customWidth="1"/>
    <col min="6664" max="6664" width="7.33203125" style="161" customWidth="1"/>
    <col min="6665" max="6665" width="1.6640625" style="161" customWidth="1"/>
    <col min="6666" max="6666" width="7.33203125" style="161" customWidth="1"/>
    <col min="6667" max="6667" width="1.6640625" style="161" customWidth="1"/>
    <col min="6668" max="6668" width="2.6640625" style="161" customWidth="1"/>
    <col min="6669" max="6669" width="8.6640625" style="161" customWidth="1"/>
    <col min="6670" max="6670" width="10.5546875" style="161" customWidth="1"/>
    <col min="6671" max="6671" width="6.33203125" style="161" customWidth="1"/>
    <col min="6672" max="6672" width="5.6640625" style="161" customWidth="1"/>
    <col min="6673" max="6673" width="1.6640625" style="161" customWidth="1"/>
    <col min="6674" max="6674" width="2.44140625" style="161" customWidth="1"/>
    <col min="6675" max="6675" width="5.44140625" style="161" customWidth="1"/>
    <col min="6676" max="6676" width="5.6640625" style="161" customWidth="1"/>
    <col min="6677" max="6677" width="1.6640625" style="161" customWidth="1"/>
    <col min="6678" max="6678" width="6.33203125" style="161" customWidth="1"/>
    <col min="6679" max="6679" width="6" style="161" customWidth="1"/>
    <col min="6680" max="6681" width="1.6640625" style="161" customWidth="1"/>
    <col min="6682" max="6912" width="9.33203125" style="161"/>
    <col min="6913" max="6913" width="3" style="161" customWidth="1"/>
    <col min="6914" max="6914" width="1.44140625" style="161" customWidth="1"/>
    <col min="6915" max="6915" width="11.33203125" style="161" customWidth="1"/>
    <col min="6916" max="6916" width="8.33203125" style="161" customWidth="1"/>
    <col min="6917" max="6917" width="8.6640625" style="161" customWidth="1"/>
    <col min="6918" max="6918" width="7.33203125" style="161" customWidth="1"/>
    <col min="6919" max="6919" width="1.6640625" style="161" customWidth="1"/>
    <col min="6920" max="6920" width="7.33203125" style="161" customWidth="1"/>
    <col min="6921" max="6921" width="1.6640625" style="161" customWidth="1"/>
    <col min="6922" max="6922" width="7.33203125" style="161" customWidth="1"/>
    <col min="6923" max="6923" width="1.6640625" style="161" customWidth="1"/>
    <col min="6924" max="6924" width="2.6640625" style="161" customWidth="1"/>
    <col min="6925" max="6925" width="8.6640625" style="161" customWidth="1"/>
    <col min="6926" max="6926" width="10.5546875" style="161" customWidth="1"/>
    <col min="6927" max="6927" width="6.33203125" style="161" customWidth="1"/>
    <col min="6928" max="6928" width="5.6640625" style="161" customWidth="1"/>
    <col min="6929" max="6929" width="1.6640625" style="161" customWidth="1"/>
    <col min="6930" max="6930" width="2.44140625" style="161" customWidth="1"/>
    <col min="6931" max="6931" width="5.44140625" style="161" customWidth="1"/>
    <col min="6932" max="6932" width="5.6640625" style="161" customWidth="1"/>
    <col min="6933" max="6933" width="1.6640625" style="161" customWidth="1"/>
    <col min="6934" max="6934" width="6.33203125" style="161" customWidth="1"/>
    <col min="6935" max="6935" width="6" style="161" customWidth="1"/>
    <col min="6936" max="6937" width="1.6640625" style="161" customWidth="1"/>
    <col min="6938" max="7168" width="9.33203125" style="161"/>
    <col min="7169" max="7169" width="3" style="161" customWidth="1"/>
    <col min="7170" max="7170" width="1.44140625" style="161" customWidth="1"/>
    <col min="7171" max="7171" width="11.33203125" style="161" customWidth="1"/>
    <col min="7172" max="7172" width="8.33203125" style="161" customWidth="1"/>
    <col min="7173" max="7173" width="8.6640625" style="161" customWidth="1"/>
    <col min="7174" max="7174" width="7.33203125" style="161" customWidth="1"/>
    <col min="7175" max="7175" width="1.6640625" style="161" customWidth="1"/>
    <col min="7176" max="7176" width="7.33203125" style="161" customWidth="1"/>
    <col min="7177" max="7177" width="1.6640625" style="161" customWidth="1"/>
    <col min="7178" max="7178" width="7.33203125" style="161" customWidth="1"/>
    <col min="7179" max="7179" width="1.6640625" style="161" customWidth="1"/>
    <col min="7180" max="7180" width="2.6640625" style="161" customWidth="1"/>
    <col min="7181" max="7181" width="8.6640625" style="161" customWidth="1"/>
    <col min="7182" max="7182" width="10.5546875" style="161" customWidth="1"/>
    <col min="7183" max="7183" width="6.33203125" style="161" customWidth="1"/>
    <col min="7184" max="7184" width="5.6640625" style="161" customWidth="1"/>
    <col min="7185" max="7185" width="1.6640625" style="161" customWidth="1"/>
    <col min="7186" max="7186" width="2.44140625" style="161" customWidth="1"/>
    <col min="7187" max="7187" width="5.44140625" style="161" customWidth="1"/>
    <col min="7188" max="7188" width="5.6640625" style="161" customWidth="1"/>
    <col min="7189" max="7189" width="1.6640625" style="161" customWidth="1"/>
    <col min="7190" max="7190" width="6.33203125" style="161" customWidth="1"/>
    <col min="7191" max="7191" width="6" style="161" customWidth="1"/>
    <col min="7192" max="7193" width="1.6640625" style="161" customWidth="1"/>
    <col min="7194" max="7424" width="9.33203125" style="161"/>
    <col min="7425" max="7425" width="3" style="161" customWidth="1"/>
    <col min="7426" max="7426" width="1.44140625" style="161" customWidth="1"/>
    <col min="7427" max="7427" width="11.33203125" style="161" customWidth="1"/>
    <col min="7428" max="7428" width="8.33203125" style="161" customWidth="1"/>
    <col min="7429" max="7429" width="8.6640625" style="161" customWidth="1"/>
    <col min="7430" max="7430" width="7.33203125" style="161" customWidth="1"/>
    <col min="7431" max="7431" width="1.6640625" style="161" customWidth="1"/>
    <col min="7432" max="7432" width="7.33203125" style="161" customWidth="1"/>
    <col min="7433" max="7433" width="1.6640625" style="161" customWidth="1"/>
    <col min="7434" max="7434" width="7.33203125" style="161" customWidth="1"/>
    <col min="7435" max="7435" width="1.6640625" style="161" customWidth="1"/>
    <col min="7436" max="7436" width="2.6640625" style="161" customWidth="1"/>
    <col min="7437" max="7437" width="8.6640625" style="161" customWidth="1"/>
    <col min="7438" max="7438" width="10.5546875" style="161" customWidth="1"/>
    <col min="7439" max="7439" width="6.33203125" style="161" customWidth="1"/>
    <col min="7440" max="7440" width="5.6640625" style="161" customWidth="1"/>
    <col min="7441" max="7441" width="1.6640625" style="161" customWidth="1"/>
    <col min="7442" max="7442" width="2.44140625" style="161" customWidth="1"/>
    <col min="7443" max="7443" width="5.44140625" style="161" customWidth="1"/>
    <col min="7444" max="7444" width="5.6640625" style="161" customWidth="1"/>
    <col min="7445" max="7445" width="1.6640625" style="161" customWidth="1"/>
    <col min="7446" max="7446" width="6.33203125" style="161" customWidth="1"/>
    <col min="7447" max="7447" width="6" style="161" customWidth="1"/>
    <col min="7448" max="7449" width="1.6640625" style="161" customWidth="1"/>
    <col min="7450" max="7680" width="9.33203125" style="161"/>
    <col min="7681" max="7681" width="3" style="161" customWidth="1"/>
    <col min="7682" max="7682" width="1.44140625" style="161" customWidth="1"/>
    <col min="7683" max="7683" width="11.33203125" style="161" customWidth="1"/>
    <col min="7684" max="7684" width="8.33203125" style="161" customWidth="1"/>
    <col min="7685" max="7685" width="8.6640625" style="161" customWidth="1"/>
    <col min="7686" max="7686" width="7.33203125" style="161" customWidth="1"/>
    <col min="7687" max="7687" width="1.6640625" style="161" customWidth="1"/>
    <col min="7688" max="7688" width="7.33203125" style="161" customWidth="1"/>
    <col min="7689" max="7689" width="1.6640625" style="161" customWidth="1"/>
    <col min="7690" max="7690" width="7.33203125" style="161" customWidth="1"/>
    <col min="7691" max="7691" width="1.6640625" style="161" customWidth="1"/>
    <col min="7692" max="7692" width="2.6640625" style="161" customWidth="1"/>
    <col min="7693" max="7693" width="8.6640625" style="161" customWidth="1"/>
    <col min="7694" max="7694" width="10.5546875" style="161" customWidth="1"/>
    <col min="7695" max="7695" width="6.33203125" style="161" customWidth="1"/>
    <col min="7696" max="7696" width="5.6640625" style="161" customWidth="1"/>
    <col min="7697" max="7697" width="1.6640625" style="161" customWidth="1"/>
    <col min="7698" max="7698" width="2.44140625" style="161" customWidth="1"/>
    <col min="7699" max="7699" width="5.44140625" style="161" customWidth="1"/>
    <col min="7700" max="7700" width="5.6640625" style="161" customWidth="1"/>
    <col min="7701" max="7701" width="1.6640625" style="161" customWidth="1"/>
    <col min="7702" max="7702" width="6.33203125" style="161" customWidth="1"/>
    <col min="7703" max="7703" width="6" style="161" customWidth="1"/>
    <col min="7704" max="7705" width="1.6640625" style="161" customWidth="1"/>
    <col min="7706" max="7936" width="9.33203125" style="161"/>
    <col min="7937" max="7937" width="3" style="161" customWidth="1"/>
    <col min="7938" max="7938" width="1.44140625" style="161" customWidth="1"/>
    <col min="7939" max="7939" width="11.33203125" style="161" customWidth="1"/>
    <col min="7940" max="7940" width="8.33203125" style="161" customWidth="1"/>
    <col min="7941" max="7941" width="8.6640625" style="161" customWidth="1"/>
    <col min="7942" max="7942" width="7.33203125" style="161" customWidth="1"/>
    <col min="7943" max="7943" width="1.6640625" style="161" customWidth="1"/>
    <col min="7944" max="7944" width="7.33203125" style="161" customWidth="1"/>
    <col min="7945" max="7945" width="1.6640625" style="161" customWidth="1"/>
    <col min="7946" max="7946" width="7.33203125" style="161" customWidth="1"/>
    <col min="7947" max="7947" width="1.6640625" style="161" customWidth="1"/>
    <col min="7948" max="7948" width="2.6640625" style="161" customWidth="1"/>
    <col min="7949" max="7949" width="8.6640625" style="161" customWidth="1"/>
    <col min="7950" max="7950" width="10.5546875" style="161" customWidth="1"/>
    <col min="7951" max="7951" width="6.33203125" style="161" customWidth="1"/>
    <col min="7952" max="7952" width="5.6640625" style="161" customWidth="1"/>
    <col min="7953" max="7953" width="1.6640625" style="161" customWidth="1"/>
    <col min="7954" max="7954" width="2.44140625" style="161" customWidth="1"/>
    <col min="7955" max="7955" width="5.44140625" style="161" customWidth="1"/>
    <col min="7956" max="7956" width="5.6640625" style="161" customWidth="1"/>
    <col min="7957" max="7957" width="1.6640625" style="161" customWidth="1"/>
    <col min="7958" max="7958" width="6.33203125" style="161" customWidth="1"/>
    <col min="7959" max="7959" width="6" style="161" customWidth="1"/>
    <col min="7960" max="7961" width="1.6640625" style="161" customWidth="1"/>
    <col min="7962" max="8192" width="9.33203125" style="161"/>
    <col min="8193" max="8193" width="3" style="161" customWidth="1"/>
    <col min="8194" max="8194" width="1.44140625" style="161" customWidth="1"/>
    <col min="8195" max="8195" width="11.33203125" style="161" customWidth="1"/>
    <col min="8196" max="8196" width="8.33203125" style="161" customWidth="1"/>
    <col min="8197" max="8197" width="8.6640625" style="161" customWidth="1"/>
    <col min="8198" max="8198" width="7.33203125" style="161" customWidth="1"/>
    <col min="8199" max="8199" width="1.6640625" style="161" customWidth="1"/>
    <col min="8200" max="8200" width="7.33203125" style="161" customWidth="1"/>
    <col min="8201" max="8201" width="1.6640625" style="161" customWidth="1"/>
    <col min="8202" max="8202" width="7.33203125" style="161" customWidth="1"/>
    <col min="8203" max="8203" width="1.6640625" style="161" customWidth="1"/>
    <col min="8204" max="8204" width="2.6640625" style="161" customWidth="1"/>
    <col min="8205" max="8205" width="8.6640625" style="161" customWidth="1"/>
    <col min="8206" max="8206" width="10.5546875" style="161" customWidth="1"/>
    <col min="8207" max="8207" width="6.33203125" style="161" customWidth="1"/>
    <col min="8208" max="8208" width="5.6640625" style="161" customWidth="1"/>
    <col min="8209" max="8209" width="1.6640625" style="161" customWidth="1"/>
    <col min="8210" max="8210" width="2.44140625" style="161" customWidth="1"/>
    <col min="8211" max="8211" width="5.44140625" style="161" customWidth="1"/>
    <col min="8212" max="8212" width="5.6640625" style="161" customWidth="1"/>
    <col min="8213" max="8213" width="1.6640625" style="161" customWidth="1"/>
    <col min="8214" max="8214" width="6.33203125" style="161" customWidth="1"/>
    <col min="8215" max="8215" width="6" style="161" customWidth="1"/>
    <col min="8216" max="8217" width="1.6640625" style="161" customWidth="1"/>
    <col min="8218" max="8448" width="9.33203125" style="161"/>
    <col min="8449" max="8449" width="3" style="161" customWidth="1"/>
    <col min="8450" max="8450" width="1.44140625" style="161" customWidth="1"/>
    <col min="8451" max="8451" width="11.33203125" style="161" customWidth="1"/>
    <col min="8452" max="8452" width="8.33203125" style="161" customWidth="1"/>
    <col min="8453" max="8453" width="8.6640625" style="161" customWidth="1"/>
    <col min="8454" max="8454" width="7.33203125" style="161" customWidth="1"/>
    <col min="8455" max="8455" width="1.6640625" style="161" customWidth="1"/>
    <col min="8456" max="8456" width="7.33203125" style="161" customWidth="1"/>
    <col min="8457" max="8457" width="1.6640625" style="161" customWidth="1"/>
    <col min="8458" max="8458" width="7.33203125" style="161" customWidth="1"/>
    <col min="8459" max="8459" width="1.6640625" style="161" customWidth="1"/>
    <col min="8460" max="8460" width="2.6640625" style="161" customWidth="1"/>
    <col min="8461" max="8461" width="8.6640625" style="161" customWidth="1"/>
    <col min="8462" max="8462" width="10.5546875" style="161" customWidth="1"/>
    <col min="8463" max="8463" width="6.33203125" style="161" customWidth="1"/>
    <col min="8464" max="8464" width="5.6640625" style="161" customWidth="1"/>
    <col min="8465" max="8465" width="1.6640625" style="161" customWidth="1"/>
    <col min="8466" max="8466" width="2.44140625" style="161" customWidth="1"/>
    <col min="8467" max="8467" width="5.44140625" style="161" customWidth="1"/>
    <col min="8468" max="8468" width="5.6640625" style="161" customWidth="1"/>
    <col min="8469" max="8469" width="1.6640625" style="161" customWidth="1"/>
    <col min="8470" max="8470" width="6.33203125" style="161" customWidth="1"/>
    <col min="8471" max="8471" width="6" style="161" customWidth="1"/>
    <col min="8472" max="8473" width="1.6640625" style="161" customWidth="1"/>
    <col min="8474" max="8704" width="9.33203125" style="161"/>
    <col min="8705" max="8705" width="3" style="161" customWidth="1"/>
    <col min="8706" max="8706" width="1.44140625" style="161" customWidth="1"/>
    <col min="8707" max="8707" width="11.33203125" style="161" customWidth="1"/>
    <col min="8708" max="8708" width="8.33203125" style="161" customWidth="1"/>
    <col min="8709" max="8709" width="8.6640625" style="161" customWidth="1"/>
    <col min="8710" max="8710" width="7.33203125" style="161" customWidth="1"/>
    <col min="8711" max="8711" width="1.6640625" style="161" customWidth="1"/>
    <col min="8712" max="8712" width="7.33203125" style="161" customWidth="1"/>
    <col min="8713" max="8713" width="1.6640625" style="161" customWidth="1"/>
    <col min="8714" max="8714" width="7.33203125" style="161" customWidth="1"/>
    <col min="8715" max="8715" width="1.6640625" style="161" customWidth="1"/>
    <col min="8716" max="8716" width="2.6640625" style="161" customWidth="1"/>
    <col min="8717" max="8717" width="8.6640625" style="161" customWidth="1"/>
    <col min="8718" max="8718" width="10.5546875" style="161" customWidth="1"/>
    <col min="8719" max="8719" width="6.33203125" style="161" customWidth="1"/>
    <col min="8720" max="8720" width="5.6640625" style="161" customWidth="1"/>
    <col min="8721" max="8721" width="1.6640625" style="161" customWidth="1"/>
    <col min="8722" max="8722" width="2.44140625" style="161" customWidth="1"/>
    <col min="8723" max="8723" width="5.44140625" style="161" customWidth="1"/>
    <col min="8724" max="8724" width="5.6640625" style="161" customWidth="1"/>
    <col min="8725" max="8725" width="1.6640625" style="161" customWidth="1"/>
    <col min="8726" max="8726" width="6.33203125" style="161" customWidth="1"/>
    <col min="8727" max="8727" width="6" style="161" customWidth="1"/>
    <col min="8728" max="8729" width="1.6640625" style="161" customWidth="1"/>
    <col min="8730" max="8960" width="9.33203125" style="161"/>
    <col min="8961" max="8961" width="3" style="161" customWidth="1"/>
    <col min="8962" max="8962" width="1.44140625" style="161" customWidth="1"/>
    <col min="8963" max="8963" width="11.33203125" style="161" customWidth="1"/>
    <col min="8964" max="8964" width="8.33203125" style="161" customWidth="1"/>
    <col min="8965" max="8965" width="8.6640625" style="161" customWidth="1"/>
    <col min="8966" max="8966" width="7.33203125" style="161" customWidth="1"/>
    <col min="8967" max="8967" width="1.6640625" style="161" customWidth="1"/>
    <col min="8968" max="8968" width="7.33203125" style="161" customWidth="1"/>
    <col min="8969" max="8969" width="1.6640625" style="161" customWidth="1"/>
    <col min="8970" max="8970" width="7.33203125" style="161" customWidth="1"/>
    <col min="8971" max="8971" width="1.6640625" style="161" customWidth="1"/>
    <col min="8972" max="8972" width="2.6640625" style="161" customWidth="1"/>
    <col min="8973" max="8973" width="8.6640625" style="161" customWidth="1"/>
    <col min="8974" max="8974" width="10.5546875" style="161" customWidth="1"/>
    <col min="8975" max="8975" width="6.33203125" style="161" customWidth="1"/>
    <col min="8976" max="8976" width="5.6640625" style="161" customWidth="1"/>
    <col min="8977" max="8977" width="1.6640625" style="161" customWidth="1"/>
    <col min="8978" max="8978" width="2.44140625" style="161" customWidth="1"/>
    <col min="8979" max="8979" width="5.44140625" style="161" customWidth="1"/>
    <col min="8980" max="8980" width="5.6640625" style="161" customWidth="1"/>
    <col min="8981" max="8981" width="1.6640625" style="161" customWidth="1"/>
    <col min="8982" max="8982" width="6.33203125" style="161" customWidth="1"/>
    <col min="8983" max="8983" width="6" style="161" customWidth="1"/>
    <col min="8984" max="8985" width="1.6640625" style="161" customWidth="1"/>
    <col min="8986" max="9216" width="9.33203125" style="161"/>
    <col min="9217" max="9217" width="3" style="161" customWidth="1"/>
    <col min="9218" max="9218" width="1.44140625" style="161" customWidth="1"/>
    <col min="9219" max="9219" width="11.33203125" style="161" customWidth="1"/>
    <col min="9220" max="9220" width="8.33203125" style="161" customWidth="1"/>
    <col min="9221" max="9221" width="8.6640625" style="161" customWidth="1"/>
    <col min="9222" max="9222" width="7.33203125" style="161" customWidth="1"/>
    <col min="9223" max="9223" width="1.6640625" style="161" customWidth="1"/>
    <col min="9224" max="9224" width="7.33203125" style="161" customWidth="1"/>
    <col min="9225" max="9225" width="1.6640625" style="161" customWidth="1"/>
    <col min="9226" max="9226" width="7.33203125" style="161" customWidth="1"/>
    <col min="9227" max="9227" width="1.6640625" style="161" customWidth="1"/>
    <col min="9228" max="9228" width="2.6640625" style="161" customWidth="1"/>
    <col min="9229" max="9229" width="8.6640625" style="161" customWidth="1"/>
    <col min="9230" max="9230" width="10.5546875" style="161" customWidth="1"/>
    <col min="9231" max="9231" width="6.33203125" style="161" customWidth="1"/>
    <col min="9232" max="9232" width="5.6640625" style="161" customWidth="1"/>
    <col min="9233" max="9233" width="1.6640625" style="161" customWidth="1"/>
    <col min="9234" max="9234" width="2.44140625" style="161" customWidth="1"/>
    <col min="9235" max="9235" width="5.44140625" style="161" customWidth="1"/>
    <col min="9236" max="9236" width="5.6640625" style="161" customWidth="1"/>
    <col min="9237" max="9237" width="1.6640625" style="161" customWidth="1"/>
    <col min="9238" max="9238" width="6.33203125" style="161" customWidth="1"/>
    <col min="9239" max="9239" width="6" style="161" customWidth="1"/>
    <col min="9240" max="9241" width="1.6640625" style="161" customWidth="1"/>
    <col min="9242" max="9472" width="9.33203125" style="161"/>
    <col min="9473" max="9473" width="3" style="161" customWidth="1"/>
    <col min="9474" max="9474" width="1.44140625" style="161" customWidth="1"/>
    <col min="9475" max="9475" width="11.33203125" style="161" customWidth="1"/>
    <col min="9476" max="9476" width="8.33203125" style="161" customWidth="1"/>
    <col min="9477" max="9477" width="8.6640625" style="161" customWidth="1"/>
    <col min="9478" max="9478" width="7.33203125" style="161" customWidth="1"/>
    <col min="9479" max="9479" width="1.6640625" style="161" customWidth="1"/>
    <col min="9480" max="9480" width="7.33203125" style="161" customWidth="1"/>
    <col min="9481" max="9481" width="1.6640625" style="161" customWidth="1"/>
    <col min="9482" max="9482" width="7.33203125" style="161" customWidth="1"/>
    <col min="9483" max="9483" width="1.6640625" style="161" customWidth="1"/>
    <col min="9484" max="9484" width="2.6640625" style="161" customWidth="1"/>
    <col min="9485" max="9485" width="8.6640625" style="161" customWidth="1"/>
    <col min="9486" max="9486" width="10.5546875" style="161" customWidth="1"/>
    <col min="9487" max="9487" width="6.33203125" style="161" customWidth="1"/>
    <col min="9488" max="9488" width="5.6640625" style="161" customWidth="1"/>
    <col min="9489" max="9489" width="1.6640625" style="161" customWidth="1"/>
    <col min="9490" max="9490" width="2.44140625" style="161" customWidth="1"/>
    <col min="9491" max="9491" width="5.44140625" style="161" customWidth="1"/>
    <col min="9492" max="9492" width="5.6640625" style="161" customWidth="1"/>
    <col min="9493" max="9493" width="1.6640625" style="161" customWidth="1"/>
    <col min="9494" max="9494" width="6.33203125" style="161" customWidth="1"/>
    <col min="9495" max="9495" width="6" style="161" customWidth="1"/>
    <col min="9496" max="9497" width="1.6640625" style="161" customWidth="1"/>
    <col min="9498" max="9728" width="9.33203125" style="161"/>
    <col min="9729" max="9729" width="3" style="161" customWidth="1"/>
    <col min="9730" max="9730" width="1.44140625" style="161" customWidth="1"/>
    <col min="9731" max="9731" width="11.33203125" style="161" customWidth="1"/>
    <col min="9732" max="9732" width="8.33203125" style="161" customWidth="1"/>
    <col min="9733" max="9733" width="8.6640625" style="161" customWidth="1"/>
    <col min="9734" max="9734" width="7.33203125" style="161" customWidth="1"/>
    <col min="9735" max="9735" width="1.6640625" style="161" customWidth="1"/>
    <col min="9736" max="9736" width="7.33203125" style="161" customWidth="1"/>
    <col min="9737" max="9737" width="1.6640625" style="161" customWidth="1"/>
    <col min="9738" max="9738" width="7.33203125" style="161" customWidth="1"/>
    <col min="9739" max="9739" width="1.6640625" style="161" customWidth="1"/>
    <col min="9740" max="9740" width="2.6640625" style="161" customWidth="1"/>
    <col min="9741" max="9741" width="8.6640625" style="161" customWidth="1"/>
    <col min="9742" max="9742" width="10.5546875" style="161" customWidth="1"/>
    <col min="9743" max="9743" width="6.33203125" style="161" customWidth="1"/>
    <col min="9744" max="9744" width="5.6640625" style="161" customWidth="1"/>
    <col min="9745" max="9745" width="1.6640625" style="161" customWidth="1"/>
    <col min="9746" max="9746" width="2.44140625" style="161" customWidth="1"/>
    <col min="9747" max="9747" width="5.44140625" style="161" customWidth="1"/>
    <col min="9748" max="9748" width="5.6640625" style="161" customWidth="1"/>
    <col min="9749" max="9749" width="1.6640625" style="161" customWidth="1"/>
    <col min="9750" max="9750" width="6.33203125" style="161" customWidth="1"/>
    <col min="9751" max="9751" width="6" style="161" customWidth="1"/>
    <col min="9752" max="9753" width="1.6640625" style="161" customWidth="1"/>
    <col min="9754" max="9984" width="9.33203125" style="161"/>
    <col min="9985" max="9985" width="3" style="161" customWidth="1"/>
    <col min="9986" max="9986" width="1.44140625" style="161" customWidth="1"/>
    <col min="9987" max="9987" width="11.33203125" style="161" customWidth="1"/>
    <col min="9988" max="9988" width="8.33203125" style="161" customWidth="1"/>
    <col min="9989" max="9989" width="8.6640625" style="161" customWidth="1"/>
    <col min="9990" max="9990" width="7.33203125" style="161" customWidth="1"/>
    <col min="9991" max="9991" width="1.6640625" style="161" customWidth="1"/>
    <col min="9992" max="9992" width="7.33203125" style="161" customWidth="1"/>
    <col min="9993" max="9993" width="1.6640625" style="161" customWidth="1"/>
    <col min="9994" max="9994" width="7.33203125" style="161" customWidth="1"/>
    <col min="9995" max="9995" width="1.6640625" style="161" customWidth="1"/>
    <col min="9996" max="9996" width="2.6640625" style="161" customWidth="1"/>
    <col min="9997" max="9997" width="8.6640625" style="161" customWidth="1"/>
    <col min="9998" max="9998" width="10.5546875" style="161" customWidth="1"/>
    <col min="9999" max="9999" width="6.33203125" style="161" customWidth="1"/>
    <col min="10000" max="10000" width="5.6640625" style="161" customWidth="1"/>
    <col min="10001" max="10001" width="1.6640625" style="161" customWidth="1"/>
    <col min="10002" max="10002" width="2.44140625" style="161" customWidth="1"/>
    <col min="10003" max="10003" width="5.44140625" style="161" customWidth="1"/>
    <col min="10004" max="10004" width="5.6640625" style="161" customWidth="1"/>
    <col min="10005" max="10005" width="1.6640625" style="161" customWidth="1"/>
    <col min="10006" max="10006" width="6.33203125" style="161" customWidth="1"/>
    <col min="10007" max="10007" width="6" style="161" customWidth="1"/>
    <col min="10008" max="10009" width="1.6640625" style="161" customWidth="1"/>
    <col min="10010" max="10240" width="9.33203125" style="161"/>
    <col min="10241" max="10241" width="3" style="161" customWidth="1"/>
    <col min="10242" max="10242" width="1.44140625" style="161" customWidth="1"/>
    <col min="10243" max="10243" width="11.33203125" style="161" customWidth="1"/>
    <col min="10244" max="10244" width="8.33203125" style="161" customWidth="1"/>
    <col min="10245" max="10245" width="8.6640625" style="161" customWidth="1"/>
    <col min="10246" max="10246" width="7.33203125" style="161" customWidth="1"/>
    <col min="10247" max="10247" width="1.6640625" style="161" customWidth="1"/>
    <col min="10248" max="10248" width="7.33203125" style="161" customWidth="1"/>
    <col min="10249" max="10249" width="1.6640625" style="161" customWidth="1"/>
    <col min="10250" max="10250" width="7.33203125" style="161" customWidth="1"/>
    <col min="10251" max="10251" width="1.6640625" style="161" customWidth="1"/>
    <col min="10252" max="10252" width="2.6640625" style="161" customWidth="1"/>
    <col min="10253" max="10253" width="8.6640625" style="161" customWidth="1"/>
    <col min="10254" max="10254" width="10.5546875" style="161" customWidth="1"/>
    <col min="10255" max="10255" width="6.33203125" style="161" customWidth="1"/>
    <col min="10256" max="10256" width="5.6640625" style="161" customWidth="1"/>
    <col min="10257" max="10257" width="1.6640625" style="161" customWidth="1"/>
    <col min="10258" max="10258" width="2.44140625" style="161" customWidth="1"/>
    <col min="10259" max="10259" width="5.44140625" style="161" customWidth="1"/>
    <col min="10260" max="10260" width="5.6640625" style="161" customWidth="1"/>
    <col min="10261" max="10261" width="1.6640625" style="161" customWidth="1"/>
    <col min="10262" max="10262" width="6.33203125" style="161" customWidth="1"/>
    <col min="10263" max="10263" width="6" style="161" customWidth="1"/>
    <col min="10264" max="10265" width="1.6640625" style="161" customWidth="1"/>
    <col min="10266" max="10496" width="9.33203125" style="161"/>
    <col min="10497" max="10497" width="3" style="161" customWidth="1"/>
    <col min="10498" max="10498" width="1.44140625" style="161" customWidth="1"/>
    <col min="10499" max="10499" width="11.33203125" style="161" customWidth="1"/>
    <col min="10500" max="10500" width="8.33203125" style="161" customWidth="1"/>
    <col min="10501" max="10501" width="8.6640625" style="161" customWidth="1"/>
    <col min="10502" max="10502" width="7.33203125" style="161" customWidth="1"/>
    <col min="10503" max="10503" width="1.6640625" style="161" customWidth="1"/>
    <col min="10504" max="10504" width="7.33203125" style="161" customWidth="1"/>
    <col min="10505" max="10505" width="1.6640625" style="161" customWidth="1"/>
    <col min="10506" max="10506" width="7.33203125" style="161" customWidth="1"/>
    <col min="10507" max="10507" width="1.6640625" style="161" customWidth="1"/>
    <col min="10508" max="10508" width="2.6640625" style="161" customWidth="1"/>
    <col min="10509" max="10509" width="8.6640625" style="161" customWidth="1"/>
    <col min="10510" max="10510" width="10.5546875" style="161" customWidth="1"/>
    <col min="10511" max="10511" width="6.33203125" style="161" customWidth="1"/>
    <col min="10512" max="10512" width="5.6640625" style="161" customWidth="1"/>
    <col min="10513" max="10513" width="1.6640625" style="161" customWidth="1"/>
    <col min="10514" max="10514" width="2.44140625" style="161" customWidth="1"/>
    <col min="10515" max="10515" width="5.44140625" style="161" customWidth="1"/>
    <col min="10516" max="10516" width="5.6640625" style="161" customWidth="1"/>
    <col min="10517" max="10517" width="1.6640625" style="161" customWidth="1"/>
    <col min="10518" max="10518" width="6.33203125" style="161" customWidth="1"/>
    <col min="10519" max="10519" width="6" style="161" customWidth="1"/>
    <col min="10520" max="10521" width="1.6640625" style="161" customWidth="1"/>
    <col min="10522" max="10752" width="9.33203125" style="161"/>
    <col min="10753" max="10753" width="3" style="161" customWidth="1"/>
    <col min="10754" max="10754" width="1.44140625" style="161" customWidth="1"/>
    <col min="10755" max="10755" width="11.33203125" style="161" customWidth="1"/>
    <col min="10756" max="10756" width="8.33203125" style="161" customWidth="1"/>
    <col min="10757" max="10757" width="8.6640625" style="161" customWidth="1"/>
    <col min="10758" max="10758" width="7.33203125" style="161" customWidth="1"/>
    <col min="10759" max="10759" width="1.6640625" style="161" customWidth="1"/>
    <col min="10760" max="10760" width="7.33203125" style="161" customWidth="1"/>
    <col min="10761" max="10761" width="1.6640625" style="161" customWidth="1"/>
    <col min="10762" max="10762" width="7.33203125" style="161" customWidth="1"/>
    <col min="10763" max="10763" width="1.6640625" style="161" customWidth="1"/>
    <col min="10764" max="10764" width="2.6640625" style="161" customWidth="1"/>
    <col min="10765" max="10765" width="8.6640625" style="161" customWidth="1"/>
    <col min="10766" max="10766" width="10.5546875" style="161" customWidth="1"/>
    <col min="10767" max="10767" width="6.33203125" style="161" customWidth="1"/>
    <col min="10768" max="10768" width="5.6640625" style="161" customWidth="1"/>
    <col min="10769" max="10769" width="1.6640625" style="161" customWidth="1"/>
    <col min="10770" max="10770" width="2.44140625" style="161" customWidth="1"/>
    <col min="10771" max="10771" width="5.44140625" style="161" customWidth="1"/>
    <col min="10772" max="10772" width="5.6640625" style="161" customWidth="1"/>
    <col min="10773" max="10773" width="1.6640625" style="161" customWidth="1"/>
    <col min="10774" max="10774" width="6.33203125" style="161" customWidth="1"/>
    <col min="10775" max="10775" width="6" style="161" customWidth="1"/>
    <col min="10776" max="10777" width="1.6640625" style="161" customWidth="1"/>
    <col min="10778" max="11008" width="9.33203125" style="161"/>
    <col min="11009" max="11009" width="3" style="161" customWidth="1"/>
    <col min="11010" max="11010" width="1.44140625" style="161" customWidth="1"/>
    <col min="11011" max="11011" width="11.33203125" style="161" customWidth="1"/>
    <col min="11012" max="11012" width="8.33203125" style="161" customWidth="1"/>
    <col min="11013" max="11013" width="8.6640625" style="161" customWidth="1"/>
    <col min="11014" max="11014" width="7.33203125" style="161" customWidth="1"/>
    <col min="11015" max="11015" width="1.6640625" style="161" customWidth="1"/>
    <col min="11016" max="11016" width="7.33203125" style="161" customWidth="1"/>
    <col min="11017" max="11017" width="1.6640625" style="161" customWidth="1"/>
    <col min="11018" max="11018" width="7.33203125" style="161" customWidth="1"/>
    <col min="11019" max="11019" width="1.6640625" style="161" customWidth="1"/>
    <col min="11020" max="11020" width="2.6640625" style="161" customWidth="1"/>
    <col min="11021" max="11021" width="8.6640625" style="161" customWidth="1"/>
    <col min="11022" max="11022" width="10.5546875" style="161" customWidth="1"/>
    <col min="11023" max="11023" width="6.33203125" style="161" customWidth="1"/>
    <col min="11024" max="11024" width="5.6640625" style="161" customWidth="1"/>
    <col min="11025" max="11025" width="1.6640625" style="161" customWidth="1"/>
    <col min="11026" max="11026" width="2.44140625" style="161" customWidth="1"/>
    <col min="11027" max="11027" width="5.44140625" style="161" customWidth="1"/>
    <col min="11028" max="11028" width="5.6640625" style="161" customWidth="1"/>
    <col min="11029" max="11029" width="1.6640625" style="161" customWidth="1"/>
    <col min="11030" max="11030" width="6.33203125" style="161" customWidth="1"/>
    <col min="11031" max="11031" width="6" style="161" customWidth="1"/>
    <col min="11032" max="11033" width="1.6640625" style="161" customWidth="1"/>
    <col min="11034" max="11264" width="9.33203125" style="161"/>
    <col min="11265" max="11265" width="3" style="161" customWidth="1"/>
    <col min="11266" max="11266" width="1.44140625" style="161" customWidth="1"/>
    <col min="11267" max="11267" width="11.33203125" style="161" customWidth="1"/>
    <col min="11268" max="11268" width="8.33203125" style="161" customWidth="1"/>
    <col min="11269" max="11269" width="8.6640625" style="161" customWidth="1"/>
    <col min="11270" max="11270" width="7.33203125" style="161" customWidth="1"/>
    <col min="11271" max="11271" width="1.6640625" style="161" customWidth="1"/>
    <col min="11272" max="11272" width="7.33203125" style="161" customWidth="1"/>
    <col min="11273" max="11273" width="1.6640625" style="161" customWidth="1"/>
    <col min="11274" max="11274" width="7.33203125" style="161" customWidth="1"/>
    <col min="11275" max="11275" width="1.6640625" style="161" customWidth="1"/>
    <col min="11276" max="11276" width="2.6640625" style="161" customWidth="1"/>
    <col min="11277" max="11277" width="8.6640625" style="161" customWidth="1"/>
    <col min="11278" max="11278" width="10.5546875" style="161" customWidth="1"/>
    <col min="11279" max="11279" width="6.33203125" style="161" customWidth="1"/>
    <col min="11280" max="11280" width="5.6640625" style="161" customWidth="1"/>
    <col min="11281" max="11281" width="1.6640625" style="161" customWidth="1"/>
    <col min="11282" max="11282" width="2.44140625" style="161" customWidth="1"/>
    <col min="11283" max="11283" width="5.44140625" style="161" customWidth="1"/>
    <col min="11284" max="11284" width="5.6640625" style="161" customWidth="1"/>
    <col min="11285" max="11285" width="1.6640625" style="161" customWidth="1"/>
    <col min="11286" max="11286" width="6.33203125" style="161" customWidth="1"/>
    <col min="11287" max="11287" width="6" style="161" customWidth="1"/>
    <col min="11288" max="11289" width="1.6640625" style="161" customWidth="1"/>
    <col min="11290" max="11520" width="9.33203125" style="161"/>
    <col min="11521" max="11521" width="3" style="161" customWidth="1"/>
    <col min="11522" max="11522" width="1.44140625" style="161" customWidth="1"/>
    <col min="11523" max="11523" width="11.33203125" style="161" customWidth="1"/>
    <col min="11524" max="11524" width="8.33203125" style="161" customWidth="1"/>
    <col min="11525" max="11525" width="8.6640625" style="161" customWidth="1"/>
    <col min="11526" max="11526" width="7.33203125" style="161" customWidth="1"/>
    <col min="11527" max="11527" width="1.6640625" style="161" customWidth="1"/>
    <col min="11528" max="11528" width="7.33203125" style="161" customWidth="1"/>
    <col min="11529" max="11529" width="1.6640625" style="161" customWidth="1"/>
    <col min="11530" max="11530" width="7.33203125" style="161" customWidth="1"/>
    <col min="11531" max="11531" width="1.6640625" style="161" customWidth="1"/>
    <col min="11532" max="11532" width="2.6640625" style="161" customWidth="1"/>
    <col min="11533" max="11533" width="8.6640625" style="161" customWidth="1"/>
    <col min="11534" max="11534" width="10.5546875" style="161" customWidth="1"/>
    <col min="11535" max="11535" width="6.33203125" style="161" customWidth="1"/>
    <col min="11536" max="11536" width="5.6640625" style="161" customWidth="1"/>
    <col min="11537" max="11537" width="1.6640625" style="161" customWidth="1"/>
    <col min="11538" max="11538" width="2.44140625" style="161" customWidth="1"/>
    <col min="11539" max="11539" width="5.44140625" style="161" customWidth="1"/>
    <col min="11540" max="11540" width="5.6640625" style="161" customWidth="1"/>
    <col min="11541" max="11541" width="1.6640625" style="161" customWidth="1"/>
    <col min="11542" max="11542" width="6.33203125" style="161" customWidth="1"/>
    <col min="11543" max="11543" width="6" style="161" customWidth="1"/>
    <col min="11544" max="11545" width="1.6640625" style="161" customWidth="1"/>
    <col min="11546" max="11776" width="9.33203125" style="161"/>
    <col min="11777" max="11777" width="3" style="161" customWidth="1"/>
    <col min="11778" max="11778" width="1.44140625" style="161" customWidth="1"/>
    <col min="11779" max="11779" width="11.33203125" style="161" customWidth="1"/>
    <col min="11780" max="11780" width="8.33203125" style="161" customWidth="1"/>
    <col min="11781" max="11781" width="8.6640625" style="161" customWidth="1"/>
    <col min="11782" max="11782" width="7.33203125" style="161" customWidth="1"/>
    <col min="11783" max="11783" width="1.6640625" style="161" customWidth="1"/>
    <col min="11784" max="11784" width="7.33203125" style="161" customWidth="1"/>
    <col min="11785" max="11785" width="1.6640625" style="161" customWidth="1"/>
    <col min="11786" max="11786" width="7.33203125" style="161" customWidth="1"/>
    <col min="11787" max="11787" width="1.6640625" style="161" customWidth="1"/>
    <col min="11788" max="11788" width="2.6640625" style="161" customWidth="1"/>
    <col min="11789" max="11789" width="8.6640625" style="161" customWidth="1"/>
    <col min="11790" max="11790" width="10.5546875" style="161" customWidth="1"/>
    <col min="11791" max="11791" width="6.33203125" style="161" customWidth="1"/>
    <col min="11792" max="11792" width="5.6640625" style="161" customWidth="1"/>
    <col min="11793" max="11793" width="1.6640625" style="161" customWidth="1"/>
    <col min="11794" max="11794" width="2.44140625" style="161" customWidth="1"/>
    <col min="11795" max="11795" width="5.44140625" style="161" customWidth="1"/>
    <col min="11796" max="11796" width="5.6640625" style="161" customWidth="1"/>
    <col min="11797" max="11797" width="1.6640625" style="161" customWidth="1"/>
    <col min="11798" max="11798" width="6.33203125" style="161" customWidth="1"/>
    <col min="11799" max="11799" width="6" style="161" customWidth="1"/>
    <col min="11800" max="11801" width="1.6640625" style="161" customWidth="1"/>
    <col min="11802" max="12032" width="9.33203125" style="161"/>
    <col min="12033" max="12033" width="3" style="161" customWidth="1"/>
    <col min="12034" max="12034" width="1.44140625" style="161" customWidth="1"/>
    <col min="12035" max="12035" width="11.33203125" style="161" customWidth="1"/>
    <col min="12036" max="12036" width="8.33203125" style="161" customWidth="1"/>
    <col min="12037" max="12037" width="8.6640625" style="161" customWidth="1"/>
    <col min="12038" max="12038" width="7.33203125" style="161" customWidth="1"/>
    <col min="12039" max="12039" width="1.6640625" style="161" customWidth="1"/>
    <col min="12040" max="12040" width="7.33203125" style="161" customWidth="1"/>
    <col min="12041" max="12041" width="1.6640625" style="161" customWidth="1"/>
    <col min="12042" max="12042" width="7.33203125" style="161" customWidth="1"/>
    <col min="12043" max="12043" width="1.6640625" style="161" customWidth="1"/>
    <col min="12044" max="12044" width="2.6640625" style="161" customWidth="1"/>
    <col min="12045" max="12045" width="8.6640625" style="161" customWidth="1"/>
    <col min="12046" max="12046" width="10.5546875" style="161" customWidth="1"/>
    <col min="12047" max="12047" width="6.33203125" style="161" customWidth="1"/>
    <col min="12048" max="12048" width="5.6640625" style="161" customWidth="1"/>
    <col min="12049" max="12049" width="1.6640625" style="161" customWidth="1"/>
    <col min="12050" max="12050" width="2.44140625" style="161" customWidth="1"/>
    <col min="12051" max="12051" width="5.44140625" style="161" customWidth="1"/>
    <col min="12052" max="12052" width="5.6640625" style="161" customWidth="1"/>
    <col min="12053" max="12053" width="1.6640625" style="161" customWidth="1"/>
    <col min="12054" max="12054" width="6.33203125" style="161" customWidth="1"/>
    <col min="12055" max="12055" width="6" style="161" customWidth="1"/>
    <col min="12056" max="12057" width="1.6640625" style="161" customWidth="1"/>
    <col min="12058" max="12288" width="9.33203125" style="161"/>
    <col min="12289" max="12289" width="3" style="161" customWidth="1"/>
    <col min="12290" max="12290" width="1.44140625" style="161" customWidth="1"/>
    <col min="12291" max="12291" width="11.33203125" style="161" customWidth="1"/>
    <col min="12292" max="12292" width="8.33203125" style="161" customWidth="1"/>
    <col min="12293" max="12293" width="8.6640625" style="161" customWidth="1"/>
    <col min="12294" max="12294" width="7.33203125" style="161" customWidth="1"/>
    <col min="12295" max="12295" width="1.6640625" style="161" customWidth="1"/>
    <col min="12296" max="12296" width="7.33203125" style="161" customWidth="1"/>
    <col min="12297" max="12297" width="1.6640625" style="161" customWidth="1"/>
    <col min="12298" max="12298" width="7.33203125" style="161" customWidth="1"/>
    <col min="12299" max="12299" width="1.6640625" style="161" customWidth="1"/>
    <col min="12300" max="12300" width="2.6640625" style="161" customWidth="1"/>
    <col min="12301" max="12301" width="8.6640625" style="161" customWidth="1"/>
    <col min="12302" max="12302" width="10.5546875" style="161" customWidth="1"/>
    <col min="12303" max="12303" width="6.33203125" style="161" customWidth="1"/>
    <col min="12304" max="12304" width="5.6640625" style="161" customWidth="1"/>
    <col min="12305" max="12305" width="1.6640625" style="161" customWidth="1"/>
    <col min="12306" max="12306" width="2.44140625" style="161" customWidth="1"/>
    <col min="12307" max="12307" width="5.44140625" style="161" customWidth="1"/>
    <col min="12308" max="12308" width="5.6640625" style="161" customWidth="1"/>
    <col min="12309" max="12309" width="1.6640625" style="161" customWidth="1"/>
    <col min="12310" max="12310" width="6.33203125" style="161" customWidth="1"/>
    <col min="12311" max="12311" width="6" style="161" customWidth="1"/>
    <col min="12312" max="12313" width="1.6640625" style="161" customWidth="1"/>
    <col min="12314" max="12544" width="9.33203125" style="161"/>
    <col min="12545" max="12545" width="3" style="161" customWidth="1"/>
    <col min="12546" max="12546" width="1.44140625" style="161" customWidth="1"/>
    <col min="12547" max="12547" width="11.33203125" style="161" customWidth="1"/>
    <col min="12548" max="12548" width="8.33203125" style="161" customWidth="1"/>
    <col min="12549" max="12549" width="8.6640625" style="161" customWidth="1"/>
    <col min="12550" max="12550" width="7.33203125" style="161" customWidth="1"/>
    <col min="12551" max="12551" width="1.6640625" style="161" customWidth="1"/>
    <col min="12552" max="12552" width="7.33203125" style="161" customWidth="1"/>
    <col min="12553" max="12553" width="1.6640625" style="161" customWidth="1"/>
    <col min="12554" max="12554" width="7.33203125" style="161" customWidth="1"/>
    <col min="12555" max="12555" width="1.6640625" style="161" customWidth="1"/>
    <col min="12556" max="12556" width="2.6640625" style="161" customWidth="1"/>
    <col min="12557" max="12557" width="8.6640625" style="161" customWidth="1"/>
    <col min="12558" max="12558" width="10.5546875" style="161" customWidth="1"/>
    <col min="12559" max="12559" width="6.33203125" style="161" customWidth="1"/>
    <col min="12560" max="12560" width="5.6640625" style="161" customWidth="1"/>
    <col min="12561" max="12561" width="1.6640625" style="161" customWidth="1"/>
    <col min="12562" max="12562" width="2.44140625" style="161" customWidth="1"/>
    <col min="12563" max="12563" width="5.44140625" style="161" customWidth="1"/>
    <col min="12564" max="12564" width="5.6640625" style="161" customWidth="1"/>
    <col min="12565" max="12565" width="1.6640625" style="161" customWidth="1"/>
    <col min="12566" max="12566" width="6.33203125" style="161" customWidth="1"/>
    <col min="12567" max="12567" width="6" style="161" customWidth="1"/>
    <col min="12568" max="12569" width="1.6640625" style="161" customWidth="1"/>
    <col min="12570" max="12800" width="9.33203125" style="161"/>
    <col min="12801" max="12801" width="3" style="161" customWidth="1"/>
    <col min="12802" max="12802" width="1.44140625" style="161" customWidth="1"/>
    <col min="12803" max="12803" width="11.33203125" style="161" customWidth="1"/>
    <col min="12804" max="12804" width="8.33203125" style="161" customWidth="1"/>
    <col min="12805" max="12805" width="8.6640625" style="161" customWidth="1"/>
    <col min="12806" max="12806" width="7.33203125" style="161" customWidth="1"/>
    <col min="12807" max="12807" width="1.6640625" style="161" customWidth="1"/>
    <col min="12808" max="12808" width="7.33203125" style="161" customWidth="1"/>
    <col min="12809" max="12809" width="1.6640625" style="161" customWidth="1"/>
    <col min="12810" max="12810" width="7.33203125" style="161" customWidth="1"/>
    <col min="12811" max="12811" width="1.6640625" style="161" customWidth="1"/>
    <col min="12812" max="12812" width="2.6640625" style="161" customWidth="1"/>
    <col min="12813" max="12813" width="8.6640625" style="161" customWidth="1"/>
    <col min="12814" max="12814" width="10.5546875" style="161" customWidth="1"/>
    <col min="12815" max="12815" width="6.33203125" style="161" customWidth="1"/>
    <col min="12816" max="12816" width="5.6640625" style="161" customWidth="1"/>
    <col min="12817" max="12817" width="1.6640625" style="161" customWidth="1"/>
    <col min="12818" max="12818" width="2.44140625" style="161" customWidth="1"/>
    <col min="12819" max="12819" width="5.44140625" style="161" customWidth="1"/>
    <col min="12820" max="12820" width="5.6640625" style="161" customWidth="1"/>
    <col min="12821" max="12821" width="1.6640625" style="161" customWidth="1"/>
    <col min="12822" max="12822" width="6.33203125" style="161" customWidth="1"/>
    <col min="12823" max="12823" width="6" style="161" customWidth="1"/>
    <col min="12824" max="12825" width="1.6640625" style="161" customWidth="1"/>
    <col min="12826" max="13056" width="9.33203125" style="161"/>
    <col min="13057" max="13057" width="3" style="161" customWidth="1"/>
    <col min="13058" max="13058" width="1.44140625" style="161" customWidth="1"/>
    <col min="13059" max="13059" width="11.33203125" style="161" customWidth="1"/>
    <col min="13060" max="13060" width="8.33203125" style="161" customWidth="1"/>
    <col min="13061" max="13061" width="8.6640625" style="161" customWidth="1"/>
    <col min="13062" max="13062" width="7.33203125" style="161" customWidth="1"/>
    <col min="13063" max="13063" width="1.6640625" style="161" customWidth="1"/>
    <col min="13064" max="13064" width="7.33203125" style="161" customWidth="1"/>
    <col min="13065" max="13065" width="1.6640625" style="161" customWidth="1"/>
    <col min="13066" max="13066" width="7.33203125" style="161" customWidth="1"/>
    <col min="13067" max="13067" width="1.6640625" style="161" customWidth="1"/>
    <col min="13068" max="13068" width="2.6640625" style="161" customWidth="1"/>
    <col min="13069" max="13069" width="8.6640625" style="161" customWidth="1"/>
    <col min="13070" max="13070" width="10.5546875" style="161" customWidth="1"/>
    <col min="13071" max="13071" width="6.33203125" style="161" customWidth="1"/>
    <col min="13072" max="13072" width="5.6640625" style="161" customWidth="1"/>
    <col min="13073" max="13073" width="1.6640625" style="161" customWidth="1"/>
    <col min="13074" max="13074" width="2.44140625" style="161" customWidth="1"/>
    <col min="13075" max="13075" width="5.44140625" style="161" customWidth="1"/>
    <col min="13076" max="13076" width="5.6640625" style="161" customWidth="1"/>
    <col min="13077" max="13077" width="1.6640625" style="161" customWidth="1"/>
    <col min="13078" max="13078" width="6.33203125" style="161" customWidth="1"/>
    <col min="13079" max="13079" width="6" style="161" customWidth="1"/>
    <col min="13080" max="13081" width="1.6640625" style="161" customWidth="1"/>
    <col min="13082" max="13312" width="9.33203125" style="161"/>
    <col min="13313" max="13313" width="3" style="161" customWidth="1"/>
    <col min="13314" max="13314" width="1.44140625" style="161" customWidth="1"/>
    <col min="13315" max="13315" width="11.33203125" style="161" customWidth="1"/>
    <col min="13316" max="13316" width="8.33203125" style="161" customWidth="1"/>
    <col min="13317" max="13317" width="8.6640625" style="161" customWidth="1"/>
    <col min="13318" max="13318" width="7.33203125" style="161" customWidth="1"/>
    <col min="13319" max="13319" width="1.6640625" style="161" customWidth="1"/>
    <col min="13320" max="13320" width="7.33203125" style="161" customWidth="1"/>
    <col min="13321" max="13321" width="1.6640625" style="161" customWidth="1"/>
    <col min="13322" max="13322" width="7.33203125" style="161" customWidth="1"/>
    <col min="13323" max="13323" width="1.6640625" style="161" customWidth="1"/>
    <col min="13324" max="13324" width="2.6640625" style="161" customWidth="1"/>
    <col min="13325" max="13325" width="8.6640625" style="161" customWidth="1"/>
    <col min="13326" max="13326" width="10.5546875" style="161" customWidth="1"/>
    <col min="13327" max="13327" width="6.33203125" style="161" customWidth="1"/>
    <col min="13328" max="13328" width="5.6640625" style="161" customWidth="1"/>
    <col min="13329" max="13329" width="1.6640625" style="161" customWidth="1"/>
    <col min="13330" max="13330" width="2.44140625" style="161" customWidth="1"/>
    <col min="13331" max="13331" width="5.44140625" style="161" customWidth="1"/>
    <col min="13332" max="13332" width="5.6640625" style="161" customWidth="1"/>
    <col min="13333" max="13333" width="1.6640625" style="161" customWidth="1"/>
    <col min="13334" max="13334" width="6.33203125" style="161" customWidth="1"/>
    <col min="13335" max="13335" width="6" style="161" customWidth="1"/>
    <col min="13336" max="13337" width="1.6640625" style="161" customWidth="1"/>
    <col min="13338" max="13568" width="9.33203125" style="161"/>
    <col min="13569" max="13569" width="3" style="161" customWidth="1"/>
    <col min="13570" max="13570" width="1.44140625" style="161" customWidth="1"/>
    <col min="13571" max="13571" width="11.33203125" style="161" customWidth="1"/>
    <col min="13572" max="13572" width="8.33203125" style="161" customWidth="1"/>
    <col min="13573" max="13573" width="8.6640625" style="161" customWidth="1"/>
    <col min="13574" max="13574" width="7.33203125" style="161" customWidth="1"/>
    <col min="13575" max="13575" width="1.6640625" style="161" customWidth="1"/>
    <col min="13576" max="13576" width="7.33203125" style="161" customWidth="1"/>
    <col min="13577" max="13577" width="1.6640625" style="161" customWidth="1"/>
    <col min="13578" max="13578" width="7.33203125" style="161" customWidth="1"/>
    <col min="13579" max="13579" width="1.6640625" style="161" customWidth="1"/>
    <col min="13580" max="13580" width="2.6640625" style="161" customWidth="1"/>
    <col min="13581" max="13581" width="8.6640625" style="161" customWidth="1"/>
    <col min="13582" max="13582" width="10.5546875" style="161" customWidth="1"/>
    <col min="13583" max="13583" width="6.33203125" style="161" customWidth="1"/>
    <col min="13584" max="13584" width="5.6640625" style="161" customWidth="1"/>
    <col min="13585" max="13585" width="1.6640625" style="161" customWidth="1"/>
    <col min="13586" max="13586" width="2.44140625" style="161" customWidth="1"/>
    <col min="13587" max="13587" width="5.44140625" style="161" customWidth="1"/>
    <col min="13588" max="13588" width="5.6640625" style="161" customWidth="1"/>
    <col min="13589" max="13589" width="1.6640625" style="161" customWidth="1"/>
    <col min="13590" max="13590" width="6.33203125" style="161" customWidth="1"/>
    <col min="13591" max="13591" width="6" style="161" customWidth="1"/>
    <col min="13592" max="13593" width="1.6640625" style="161" customWidth="1"/>
    <col min="13594" max="13824" width="9.33203125" style="161"/>
    <col min="13825" max="13825" width="3" style="161" customWidth="1"/>
    <col min="13826" max="13826" width="1.44140625" style="161" customWidth="1"/>
    <col min="13827" max="13827" width="11.33203125" style="161" customWidth="1"/>
    <col min="13828" max="13828" width="8.33203125" style="161" customWidth="1"/>
    <col min="13829" max="13829" width="8.6640625" style="161" customWidth="1"/>
    <col min="13830" max="13830" width="7.33203125" style="161" customWidth="1"/>
    <col min="13831" max="13831" width="1.6640625" style="161" customWidth="1"/>
    <col min="13832" max="13832" width="7.33203125" style="161" customWidth="1"/>
    <col min="13833" max="13833" width="1.6640625" style="161" customWidth="1"/>
    <col min="13834" max="13834" width="7.33203125" style="161" customWidth="1"/>
    <col min="13835" max="13835" width="1.6640625" style="161" customWidth="1"/>
    <col min="13836" max="13836" width="2.6640625" style="161" customWidth="1"/>
    <col min="13837" max="13837" width="8.6640625" style="161" customWidth="1"/>
    <col min="13838" max="13838" width="10.5546875" style="161" customWidth="1"/>
    <col min="13839" max="13839" width="6.33203125" style="161" customWidth="1"/>
    <col min="13840" max="13840" width="5.6640625" style="161" customWidth="1"/>
    <col min="13841" max="13841" width="1.6640625" style="161" customWidth="1"/>
    <col min="13842" max="13842" width="2.44140625" style="161" customWidth="1"/>
    <col min="13843" max="13843" width="5.44140625" style="161" customWidth="1"/>
    <col min="13844" max="13844" width="5.6640625" style="161" customWidth="1"/>
    <col min="13845" max="13845" width="1.6640625" style="161" customWidth="1"/>
    <col min="13846" max="13846" width="6.33203125" style="161" customWidth="1"/>
    <col min="13847" max="13847" width="6" style="161" customWidth="1"/>
    <col min="13848" max="13849" width="1.6640625" style="161" customWidth="1"/>
    <col min="13850" max="14080" width="9.33203125" style="161"/>
    <col min="14081" max="14081" width="3" style="161" customWidth="1"/>
    <col min="14082" max="14082" width="1.44140625" style="161" customWidth="1"/>
    <col min="14083" max="14083" width="11.33203125" style="161" customWidth="1"/>
    <col min="14084" max="14084" width="8.33203125" style="161" customWidth="1"/>
    <col min="14085" max="14085" width="8.6640625" style="161" customWidth="1"/>
    <col min="14086" max="14086" width="7.33203125" style="161" customWidth="1"/>
    <col min="14087" max="14087" width="1.6640625" style="161" customWidth="1"/>
    <col min="14088" max="14088" width="7.33203125" style="161" customWidth="1"/>
    <col min="14089" max="14089" width="1.6640625" style="161" customWidth="1"/>
    <col min="14090" max="14090" width="7.33203125" style="161" customWidth="1"/>
    <col min="14091" max="14091" width="1.6640625" style="161" customWidth="1"/>
    <col min="14092" max="14092" width="2.6640625" style="161" customWidth="1"/>
    <col min="14093" max="14093" width="8.6640625" style="161" customWidth="1"/>
    <col min="14094" max="14094" width="10.5546875" style="161" customWidth="1"/>
    <col min="14095" max="14095" width="6.33203125" style="161" customWidth="1"/>
    <col min="14096" max="14096" width="5.6640625" style="161" customWidth="1"/>
    <col min="14097" max="14097" width="1.6640625" style="161" customWidth="1"/>
    <col min="14098" max="14098" width="2.44140625" style="161" customWidth="1"/>
    <col min="14099" max="14099" width="5.44140625" style="161" customWidth="1"/>
    <col min="14100" max="14100" width="5.6640625" style="161" customWidth="1"/>
    <col min="14101" max="14101" width="1.6640625" style="161" customWidth="1"/>
    <col min="14102" max="14102" width="6.33203125" style="161" customWidth="1"/>
    <col min="14103" max="14103" width="6" style="161" customWidth="1"/>
    <col min="14104" max="14105" width="1.6640625" style="161" customWidth="1"/>
    <col min="14106" max="14336" width="9.33203125" style="161"/>
    <col min="14337" max="14337" width="3" style="161" customWidth="1"/>
    <col min="14338" max="14338" width="1.44140625" style="161" customWidth="1"/>
    <col min="14339" max="14339" width="11.33203125" style="161" customWidth="1"/>
    <col min="14340" max="14340" width="8.33203125" style="161" customWidth="1"/>
    <col min="14341" max="14341" width="8.6640625" style="161" customWidth="1"/>
    <col min="14342" max="14342" width="7.33203125" style="161" customWidth="1"/>
    <col min="14343" max="14343" width="1.6640625" style="161" customWidth="1"/>
    <col min="14344" max="14344" width="7.33203125" style="161" customWidth="1"/>
    <col min="14345" max="14345" width="1.6640625" style="161" customWidth="1"/>
    <col min="14346" max="14346" width="7.33203125" style="161" customWidth="1"/>
    <col min="14347" max="14347" width="1.6640625" style="161" customWidth="1"/>
    <col min="14348" max="14348" width="2.6640625" style="161" customWidth="1"/>
    <col min="14349" max="14349" width="8.6640625" style="161" customWidth="1"/>
    <col min="14350" max="14350" width="10.5546875" style="161" customWidth="1"/>
    <col min="14351" max="14351" width="6.33203125" style="161" customWidth="1"/>
    <col min="14352" max="14352" width="5.6640625" style="161" customWidth="1"/>
    <col min="14353" max="14353" width="1.6640625" style="161" customWidth="1"/>
    <col min="14354" max="14354" width="2.44140625" style="161" customWidth="1"/>
    <col min="14355" max="14355" width="5.44140625" style="161" customWidth="1"/>
    <col min="14356" max="14356" width="5.6640625" style="161" customWidth="1"/>
    <col min="14357" max="14357" width="1.6640625" style="161" customWidth="1"/>
    <col min="14358" max="14358" width="6.33203125" style="161" customWidth="1"/>
    <col min="14359" max="14359" width="6" style="161" customWidth="1"/>
    <col min="14360" max="14361" width="1.6640625" style="161" customWidth="1"/>
    <col min="14362" max="14592" width="9.33203125" style="161"/>
    <col min="14593" max="14593" width="3" style="161" customWidth="1"/>
    <col min="14594" max="14594" width="1.44140625" style="161" customWidth="1"/>
    <col min="14595" max="14595" width="11.33203125" style="161" customWidth="1"/>
    <col min="14596" max="14596" width="8.33203125" style="161" customWidth="1"/>
    <col min="14597" max="14597" width="8.6640625" style="161" customWidth="1"/>
    <col min="14598" max="14598" width="7.33203125" style="161" customWidth="1"/>
    <col min="14599" max="14599" width="1.6640625" style="161" customWidth="1"/>
    <col min="14600" max="14600" width="7.33203125" style="161" customWidth="1"/>
    <col min="14601" max="14601" width="1.6640625" style="161" customWidth="1"/>
    <col min="14602" max="14602" width="7.33203125" style="161" customWidth="1"/>
    <col min="14603" max="14603" width="1.6640625" style="161" customWidth="1"/>
    <col min="14604" max="14604" width="2.6640625" style="161" customWidth="1"/>
    <col min="14605" max="14605" width="8.6640625" style="161" customWidth="1"/>
    <col min="14606" max="14606" width="10.5546875" style="161" customWidth="1"/>
    <col min="14607" max="14607" width="6.33203125" style="161" customWidth="1"/>
    <col min="14608" max="14608" width="5.6640625" style="161" customWidth="1"/>
    <col min="14609" max="14609" width="1.6640625" style="161" customWidth="1"/>
    <col min="14610" max="14610" width="2.44140625" style="161" customWidth="1"/>
    <col min="14611" max="14611" width="5.44140625" style="161" customWidth="1"/>
    <col min="14612" max="14612" width="5.6640625" style="161" customWidth="1"/>
    <col min="14613" max="14613" width="1.6640625" style="161" customWidth="1"/>
    <col min="14614" max="14614" width="6.33203125" style="161" customWidth="1"/>
    <col min="14615" max="14615" width="6" style="161" customWidth="1"/>
    <col min="14616" max="14617" width="1.6640625" style="161" customWidth="1"/>
    <col min="14618" max="14848" width="9.33203125" style="161"/>
    <col min="14849" max="14849" width="3" style="161" customWidth="1"/>
    <col min="14850" max="14850" width="1.44140625" style="161" customWidth="1"/>
    <col min="14851" max="14851" width="11.33203125" style="161" customWidth="1"/>
    <col min="14852" max="14852" width="8.33203125" style="161" customWidth="1"/>
    <col min="14853" max="14853" width="8.6640625" style="161" customWidth="1"/>
    <col min="14854" max="14854" width="7.33203125" style="161" customWidth="1"/>
    <col min="14855" max="14855" width="1.6640625" style="161" customWidth="1"/>
    <col min="14856" max="14856" width="7.33203125" style="161" customWidth="1"/>
    <col min="14857" max="14857" width="1.6640625" style="161" customWidth="1"/>
    <col min="14858" max="14858" width="7.33203125" style="161" customWidth="1"/>
    <col min="14859" max="14859" width="1.6640625" style="161" customWidth="1"/>
    <col min="14860" max="14860" width="2.6640625" style="161" customWidth="1"/>
    <col min="14861" max="14861" width="8.6640625" style="161" customWidth="1"/>
    <col min="14862" max="14862" width="10.5546875" style="161" customWidth="1"/>
    <col min="14863" max="14863" width="6.33203125" style="161" customWidth="1"/>
    <col min="14864" max="14864" width="5.6640625" style="161" customWidth="1"/>
    <col min="14865" max="14865" width="1.6640625" style="161" customWidth="1"/>
    <col min="14866" max="14866" width="2.44140625" style="161" customWidth="1"/>
    <col min="14867" max="14867" width="5.44140625" style="161" customWidth="1"/>
    <col min="14868" max="14868" width="5.6640625" style="161" customWidth="1"/>
    <col min="14869" max="14869" width="1.6640625" style="161" customWidth="1"/>
    <col min="14870" max="14870" width="6.33203125" style="161" customWidth="1"/>
    <col min="14871" max="14871" width="6" style="161" customWidth="1"/>
    <col min="14872" max="14873" width="1.6640625" style="161" customWidth="1"/>
    <col min="14874" max="15104" width="9.33203125" style="161"/>
    <col min="15105" max="15105" width="3" style="161" customWidth="1"/>
    <col min="15106" max="15106" width="1.44140625" style="161" customWidth="1"/>
    <col min="15107" max="15107" width="11.33203125" style="161" customWidth="1"/>
    <col min="15108" max="15108" width="8.33203125" style="161" customWidth="1"/>
    <col min="15109" max="15109" width="8.6640625" style="161" customWidth="1"/>
    <col min="15110" max="15110" width="7.33203125" style="161" customWidth="1"/>
    <col min="15111" max="15111" width="1.6640625" style="161" customWidth="1"/>
    <col min="15112" max="15112" width="7.33203125" style="161" customWidth="1"/>
    <col min="15113" max="15113" width="1.6640625" style="161" customWidth="1"/>
    <col min="15114" max="15114" width="7.33203125" style="161" customWidth="1"/>
    <col min="15115" max="15115" width="1.6640625" style="161" customWidth="1"/>
    <col min="15116" max="15116" width="2.6640625" style="161" customWidth="1"/>
    <col min="15117" max="15117" width="8.6640625" style="161" customWidth="1"/>
    <col min="15118" max="15118" width="10.5546875" style="161" customWidth="1"/>
    <col min="15119" max="15119" width="6.33203125" style="161" customWidth="1"/>
    <col min="15120" max="15120" width="5.6640625" style="161" customWidth="1"/>
    <col min="15121" max="15121" width="1.6640625" style="161" customWidth="1"/>
    <col min="15122" max="15122" width="2.44140625" style="161" customWidth="1"/>
    <col min="15123" max="15123" width="5.44140625" style="161" customWidth="1"/>
    <col min="15124" max="15124" width="5.6640625" style="161" customWidth="1"/>
    <col min="15125" max="15125" width="1.6640625" style="161" customWidth="1"/>
    <col min="15126" max="15126" width="6.33203125" style="161" customWidth="1"/>
    <col min="15127" max="15127" width="6" style="161" customWidth="1"/>
    <col min="15128" max="15129" width="1.6640625" style="161" customWidth="1"/>
    <col min="15130" max="15360" width="9.33203125" style="161"/>
    <col min="15361" max="15361" width="3" style="161" customWidth="1"/>
    <col min="15362" max="15362" width="1.44140625" style="161" customWidth="1"/>
    <col min="15363" max="15363" width="11.33203125" style="161" customWidth="1"/>
    <col min="15364" max="15364" width="8.33203125" style="161" customWidth="1"/>
    <col min="15365" max="15365" width="8.6640625" style="161" customWidth="1"/>
    <col min="15366" max="15366" width="7.33203125" style="161" customWidth="1"/>
    <col min="15367" max="15367" width="1.6640625" style="161" customWidth="1"/>
    <col min="15368" max="15368" width="7.33203125" style="161" customWidth="1"/>
    <col min="15369" max="15369" width="1.6640625" style="161" customWidth="1"/>
    <col min="15370" max="15370" width="7.33203125" style="161" customWidth="1"/>
    <col min="15371" max="15371" width="1.6640625" style="161" customWidth="1"/>
    <col min="15372" max="15372" width="2.6640625" style="161" customWidth="1"/>
    <col min="15373" max="15373" width="8.6640625" style="161" customWidth="1"/>
    <col min="15374" max="15374" width="10.5546875" style="161" customWidth="1"/>
    <col min="15375" max="15375" width="6.33203125" style="161" customWidth="1"/>
    <col min="15376" max="15376" width="5.6640625" style="161" customWidth="1"/>
    <col min="15377" max="15377" width="1.6640625" style="161" customWidth="1"/>
    <col min="15378" max="15378" width="2.44140625" style="161" customWidth="1"/>
    <col min="15379" max="15379" width="5.44140625" style="161" customWidth="1"/>
    <col min="15380" max="15380" width="5.6640625" style="161" customWidth="1"/>
    <col min="15381" max="15381" width="1.6640625" style="161" customWidth="1"/>
    <col min="15382" max="15382" width="6.33203125" style="161" customWidth="1"/>
    <col min="15383" max="15383" width="6" style="161" customWidth="1"/>
    <col min="15384" max="15385" width="1.6640625" style="161" customWidth="1"/>
    <col min="15386" max="15616" width="9.33203125" style="161"/>
    <col min="15617" max="15617" width="3" style="161" customWidth="1"/>
    <col min="15618" max="15618" width="1.44140625" style="161" customWidth="1"/>
    <col min="15619" max="15619" width="11.33203125" style="161" customWidth="1"/>
    <col min="15620" max="15620" width="8.33203125" style="161" customWidth="1"/>
    <col min="15621" max="15621" width="8.6640625" style="161" customWidth="1"/>
    <col min="15622" max="15622" width="7.33203125" style="161" customWidth="1"/>
    <col min="15623" max="15623" width="1.6640625" style="161" customWidth="1"/>
    <col min="15624" max="15624" width="7.33203125" style="161" customWidth="1"/>
    <col min="15625" max="15625" width="1.6640625" style="161" customWidth="1"/>
    <col min="15626" max="15626" width="7.33203125" style="161" customWidth="1"/>
    <col min="15627" max="15627" width="1.6640625" style="161" customWidth="1"/>
    <col min="15628" max="15628" width="2.6640625" style="161" customWidth="1"/>
    <col min="15629" max="15629" width="8.6640625" style="161" customWidth="1"/>
    <col min="15630" max="15630" width="10.5546875" style="161" customWidth="1"/>
    <col min="15631" max="15631" width="6.33203125" style="161" customWidth="1"/>
    <col min="15632" max="15632" width="5.6640625" style="161" customWidth="1"/>
    <col min="15633" max="15633" width="1.6640625" style="161" customWidth="1"/>
    <col min="15634" max="15634" width="2.44140625" style="161" customWidth="1"/>
    <col min="15635" max="15635" width="5.44140625" style="161" customWidth="1"/>
    <col min="15636" max="15636" width="5.6640625" style="161" customWidth="1"/>
    <col min="15637" max="15637" width="1.6640625" style="161" customWidth="1"/>
    <col min="15638" max="15638" width="6.33203125" style="161" customWidth="1"/>
    <col min="15639" max="15639" width="6" style="161" customWidth="1"/>
    <col min="15640" max="15641" width="1.6640625" style="161" customWidth="1"/>
    <col min="15642" max="15872" width="9.33203125" style="161"/>
    <col min="15873" max="15873" width="3" style="161" customWidth="1"/>
    <col min="15874" max="15874" width="1.44140625" style="161" customWidth="1"/>
    <col min="15875" max="15875" width="11.33203125" style="161" customWidth="1"/>
    <col min="15876" max="15876" width="8.33203125" style="161" customWidth="1"/>
    <col min="15877" max="15877" width="8.6640625" style="161" customWidth="1"/>
    <col min="15878" max="15878" width="7.33203125" style="161" customWidth="1"/>
    <col min="15879" max="15879" width="1.6640625" style="161" customWidth="1"/>
    <col min="15880" max="15880" width="7.33203125" style="161" customWidth="1"/>
    <col min="15881" max="15881" width="1.6640625" style="161" customWidth="1"/>
    <col min="15882" max="15882" width="7.33203125" style="161" customWidth="1"/>
    <col min="15883" max="15883" width="1.6640625" style="161" customWidth="1"/>
    <col min="15884" max="15884" width="2.6640625" style="161" customWidth="1"/>
    <col min="15885" max="15885" width="8.6640625" style="161" customWidth="1"/>
    <col min="15886" max="15886" width="10.5546875" style="161" customWidth="1"/>
    <col min="15887" max="15887" width="6.33203125" style="161" customWidth="1"/>
    <col min="15888" max="15888" width="5.6640625" style="161" customWidth="1"/>
    <col min="15889" max="15889" width="1.6640625" style="161" customWidth="1"/>
    <col min="15890" max="15890" width="2.44140625" style="161" customWidth="1"/>
    <col min="15891" max="15891" width="5.44140625" style="161" customWidth="1"/>
    <col min="15892" max="15892" width="5.6640625" style="161" customWidth="1"/>
    <col min="15893" max="15893" width="1.6640625" style="161" customWidth="1"/>
    <col min="15894" max="15894" width="6.33203125" style="161" customWidth="1"/>
    <col min="15895" max="15895" width="6" style="161" customWidth="1"/>
    <col min="15896" max="15897" width="1.6640625" style="161" customWidth="1"/>
    <col min="15898" max="16128" width="9.33203125" style="161"/>
    <col min="16129" max="16129" width="3" style="161" customWidth="1"/>
    <col min="16130" max="16130" width="1.44140625" style="161" customWidth="1"/>
    <col min="16131" max="16131" width="11.33203125" style="161" customWidth="1"/>
    <col min="16132" max="16132" width="8.33203125" style="161" customWidth="1"/>
    <col min="16133" max="16133" width="8.6640625" style="161" customWidth="1"/>
    <col min="16134" max="16134" width="7.33203125" style="161" customWidth="1"/>
    <col min="16135" max="16135" width="1.6640625" style="161" customWidth="1"/>
    <col min="16136" max="16136" width="7.33203125" style="161" customWidth="1"/>
    <col min="16137" max="16137" width="1.6640625" style="161" customWidth="1"/>
    <col min="16138" max="16138" width="7.33203125" style="161" customWidth="1"/>
    <col min="16139" max="16139" width="1.6640625" style="161" customWidth="1"/>
    <col min="16140" max="16140" width="2.6640625" style="161" customWidth="1"/>
    <col min="16141" max="16141" width="8.6640625" style="161" customWidth="1"/>
    <col min="16142" max="16142" width="10.5546875" style="161" customWidth="1"/>
    <col min="16143" max="16143" width="6.33203125" style="161" customWidth="1"/>
    <col min="16144" max="16144" width="5.6640625" style="161" customWidth="1"/>
    <col min="16145" max="16145" width="1.6640625" style="161" customWidth="1"/>
    <col min="16146" max="16146" width="2.44140625" style="161" customWidth="1"/>
    <col min="16147" max="16147" width="5.44140625" style="161" customWidth="1"/>
    <col min="16148" max="16148" width="5.6640625" style="161" customWidth="1"/>
    <col min="16149" max="16149" width="1.6640625" style="161" customWidth="1"/>
    <col min="16150" max="16150" width="6.33203125" style="161" customWidth="1"/>
    <col min="16151" max="16151" width="6" style="161" customWidth="1"/>
    <col min="16152" max="16153" width="1.6640625" style="161" customWidth="1"/>
    <col min="16154" max="16384" width="9.33203125" style="161"/>
  </cols>
  <sheetData>
    <row r="1" spans="2:25" x14ac:dyDescent="0.25">
      <c r="V1" s="161" t="str">
        <f>LEFT(TRIM([5]W!A699),4)</f>
        <v xml:space="preserve">032 </v>
      </c>
      <c r="W1" s="161" t="str">
        <f>RIGHT(TRIM([5]W!A699),10)</f>
        <v>17/06/2016</v>
      </c>
    </row>
    <row r="2" spans="2:25" ht="33" x14ac:dyDescent="0.6">
      <c r="G2" s="162" t="s">
        <v>216</v>
      </c>
      <c r="H2" s="163"/>
    </row>
    <row r="3" spans="2:25" x14ac:dyDescent="0.25">
      <c r="B3" s="161" t="str">
        <f>[5]W!A861</f>
        <v xml:space="preserve"> This is a history quarter</v>
      </c>
      <c r="V3" s="164" t="s">
        <v>217</v>
      </c>
      <c r="W3" s="165" t="str">
        <f>[5]W!A6</f>
        <v xml:space="preserve">  17C1</v>
      </c>
    </row>
    <row r="4" spans="2:25" x14ac:dyDescent="0.25">
      <c r="B4" s="161">
        <f>[5]W!A862</f>
        <v>0</v>
      </c>
    </row>
    <row r="5" spans="2:25" ht="17.399999999999999" x14ac:dyDescent="0.3">
      <c r="B5" s="161">
        <f>[5]W!A863</f>
        <v>0</v>
      </c>
      <c r="H5" s="166" t="s">
        <v>218</v>
      </c>
      <c r="J5" s="167"/>
      <c r="K5" s="167"/>
      <c r="L5" s="168">
        <f>[5]W!$A1</f>
        <v>1</v>
      </c>
      <c r="M5" s="166" t="s">
        <v>219</v>
      </c>
      <c r="O5" s="168">
        <f>[5]W!$A2</f>
        <v>1</v>
      </c>
      <c r="P5" s="167"/>
      <c r="Q5" s="167"/>
      <c r="S5" s="169"/>
      <c r="T5" s="102"/>
      <c r="U5" s="169"/>
      <c r="V5" s="169"/>
    </row>
    <row r="6" spans="2:25" x14ac:dyDescent="0.25">
      <c r="B6" s="161">
        <f>[5]W!A864</f>
        <v>0</v>
      </c>
    </row>
    <row r="8" spans="2:25" x14ac:dyDescent="0.25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</row>
    <row r="9" spans="2:25" ht="24.6" x14ac:dyDescent="0.4">
      <c r="B9" s="173"/>
      <c r="C9" s="165" t="s">
        <v>220</v>
      </c>
      <c r="E9" s="174"/>
      <c r="F9" s="174"/>
      <c r="G9" s="175" t="s">
        <v>0</v>
      </c>
      <c r="H9" s="176" t="s">
        <v>221</v>
      </c>
      <c r="I9" s="176"/>
      <c r="J9" s="176"/>
      <c r="K9" s="174"/>
      <c r="L9" s="174"/>
      <c r="O9" s="39" t="s">
        <v>108</v>
      </c>
      <c r="P9" s="37">
        <f>[5]W!$A4</f>
        <v>2016</v>
      </c>
      <c r="Q9" s="102"/>
      <c r="R9" s="38" t="s">
        <v>107</v>
      </c>
      <c r="S9" s="37">
        <f>[5]W!$A5</f>
        <v>3</v>
      </c>
      <c r="T9" s="39" t="s">
        <v>0</v>
      </c>
      <c r="U9" s="39" t="s">
        <v>0</v>
      </c>
      <c r="V9" s="37" t="s">
        <v>0</v>
      </c>
      <c r="W9" s="38" t="s">
        <v>0</v>
      </c>
      <c r="X9" s="169" t="s">
        <v>0</v>
      </c>
      <c r="Y9" s="177"/>
    </row>
    <row r="10" spans="2:25" ht="11.25" customHeight="1" x14ac:dyDescent="0.4">
      <c r="B10" s="173"/>
      <c r="E10" s="174"/>
      <c r="F10" s="174"/>
      <c r="G10" s="174"/>
      <c r="H10" s="176"/>
      <c r="I10" s="176"/>
      <c r="J10" s="176"/>
      <c r="K10" s="174"/>
      <c r="L10" s="174"/>
      <c r="O10" s="178"/>
      <c r="P10" s="169"/>
      <c r="Q10" s="102"/>
      <c r="R10" s="102"/>
      <c r="S10" s="37"/>
      <c r="X10" s="179"/>
      <c r="Y10" s="177"/>
    </row>
    <row r="11" spans="2:25" ht="12.75" customHeight="1" x14ac:dyDescent="0.25">
      <c r="B11" s="173"/>
      <c r="C11" s="6"/>
      <c r="D11" s="6"/>
      <c r="E11" s="104"/>
      <c r="F11" s="104"/>
      <c r="G11" s="104"/>
      <c r="H11" s="104"/>
      <c r="I11" s="104"/>
      <c r="J11" s="180"/>
      <c r="K11" s="104"/>
      <c r="L11" s="104"/>
      <c r="M11" s="6"/>
      <c r="N11" s="6"/>
      <c r="O11" s="137"/>
      <c r="P11" s="111"/>
      <c r="Q11" s="6"/>
      <c r="R11" s="137"/>
      <c r="S11" s="181"/>
      <c r="T11" s="6"/>
      <c r="U11" s="6"/>
      <c r="V11" s="6"/>
      <c r="W11" s="6"/>
      <c r="X11" s="6"/>
      <c r="Y11" s="110"/>
    </row>
    <row r="12" spans="2:25" x14ac:dyDescent="0.25">
      <c r="B12" s="173"/>
      <c r="C12" s="6"/>
      <c r="D12" s="6"/>
      <c r="E12" s="182" t="s">
        <v>222</v>
      </c>
      <c r="F12" s="183" t="s">
        <v>223</v>
      </c>
      <c r="G12" s="184">
        <v>1</v>
      </c>
      <c r="H12" s="183" t="s">
        <v>223</v>
      </c>
      <c r="I12" s="184">
        <v>2</v>
      </c>
      <c r="J12" s="183" t="s">
        <v>223</v>
      </c>
      <c r="K12" s="184">
        <v>3</v>
      </c>
      <c r="L12" s="104"/>
      <c r="M12" s="118"/>
      <c r="N12" s="118"/>
      <c r="O12" s="118"/>
      <c r="P12" s="185" t="s">
        <v>224</v>
      </c>
      <c r="Q12" s="120"/>
      <c r="R12" s="130"/>
      <c r="S12" s="6"/>
      <c r="T12" s="186" t="s">
        <v>225</v>
      </c>
      <c r="U12" s="187"/>
      <c r="V12" s="118"/>
      <c r="W12" s="185" t="s">
        <v>226</v>
      </c>
      <c r="X12" s="120"/>
      <c r="Y12" s="110"/>
    </row>
    <row r="13" spans="2:25" x14ac:dyDescent="0.25">
      <c r="B13" s="173"/>
      <c r="C13" s="109" t="s">
        <v>227</v>
      </c>
      <c r="D13" s="104"/>
      <c r="E13" s="188"/>
      <c r="F13" s="183"/>
      <c r="G13" s="104"/>
      <c r="H13" s="183"/>
      <c r="I13" s="104"/>
      <c r="J13" s="183"/>
      <c r="K13" s="141"/>
      <c r="L13" s="104"/>
      <c r="M13" s="109" t="s">
        <v>228</v>
      </c>
      <c r="N13" s="118"/>
      <c r="O13" s="118"/>
      <c r="P13" s="114" t="s">
        <v>229</v>
      </c>
      <c r="Q13" s="189"/>
      <c r="R13" s="160"/>
      <c r="S13" s="6"/>
      <c r="T13" s="114" t="s">
        <v>230</v>
      </c>
      <c r="U13" s="190"/>
      <c r="V13" s="188"/>
      <c r="W13" s="146" t="s">
        <v>231</v>
      </c>
      <c r="X13" s="131"/>
      <c r="Y13" s="110"/>
    </row>
    <row r="14" spans="2:25" x14ac:dyDescent="0.25">
      <c r="B14" s="173"/>
      <c r="C14" s="104"/>
      <c r="D14" s="104" t="s">
        <v>232</v>
      </c>
      <c r="E14" s="191">
        <f>[5]W!A7</f>
        <v>10</v>
      </c>
      <c r="F14" s="126">
        <f>[5]W!A11</f>
        <v>5</v>
      </c>
      <c r="G14" s="192"/>
      <c r="H14" s="126">
        <f>[5]W!A14</f>
        <v>5</v>
      </c>
      <c r="I14" s="193"/>
      <c r="J14" s="126">
        <f>[5]W!A17</f>
        <v>10</v>
      </c>
      <c r="K14" s="193"/>
      <c r="L14" s="104"/>
      <c r="M14" s="118"/>
      <c r="N14" s="104" t="s">
        <v>233</v>
      </c>
      <c r="O14" s="118"/>
      <c r="P14" s="194">
        <f>[5]W!A61</f>
        <v>3</v>
      </c>
      <c r="Q14" s="195">
        <f>[5]W!B61</f>
        <v>0</v>
      </c>
      <c r="R14" s="160"/>
      <c r="S14" s="6"/>
      <c r="T14" s="194">
        <f>[5]W!A62</f>
        <v>9</v>
      </c>
      <c r="U14" s="195">
        <f>[5]W!B62</f>
        <v>0</v>
      </c>
      <c r="V14" s="6"/>
      <c r="W14" s="194">
        <f>[5]W!A63</f>
        <v>7</v>
      </c>
      <c r="X14" s="196"/>
      <c r="Y14" s="110"/>
    </row>
    <row r="15" spans="2:25" x14ac:dyDescent="0.25">
      <c r="B15" s="173"/>
      <c r="C15" s="104"/>
      <c r="D15" s="104" t="s">
        <v>173</v>
      </c>
      <c r="E15" s="197">
        <f>[5]W!A8</f>
        <v>0</v>
      </c>
      <c r="F15" s="126">
        <f>[5]W!A12</f>
        <v>0</v>
      </c>
      <c r="G15" s="198"/>
      <c r="H15" s="126">
        <f>[5]W!A15</f>
        <v>0</v>
      </c>
      <c r="I15" s="139"/>
      <c r="J15" s="126">
        <f>[5]W!A18</f>
        <v>0</v>
      </c>
      <c r="K15" s="139"/>
      <c r="L15" s="104"/>
      <c r="M15" s="118"/>
      <c r="N15" s="104" t="s">
        <v>234</v>
      </c>
      <c r="O15" s="118"/>
      <c r="P15" s="146">
        <f>[5]W!A64</f>
        <v>0</v>
      </c>
      <c r="Q15" s="189">
        <f>[5]W!B64</f>
        <v>0</v>
      </c>
      <c r="R15" s="160"/>
      <c r="S15" s="6"/>
      <c r="T15" s="124">
        <f>[5]W!A65</f>
        <v>0</v>
      </c>
      <c r="U15" s="199" t="str">
        <f>[5]W!B65</f>
        <v>*</v>
      </c>
      <c r="V15" s="6"/>
      <c r="W15" s="200">
        <f>[5]W!A66</f>
        <v>0</v>
      </c>
      <c r="X15" s="199"/>
      <c r="Y15" s="110"/>
    </row>
    <row r="16" spans="2:25" x14ac:dyDescent="0.25">
      <c r="B16" s="173"/>
      <c r="C16" s="104"/>
      <c r="D16" s="104" t="s">
        <v>174</v>
      </c>
      <c r="E16" s="201">
        <f>[5]W!A9</f>
        <v>0</v>
      </c>
      <c r="F16" s="202">
        <f>[5]W!A13</f>
        <v>0</v>
      </c>
      <c r="G16" s="203"/>
      <c r="H16" s="202">
        <f>[5]W!A16</f>
        <v>0</v>
      </c>
      <c r="I16" s="189"/>
      <c r="J16" s="202">
        <f>[5]W!A19</f>
        <v>0</v>
      </c>
      <c r="K16" s="189"/>
      <c r="L16" s="104"/>
      <c r="M16" s="118"/>
      <c r="N16" s="104" t="s">
        <v>235</v>
      </c>
      <c r="O16" s="118"/>
      <c r="P16" s="188"/>
      <c r="Q16" s="118"/>
      <c r="R16" s="118"/>
      <c r="S16" s="6"/>
      <c r="T16" s="146">
        <f>[5]W!A68</f>
        <v>0</v>
      </c>
      <c r="U16" s="204" t="str">
        <f>[5]W!B68</f>
        <v>*</v>
      </c>
      <c r="V16" s="6"/>
      <c r="W16" s="205">
        <f>[5]W!A69</f>
        <v>0</v>
      </c>
      <c r="X16" s="204"/>
      <c r="Y16" s="110"/>
    </row>
    <row r="17" spans="2:25" x14ac:dyDescent="0.25">
      <c r="B17" s="173"/>
      <c r="C17" s="104"/>
      <c r="D17" s="104"/>
      <c r="E17" s="126"/>
      <c r="F17" s="126"/>
      <c r="G17" s="160"/>
      <c r="H17" s="126"/>
      <c r="I17" s="160"/>
      <c r="J17" s="126"/>
      <c r="K17" s="160"/>
      <c r="L17" s="104"/>
      <c r="M17" s="118"/>
      <c r="N17" s="118"/>
      <c r="O17" s="118"/>
      <c r="P17" s="188"/>
      <c r="Q17" s="118"/>
      <c r="R17" s="118"/>
      <c r="S17" s="6"/>
      <c r="T17" s="126"/>
      <c r="U17" s="160"/>
      <c r="V17" s="6"/>
      <c r="W17" s="135"/>
      <c r="X17" s="160"/>
      <c r="Y17" s="110"/>
    </row>
    <row r="18" spans="2:25" x14ac:dyDescent="0.25">
      <c r="B18" s="173"/>
      <c r="C18" s="109" t="s">
        <v>236</v>
      </c>
      <c r="D18" s="6"/>
      <c r="E18" s="6"/>
      <c r="F18" s="6"/>
      <c r="G18" s="103"/>
      <c r="H18" s="6"/>
      <c r="I18" s="6"/>
      <c r="J18" s="6"/>
      <c r="K18" s="6"/>
      <c r="L18" s="104"/>
      <c r="M18" s="111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0"/>
      <c r="Y18" s="110"/>
    </row>
    <row r="19" spans="2:25" x14ac:dyDescent="0.25">
      <c r="B19" s="173"/>
      <c r="C19" s="6"/>
      <c r="D19" s="104" t="s">
        <v>232</v>
      </c>
      <c r="E19" s="104"/>
      <c r="F19" s="194">
        <f>[5]W!A21</f>
        <v>285</v>
      </c>
      <c r="G19" s="199">
        <f>[5]W!B21</f>
        <v>0</v>
      </c>
      <c r="H19" s="206">
        <f>[5]W!A24</f>
        <v>450</v>
      </c>
      <c r="I19" s="195">
        <f>[5]W!B24</f>
        <v>0</v>
      </c>
      <c r="J19" s="206">
        <f>[5]W!A27</f>
        <v>680</v>
      </c>
      <c r="K19" s="195">
        <f>[5]W!B27</f>
        <v>0</v>
      </c>
      <c r="L19" s="104"/>
      <c r="M19" s="118" t="s">
        <v>238</v>
      </c>
      <c r="N19" s="118"/>
      <c r="O19" s="188" t="s">
        <v>239</v>
      </c>
      <c r="P19" s="207">
        <f>[5]W!A57</f>
        <v>0</v>
      </c>
      <c r="Q19" s="208"/>
      <c r="R19" s="118"/>
      <c r="S19" s="209" t="s">
        <v>240</v>
      </c>
      <c r="T19" s="210">
        <f>[5]W!A58</f>
        <v>2</v>
      </c>
      <c r="U19" s="208"/>
      <c r="V19" s="211" t="s">
        <v>241</v>
      </c>
      <c r="W19" s="207">
        <f>[5]W!A59</f>
        <v>0</v>
      </c>
      <c r="X19" s="212"/>
      <c r="Y19" s="110"/>
    </row>
    <row r="20" spans="2:25" x14ac:dyDescent="0.25">
      <c r="B20" s="173"/>
      <c r="C20" s="104"/>
      <c r="D20" s="104" t="s">
        <v>173</v>
      </c>
      <c r="E20" s="104"/>
      <c r="F20" s="124">
        <f>[5]W!A22</f>
        <v>0</v>
      </c>
      <c r="G20" s="199">
        <f>[5]W!B22</f>
        <v>0</v>
      </c>
      <c r="H20" s="126">
        <f>[5]W!A25</f>
        <v>0</v>
      </c>
      <c r="I20" s="199">
        <f>[5]W!B25</f>
        <v>0</v>
      </c>
      <c r="J20" s="126">
        <f>[5]W!A28</f>
        <v>0</v>
      </c>
      <c r="K20" s="199">
        <f>[5]W!B28</f>
        <v>0</v>
      </c>
      <c r="L20" s="104"/>
      <c r="M20" s="213" t="s">
        <v>242</v>
      </c>
      <c r="N20" s="214"/>
      <c r="O20" s="213"/>
      <c r="P20" s="124">
        <f>[5]W!A75</f>
        <v>15</v>
      </c>
      <c r="Q20" s="215"/>
      <c r="R20" s="213"/>
      <c r="S20" s="118" t="s">
        <v>243</v>
      </c>
      <c r="T20" s="216"/>
      <c r="U20" s="107"/>
      <c r="V20" s="216"/>
      <c r="W20" s="124">
        <f>[5]W!A76</f>
        <v>2</v>
      </c>
      <c r="X20" s="196"/>
      <c r="Y20" s="110"/>
    </row>
    <row r="21" spans="2:25" x14ac:dyDescent="0.25">
      <c r="B21" s="173"/>
      <c r="C21" s="104"/>
      <c r="D21" s="104" t="s">
        <v>174</v>
      </c>
      <c r="E21" s="104"/>
      <c r="F21" s="146">
        <f>[5]W!A23</f>
        <v>0</v>
      </c>
      <c r="G21" s="204">
        <f>[5]W!B23</f>
        <v>0</v>
      </c>
      <c r="H21" s="202">
        <f>[5]W!A26</f>
        <v>0</v>
      </c>
      <c r="I21" s="204">
        <f>[5]W!B26</f>
        <v>0</v>
      </c>
      <c r="J21" s="202">
        <f>[5]W!A29</f>
        <v>0</v>
      </c>
      <c r="K21" s="204">
        <f>[5]W!B29</f>
        <v>0</v>
      </c>
      <c r="L21" s="104"/>
      <c r="M21" s="118" t="s">
        <v>244</v>
      </c>
      <c r="N21" s="6"/>
      <c r="O21" s="118"/>
      <c r="P21" s="146">
        <f>[5]W!A77</f>
        <v>0</v>
      </c>
      <c r="Q21" s="217"/>
      <c r="R21" s="126"/>
      <c r="S21" s="118" t="s">
        <v>245</v>
      </c>
      <c r="T21" s="118"/>
      <c r="U21" s="118"/>
      <c r="V21" s="118"/>
      <c r="W21" s="146">
        <f>[5]W!A78</f>
        <v>0</v>
      </c>
      <c r="X21" s="116"/>
      <c r="Y21" s="110"/>
    </row>
    <row r="22" spans="2:25" x14ac:dyDescent="0.25">
      <c r="B22" s="173"/>
      <c r="C22" s="104"/>
      <c r="D22" s="104"/>
      <c r="E22" s="104"/>
      <c r="F22" s="6"/>
      <c r="G22" s="104"/>
      <c r="H22" s="104"/>
      <c r="I22" s="104"/>
      <c r="J22" s="104"/>
      <c r="K22" s="104"/>
      <c r="L22" s="10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0"/>
    </row>
    <row r="23" spans="2:25" x14ac:dyDescent="0.25">
      <c r="B23" s="173"/>
      <c r="C23" s="109" t="s">
        <v>246</v>
      </c>
      <c r="D23" s="104"/>
      <c r="E23" s="104"/>
      <c r="F23" s="6"/>
      <c r="G23" s="6"/>
      <c r="H23" s="6"/>
      <c r="I23" s="6"/>
      <c r="J23" s="6"/>
      <c r="K23" s="6"/>
      <c r="L23" s="104"/>
      <c r="M23" s="109" t="s">
        <v>247</v>
      </c>
      <c r="N23" s="6"/>
      <c r="O23" s="118"/>
      <c r="P23" s="6"/>
      <c r="Q23" s="202"/>
      <c r="R23" s="126"/>
      <c r="S23" s="6"/>
      <c r="T23" s="118"/>
      <c r="U23" s="118"/>
      <c r="V23" s="118"/>
      <c r="W23" s="126"/>
      <c r="X23" s="160"/>
      <c r="Y23" s="110"/>
    </row>
    <row r="24" spans="2:25" x14ac:dyDescent="0.25">
      <c r="B24" s="173"/>
      <c r="C24" s="104"/>
      <c r="D24" s="104" t="s">
        <v>233</v>
      </c>
      <c r="E24" s="104"/>
      <c r="F24" s="194">
        <f>[5]W!A31</f>
        <v>700</v>
      </c>
      <c r="G24" s="195">
        <f>[5]W!B31</f>
        <v>0</v>
      </c>
      <c r="H24" s="206">
        <f>[5]W!A34</f>
        <v>450</v>
      </c>
      <c r="I24" s="195">
        <f>[5]W!B34</f>
        <v>0</v>
      </c>
      <c r="J24" s="206">
        <f>[5]W!A37</f>
        <v>300</v>
      </c>
      <c r="K24" s="195">
        <f>[5]W!B37</f>
        <v>0</v>
      </c>
      <c r="L24" s="104"/>
      <c r="M24" s="118" t="s">
        <v>248</v>
      </c>
      <c r="N24" s="118"/>
      <c r="O24" s="118"/>
      <c r="P24" s="194">
        <f>[5]W!A81</f>
        <v>0</v>
      </c>
      <c r="Q24" s="199">
        <f>[5]W!B81</f>
        <v>0</v>
      </c>
      <c r="R24" s="126"/>
      <c r="S24" s="118" t="s">
        <v>249</v>
      </c>
      <c r="T24" s="118"/>
      <c r="U24" s="118"/>
      <c r="V24" s="118"/>
      <c r="W24" s="207">
        <f>[5]W!A82</f>
        <v>3</v>
      </c>
      <c r="X24" s="212">
        <f>[5]W!B82</f>
        <v>0</v>
      </c>
      <c r="Y24" s="110"/>
    </row>
    <row r="25" spans="2:25" x14ac:dyDescent="0.25">
      <c r="B25" s="173"/>
      <c r="C25" s="104"/>
      <c r="D25" s="104" t="s">
        <v>234</v>
      </c>
      <c r="E25" s="104"/>
      <c r="F25" s="124">
        <f>[5]W!A32</f>
        <v>0</v>
      </c>
      <c r="G25" s="199">
        <f>[5]W!B32</f>
        <v>0</v>
      </c>
      <c r="H25" s="126">
        <f>[5]W!A35</f>
        <v>0</v>
      </c>
      <c r="I25" s="199">
        <f>[5]W!B35</f>
        <v>0</v>
      </c>
      <c r="J25" s="126">
        <f>[5]W!A38</f>
        <v>0</v>
      </c>
      <c r="K25" s="199">
        <f>[5]W!B38</f>
        <v>0</v>
      </c>
      <c r="L25" s="104"/>
      <c r="M25" s="118" t="s">
        <v>250</v>
      </c>
      <c r="N25" s="118"/>
      <c r="O25" s="118"/>
      <c r="P25" s="218">
        <f>[5]W!A83/100</f>
        <v>10</v>
      </c>
      <c r="Q25" s="199">
        <f>[5]W!B83</f>
        <v>0</v>
      </c>
      <c r="R25" s="126"/>
      <c r="S25" s="6"/>
      <c r="T25" s="118"/>
      <c r="U25" s="118"/>
      <c r="V25" s="118"/>
      <c r="W25" s="126"/>
      <c r="X25" s="130"/>
      <c r="Y25" s="110"/>
    </row>
    <row r="26" spans="2:25" x14ac:dyDescent="0.25">
      <c r="B26" s="173"/>
      <c r="C26" s="104"/>
      <c r="D26" s="104" t="s">
        <v>235</v>
      </c>
      <c r="E26" s="104"/>
      <c r="F26" s="146">
        <f>[5]W!A33</f>
        <v>0</v>
      </c>
      <c r="G26" s="204">
        <f>[5]W!B33</f>
        <v>0</v>
      </c>
      <c r="H26" s="202">
        <f>[5]W!A36</f>
        <v>0</v>
      </c>
      <c r="I26" s="204">
        <f>[5]W!B36</f>
        <v>0</v>
      </c>
      <c r="J26" s="146">
        <f>[5]W!A39</f>
        <v>0</v>
      </c>
      <c r="K26" s="204">
        <f>[5]W!B39</f>
        <v>0</v>
      </c>
      <c r="L26" s="104"/>
      <c r="M26" s="118" t="s">
        <v>251</v>
      </c>
      <c r="N26" s="118"/>
      <c r="O26" s="118"/>
      <c r="P26" s="146">
        <f>[5]W!A85</f>
        <v>50</v>
      </c>
      <c r="Q26" s="204">
        <f>[5]W!B85</f>
        <v>0</v>
      </c>
      <c r="R26" s="219"/>
      <c r="S26" s="118" t="s">
        <v>252</v>
      </c>
      <c r="T26" s="6"/>
      <c r="U26" s="118"/>
      <c r="V26" s="118"/>
      <c r="W26" s="207">
        <f>[5]W!A86</f>
        <v>2</v>
      </c>
      <c r="X26" s="220">
        <f>[5]W!B86</f>
        <v>0</v>
      </c>
      <c r="Y26" s="110"/>
    </row>
    <row r="27" spans="2:25" x14ac:dyDescent="0.25">
      <c r="B27" s="173"/>
      <c r="C27" s="104"/>
      <c r="D27" s="104"/>
      <c r="E27" s="104"/>
      <c r="F27" s="6"/>
      <c r="G27" s="221"/>
      <c r="H27" s="126"/>
      <c r="I27" s="160"/>
      <c r="J27" s="126"/>
      <c r="K27" s="221"/>
      <c r="L27" s="10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0"/>
      <c r="Y27" s="110"/>
    </row>
    <row r="28" spans="2:25" x14ac:dyDescent="0.25">
      <c r="B28" s="173"/>
      <c r="C28" s="154" t="s">
        <v>253</v>
      </c>
      <c r="D28" s="6"/>
      <c r="E28" s="6"/>
      <c r="F28" s="6"/>
      <c r="G28" s="6"/>
      <c r="H28" s="6"/>
      <c r="I28" s="6"/>
      <c r="J28" s="6"/>
      <c r="K28" s="6"/>
      <c r="L28" s="104"/>
      <c r="M28" s="222" t="s">
        <v>254</v>
      </c>
      <c r="N28" s="6"/>
      <c r="O28" s="6"/>
      <c r="P28" s="6"/>
      <c r="Q28" s="115"/>
      <c r="R28" s="118"/>
      <c r="S28" s="6"/>
      <c r="T28" s="118"/>
      <c r="U28" s="118"/>
      <c r="V28" s="118"/>
      <c r="W28" s="118"/>
      <c r="X28" s="130"/>
      <c r="Y28" s="110"/>
    </row>
    <row r="29" spans="2:25" x14ac:dyDescent="0.25">
      <c r="B29" s="173"/>
      <c r="C29" s="104" t="s">
        <v>255</v>
      </c>
      <c r="D29" s="104"/>
      <c r="E29" s="126"/>
      <c r="F29" s="194">
        <f>[5]W!A41</f>
        <v>0</v>
      </c>
      <c r="G29" s="193"/>
      <c r="H29" s="206">
        <f>[5]W!A42</f>
        <v>0</v>
      </c>
      <c r="I29" s="193"/>
      <c r="J29" s="206">
        <f>[5]W!A43</f>
        <v>0</v>
      </c>
      <c r="K29" s="106"/>
      <c r="L29" s="104"/>
      <c r="M29" s="118" t="s">
        <v>256</v>
      </c>
      <c r="N29" s="118"/>
      <c r="O29" s="118"/>
      <c r="P29" s="194">
        <f>[5]W!A91</f>
        <v>0</v>
      </c>
      <c r="Q29" s="199">
        <f>[5]W!B91</f>
        <v>0</v>
      </c>
      <c r="R29" s="126"/>
      <c r="S29" s="118" t="s">
        <v>257</v>
      </c>
      <c r="T29" s="118"/>
      <c r="U29" s="118"/>
      <c r="V29" s="118"/>
      <c r="W29" s="194">
        <f>[5]W!A92</f>
        <v>0</v>
      </c>
      <c r="X29" s="195">
        <f>[5]W!B92</f>
        <v>0</v>
      </c>
      <c r="Y29" s="110"/>
    </row>
    <row r="30" spans="2:25" x14ac:dyDescent="0.25">
      <c r="B30" s="173"/>
      <c r="C30" s="104" t="s">
        <v>258</v>
      </c>
      <c r="D30" s="104"/>
      <c r="E30" s="126"/>
      <c r="F30" s="124">
        <f>[5]W!A44</f>
        <v>25</v>
      </c>
      <c r="G30" s="139"/>
      <c r="H30" s="126">
        <f>[5]W!A45</f>
        <v>20</v>
      </c>
      <c r="I30" s="139"/>
      <c r="J30" s="126">
        <f>[5]W!A46</f>
        <v>15</v>
      </c>
      <c r="K30" s="110"/>
      <c r="L30" s="104"/>
      <c r="M30" s="118" t="s">
        <v>259</v>
      </c>
      <c r="N30" s="118"/>
      <c r="O30" s="118"/>
      <c r="P30" s="124">
        <f>[5]W!A93</f>
        <v>0</v>
      </c>
      <c r="Q30" s="199">
        <f>[5]W!B93</f>
        <v>0</v>
      </c>
      <c r="R30" s="126"/>
      <c r="S30" s="6" t="s">
        <v>260</v>
      </c>
      <c r="T30" s="118"/>
      <c r="U30" s="118"/>
      <c r="V30" s="118"/>
      <c r="W30" s="124">
        <f>[5]W!A94</f>
        <v>-500</v>
      </c>
      <c r="X30" s="199">
        <f>[5]W!B94</f>
        <v>0</v>
      </c>
      <c r="Y30" s="110"/>
    </row>
    <row r="31" spans="2:25" x14ac:dyDescent="0.25">
      <c r="B31" s="173"/>
      <c r="C31" s="104" t="s">
        <v>261</v>
      </c>
      <c r="D31" s="6"/>
      <c r="E31" s="6"/>
      <c r="F31" s="124">
        <f>[5]W!A47</f>
        <v>115</v>
      </c>
      <c r="G31" s="196"/>
      <c r="H31" s="124">
        <f>[5]W!A48</f>
        <v>165</v>
      </c>
      <c r="I31" s="196"/>
      <c r="J31" s="124">
        <f>[5]W!A49</f>
        <v>325</v>
      </c>
      <c r="K31" s="196"/>
      <c r="L31" s="104"/>
      <c r="M31" s="118" t="s">
        <v>262</v>
      </c>
      <c r="N31" s="118"/>
      <c r="O31" s="118"/>
      <c r="P31" s="124">
        <f>[5]W!A73</f>
        <v>2</v>
      </c>
      <c r="Q31" s="199">
        <f>[5]W!B73</f>
        <v>0</v>
      </c>
      <c r="R31" s="126"/>
      <c r="S31" s="118" t="s">
        <v>263</v>
      </c>
      <c r="T31" s="118"/>
      <c r="U31" s="118"/>
      <c r="V31" s="118"/>
      <c r="W31" s="124">
        <f>[5]W!A74</f>
        <v>0</v>
      </c>
      <c r="X31" s="199">
        <f>[5]W!B74</f>
        <v>0</v>
      </c>
      <c r="Y31" s="110"/>
    </row>
    <row r="32" spans="2:25" x14ac:dyDescent="0.25">
      <c r="B32" s="173"/>
      <c r="C32" s="155" t="s">
        <v>264</v>
      </c>
      <c r="D32" s="104"/>
      <c r="E32" s="126"/>
      <c r="F32" s="146">
        <f>[5]W!A51</f>
        <v>0</v>
      </c>
      <c r="G32" s="204">
        <f>[5]W!B51</f>
        <v>0</v>
      </c>
      <c r="H32" s="202">
        <f>[5]W!A52</f>
        <v>0</v>
      </c>
      <c r="I32" s="204">
        <f>[5]W!B52</f>
        <v>0</v>
      </c>
      <c r="J32" s="202">
        <f>[5]W!A53</f>
        <v>0</v>
      </c>
      <c r="K32" s="204">
        <f>[5]W!B53</f>
        <v>0</v>
      </c>
      <c r="L32" s="104"/>
      <c r="M32" s="159" t="s">
        <v>265</v>
      </c>
      <c r="N32" s="118"/>
      <c r="O32" s="118"/>
      <c r="P32" s="146">
        <f>[5]W!A72</f>
        <v>0</v>
      </c>
      <c r="Q32" s="204">
        <f>[5]W!B72</f>
        <v>0</v>
      </c>
      <c r="R32" s="126"/>
      <c r="S32" s="118" t="s">
        <v>266</v>
      </c>
      <c r="T32" s="118"/>
      <c r="U32" s="118"/>
      <c r="V32" s="118"/>
      <c r="W32" s="146">
        <f>[5]W!A99</f>
        <v>1</v>
      </c>
      <c r="X32" s="189"/>
      <c r="Y32" s="110"/>
    </row>
    <row r="33" spans="2:25" x14ac:dyDescent="0.25">
      <c r="B33" s="173"/>
      <c r="C33" s="6"/>
      <c r="D33" s="6"/>
      <c r="E33" s="6"/>
      <c r="F33" s="6"/>
      <c r="G33" s="6"/>
      <c r="H33" s="6"/>
      <c r="I33" s="6"/>
      <c r="J33" s="6"/>
      <c r="K33" s="6"/>
      <c r="L33" s="104"/>
      <c r="M33" s="118"/>
      <c r="N33" s="118"/>
      <c r="O33" s="118"/>
      <c r="P33" s="126"/>
      <c r="Q33" s="126"/>
      <c r="R33" s="126"/>
      <c r="S33" s="118"/>
      <c r="T33" s="118"/>
      <c r="U33" s="118"/>
      <c r="V33" s="118"/>
      <c r="W33" s="6"/>
      <c r="X33" s="118"/>
      <c r="Y33" s="110"/>
    </row>
    <row r="34" spans="2:25" x14ac:dyDescent="0.25">
      <c r="B34" s="173"/>
      <c r="C34" s="111" t="s">
        <v>267</v>
      </c>
      <c r="D34" s="6"/>
      <c r="E34" s="6"/>
      <c r="F34" s="6"/>
      <c r="G34" s="103"/>
      <c r="H34" s="6"/>
      <c r="I34" s="103"/>
      <c r="J34" s="6"/>
      <c r="K34" s="103"/>
      <c r="L34" s="104"/>
      <c r="M34" s="109" t="s">
        <v>268</v>
      </c>
      <c r="N34" s="118"/>
      <c r="O34" s="118"/>
      <c r="P34" s="126"/>
      <c r="Q34" s="126"/>
      <c r="R34" s="126"/>
      <c r="S34" s="118"/>
      <c r="T34" s="118"/>
      <c r="U34" s="118"/>
      <c r="V34" s="118"/>
      <c r="W34" s="6"/>
      <c r="X34" s="118"/>
      <c r="Y34" s="110"/>
    </row>
    <row r="35" spans="2:25" x14ac:dyDescent="0.25">
      <c r="B35" s="173"/>
      <c r="C35" s="118" t="s">
        <v>269</v>
      </c>
      <c r="D35" s="6"/>
      <c r="E35" s="6"/>
      <c r="F35" s="210">
        <f>[5]W!A54</f>
        <v>0</v>
      </c>
      <c r="G35" s="223">
        <f>[5]W!B54</f>
        <v>0</v>
      </c>
      <c r="H35" s="141">
        <f>[5]W!A55</f>
        <v>0</v>
      </c>
      <c r="I35" s="223">
        <f>[5]W!B55</f>
        <v>0</v>
      </c>
      <c r="J35" s="141">
        <f>[5]W!A56</f>
        <v>0</v>
      </c>
      <c r="K35" s="223">
        <f>[5]W!B56</f>
        <v>0</v>
      </c>
      <c r="L35" s="104"/>
      <c r="M35" s="118" t="s">
        <v>270</v>
      </c>
      <c r="N35" s="118"/>
      <c r="O35" s="118"/>
      <c r="P35" s="207">
        <f>[5]W!A97</f>
        <v>0</v>
      </c>
      <c r="Q35" s="224"/>
      <c r="R35" s="118"/>
      <c r="S35" s="118" t="s">
        <v>271</v>
      </c>
      <c r="T35" s="118"/>
      <c r="U35" s="118"/>
      <c r="V35" s="118"/>
      <c r="W35" s="207">
        <f>[5]W!A98</f>
        <v>1</v>
      </c>
      <c r="X35" s="224"/>
      <c r="Y35" s="110"/>
    </row>
    <row r="36" spans="2:25" x14ac:dyDescent="0.25">
      <c r="B36" s="225"/>
      <c r="C36" s="115"/>
      <c r="D36" s="115"/>
      <c r="E36" s="115"/>
      <c r="F36" s="115"/>
      <c r="G36" s="226"/>
      <c r="H36" s="115"/>
      <c r="I36" s="226"/>
      <c r="J36" s="115"/>
      <c r="K36" s="115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16"/>
    </row>
    <row r="37" spans="2:25" x14ac:dyDescent="0.25">
      <c r="C37" s="1" t="s">
        <v>272</v>
      </c>
      <c r="L37" s="174"/>
      <c r="Y37" s="174"/>
    </row>
    <row r="38" spans="2:25" x14ac:dyDescent="0.25">
      <c r="E38" s="174"/>
      <c r="L38" s="174"/>
      <c r="M38" s="8" t="s">
        <v>1</v>
      </c>
      <c r="Y38" s="174"/>
    </row>
    <row r="39" spans="2:25" x14ac:dyDescent="0.25">
      <c r="L39" s="174"/>
    </row>
    <row r="40" spans="2:25" x14ac:dyDescent="0.25">
      <c r="L40" s="174"/>
      <c r="M40" s="161" t="s">
        <v>0</v>
      </c>
    </row>
    <row r="41" spans="2:25" x14ac:dyDescent="0.25">
      <c r="B41" s="174"/>
      <c r="C41" s="174"/>
      <c r="D41" s="174"/>
      <c r="E41" s="174"/>
      <c r="F41" s="174"/>
      <c r="G41" s="227"/>
      <c r="H41" s="228"/>
      <c r="I41" s="229"/>
      <c r="J41" s="228"/>
      <c r="K41" s="227"/>
      <c r="L41" s="174"/>
    </row>
    <row r="42" spans="2:25" x14ac:dyDescent="0.25">
      <c r="F42" s="174"/>
      <c r="G42" s="174"/>
      <c r="H42" s="174"/>
      <c r="I42" s="174"/>
      <c r="J42" s="174"/>
      <c r="K42" s="174"/>
      <c r="L42" s="174"/>
    </row>
    <row r="43" spans="2:25" x14ac:dyDescent="0.25">
      <c r="K43" s="174"/>
      <c r="L43" s="174"/>
    </row>
    <row r="44" spans="2:25" x14ac:dyDescent="0.25">
      <c r="K44" s="174"/>
      <c r="L44" s="174"/>
    </row>
    <row r="45" spans="2:25" x14ac:dyDescent="0.25">
      <c r="K45" s="174"/>
      <c r="L45" s="174"/>
    </row>
    <row r="46" spans="2:25" x14ac:dyDescent="0.25">
      <c r="K46" s="174"/>
      <c r="L46" s="174"/>
    </row>
    <row r="47" spans="2:25" x14ac:dyDescent="0.25">
      <c r="K47" s="174"/>
      <c r="L47" s="174"/>
      <c r="M47" s="161" t="s">
        <v>0</v>
      </c>
    </row>
    <row r="48" spans="2:25" x14ac:dyDescent="0.25">
      <c r="K48" s="174"/>
      <c r="L48" s="174"/>
    </row>
    <row r="49" spans="2:12" x14ac:dyDescent="0.25">
      <c r="K49" s="174"/>
      <c r="L49" s="174"/>
    </row>
    <row r="50" spans="2:12" x14ac:dyDescent="0.25">
      <c r="B50" s="174"/>
      <c r="C50" s="174"/>
      <c r="D50" s="174"/>
      <c r="E50" s="228"/>
      <c r="F50" s="228"/>
      <c r="G50" s="229"/>
      <c r="H50" s="228"/>
      <c r="I50" s="229"/>
      <c r="J50" s="228"/>
      <c r="K50" s="227"/>
      <c r="L50" s="174"/>
    </row>
    <row r="51" spans="2:12" x14ac:dyDescent="0.25">
      <c r="K51" s="229"/>
      <c r="L51" s="174"/>
    </row>
    <row r="52" spans="2:12" x14ac:dyDescent="0.25">
      <c r="K52" s="229"/>
      <c r="L52" s="174"/>
    </row>
    <row r="53" spans="2:12" x14ac:dyDescent="0.25">
      <c r="K53" s="229"/>
      <c r="L53" s="174"/>
    </row>
    <row r="54" spans="2:12" x14ac:dyDescent="0.25">
      <c r="B54" s="174"/>
      <c r="C54" s="174"/>
      <c r="D54" s="174"/>
      <c r="E54" s="228"/>
      <c r="F54" s="228"/>
      <c r="G54" s="229"/>
      <c r="H54" s="228"/>
      <c r="I54" s="229"/>
      <c r="J54" s="228"/>
      <c r="K54" s="229"/>
    </row>
    <row r="55" spans="2:12" x14ac:dyDescent="0.25">
      <c r="B55" s="174"/>
      <c r="C55" s="174"/>
      <c r="D55" s="174"/>
      <c r="E55" s="228"/>
      <c r="F55" s="228"/>
      <c r="G55" s="229"/>
      <c r="H55" s="228"/>
      <c r="I55" s="229"/>
      <c r="K55" s="22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32</vt:i4>
      </vt:variant>
    </vt:vector>
  </HeadingPairs>
  <TitlesOfParts>
    <vt:vector size="71" baseType="lpstr">
      <vt:lpstr>10</vt:lpstr>
      <vt:lpstr>Estimar</vt:lpstr>
      <vt:lpstr>Decisiones</vt:lpstr>
      <vt:lpstr>Producción</vt:lpstr>
      <vt:lpstr>Finanzas</vt:lpstr>
      <vt:lpstr>Grupos</vt:lpstr>
      <vt:lpstr>17c1</vt:lpstr>
      <vt:lpstr>DH1</vt:lpstr>
      <vt:lpstr>DH2</vt:lpstr>
      <vt:lpstr>DH3</vt:lpstr>
      <vt:lpstr>DH4</vt:lpstr>
      <vt:lpstr>DH5</vt:lpstr>
      <vt:lpstr>D6</vt:lpstr>
      <vt:lpstr>PH1</vt:lpstr>
      <vt:lpstr>PH2</vt:lpstr>
      <vt:lpstr>PH3</vt:lpstr>
      <vt:lpstr>PH4</vt:lpstr>
      <vt:lpstr>PH5</vt:lpstr>
      <vt:lpstr>FH1</vt:lpstr>
      <vt:lpstr>FH2</vt:lpstr>
      <vt:lpstr>FH3</vt:lpstr>
      <vt:lpstr>FH4</vt:lpstr>
      <vt:lpstr>FH5</vt:lpstr>
      <vt:lpstr>D7</vt:lpstr>
      <vt:lpstr>P6</vt:lpstr>
      <vt:lpstr>D8</vt:lpstr>
      <vt:lpstr>P7</vt:lpstr>
      <vt:lpstr>F6</vt:lpstr>
      <vt:lpstr>P8</vt:lpstr>
      <vt:lpstr>F7</vt:lpstr>
      <vt:lpstr>GH1</vt:lpstr>
      <vt:lpstr>GH2</vt:lpstr>
      <vt:lpstr>GH3</vt:lpstr>
      <vt:lpstr>F8</vt:lpstr>
      <vt:lpstr>GH4</vt:lpstr>
      <vt:lpstr>GH5</vt:lpstr>
      <vt:lpstr>G6</vt:lpstr>
      <vt:lpstr>G7</vt:lpstr>
      <vt:lpstr>G8</vt:lpstr>
      <vt:lpstr>'D6'!Área_de_impresión</vt:lpstr>
      <vt:lpstr>'D7'!Área_de_impresión</vt:lpstr>
      <vt:lpstr>'D8'!Área_de_impresión</vt:lpstr>
      <vt:lpstr>'DH1'!Área_de_impresión</vt:lpstr>
      <vt:lpstr>'DH2'!Área_de_impresión</vt:lpstr>
      <vt:lpstr>'DH3'!Área_de_impresión</vt:lpstr>
      <vt:lpstr>'DH4'!Área_de_impresión</vt:lpstr>
      <vt:lpstr>'DH5'!Área_de_impresión</vt:lpstr>
      <vt:lpstr>'F6'!Área_de_impresión</vt:lpstr>
      <vt:lpstr>'F7'!Área_de_impresión</vt:lpstr>
      <vt:lpstr>'F8'!Área_de_impresión</vt:lpstr>
      <vt:lpstr>'FH1'!Área_de_impresión</vt:lpstr>
      <vt:lpstr>'FH2'!Área_de_impresión</vt:lpstr>
      <vt:lpstr>'FH3'!Área_de_impresión</vt:lpstr>
      <vt:lpstr>'FH4'!Área_de_impresión</vt:lpstr>
      <vt:lpstr>'FH5'!Área_de_impresión</vt:lpstr>
      <vt:lpstr>'G6'!Área_de_impresión</vt:lpstr>
      <vt:lpstr>'G7'!Área_de_impresión</vt:lpstr>
      <vt:lpstr>'G8'!Área_de_impresión</vt:lpstr>
      <vt:lpstr>'GH1'!Área_de_impresión</vt:lpstr>
      <vt:lpstr>'GH2'!Área_de_impresión</vt:lpstr>
      <vt:lpstr>'GH3'!Área_de_impresión</vt:lpstr>
      <vt:lpstr>'GH4'!Área_de_impresión</vt:lpstr>
      <vt:lpstr>'GH5'!Área_de_impresión</vt:lpstr>
      <vt:lpstr>'P6'!Área_de_impresión</vt:lpstr>
      <vt:lpstr>'P7'!Área_de_impresión</vt:lpstr>
      <vt:lpstr>'P8'!Área_de_impresión</vt:lpstr>
      <vt:lpstr>'PH1'!Área_de_impresión</vt:lpstr>
      <vt:lpstr>'PH2'!Área_de_impresión</vt:lpstr>
      <vt:lpstr>'PH3'!Área_de_impresión</vt:lpstr>
      <vt:lpstr>'PH4'!Área_de_impresión</vt:lpstr>
      <vt:lpstr>'PH5'!Área_de_impresión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2018-12-12T16:12:46Z</dcterms:modified>
</cp:coreProperties>
</file>