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DieseArbeitsmappe" defaultThemeVersion="124226"/>
  <bookViews>
    <workbookView xWindow="-15" yWindow="45" windowWidth="22980" windowHeight="9810" tabRatio="868" activeTab="14"/>
  </bookViews>
  <sheets>
    <sheet name="ZH_HRM2" sheetId="42" r:id="rId1"/>
    <sheet name="AG_HRM2" sheetId="43" r:id="rId2"/>
    <sheet name="AI_HRM2" sheetId="44" r:id="rId3"/>
    <sheet name="AR_HRM2" sheetId="45" r:id="rId4"/>
    <sheet name="BE_HRM1" sheetId="13" r:id="rId5"/>
    <sheet name="BE_HRM2" sheetId="46" r:id="rId6"/>
    <sheet name="BL_HRM2" sheetId="47" r:id="rId7"/>
    <sheet name="BS_HRM2" sheetId="48" r:id="rId8"/>
    <sheet name="FR_HRM2" sheetId="49" r:id="rId9"/>
    <sheet name="GE_HRM2" sheetId="50" r:id="rId10"/>
    <sheet name="GL_HRM2" sheetId="51" r:id="rId11"/>
    <sheet name="GR_HRM2" sheetId="52" r:id="rId12"/>
    <sheet name="JU_HRM2" sheetId="53" r:id="rId13"/>
    <sheet name="LU_HRM2" sheetId="54" r:id="rId14"/>
    <sheet name="NE_HRM1" sheetId="35" r:id="rId15"/>
    <sheet name="NE_HRM2" sheetId="55" r:id="rId16"/>
    <sheet name="NW_HRM2" sheetId="56" r:id="rId17"/>
    <sheet name="OW_HRM2" sheetId="57" r:id="rId18"/>
    <sheet name="SG_HRM2" sheetId="58" r:id="rId19"/>
    <sheet name="SH_HRM1" sheetId="25" r:id="rId20"/>
    <sheet name="SH_HRM2" sheetId="59" r:id="rId21"/>
    <sheet name="SO_HRM2" sheetId="60" r:id="rId22"/>
    <sheet name="SZ_HRM2" sheetId="61" r:id="rId23"/>
    <sheet name="TG_HRM2" sheetId="62" r:id="rId24"/>
    <sheet name="TI_HRM2" sheetId="63" r:id="rId25"/>
    <sheet name="UR_HRM2" sheetId="64" r:id="rId26"/>
    <sheet name="VD_HRM2" sheetId="65" r:id="rId27"/>
    <sheet name="VS_HRM1" sheetId="34" r:id="rId28"/>
    <sheet name="VS_HRM2" sheetId="66" r:id="rId29"/>
    <sheet name="ZG_HRM2" sheetId="67" r:id="rId30"/>
    <sheet name="CHF" sheetId="38" r:id="rId31"/>
    <sheet name="CHD" sheetId="39" r:id="rId32"/>
    <sheet name="Ergebnisse Rechnung 2016" sheetId="2" r:id="rId33"/>
    <sheet name="Ergebnisse Budgets 2017" sheetId="7" r:id="rId34"/>
    <sheet name="Ergebnisse Rechnung 2017" sheetId="6" r:id="rId35"/>
    <sheet name="Budget 2018" sheetId="40" r:id="rId36"/>
    <sheet name="Übersicht Saldo L. R. " sheetId="9" r:id="rId37"/>
    <sheet name="Finanzierungsfehlbetrag" sheetId="10" r:id="rId38"/>
    <sheet name="Selbstfinanzierungsgrad" sheetId="11" r:id="rId39"/>
  </sheets>
  <externalReferences>
    <externalReference r:id="rId40"/>
  </externalReferences>
  <definedNames>
    <definedName name="_xlnm._FilterDatabase" localSheetId="1" hidden="1">AG_HRM2!$A$1:$G$79</definedName>
    <definedName name="_xlnm._FilterDatabase" localSheetId="2" hidden="1">AI_HRM2!$A$1:$AN$1</definedName>
    <definedName name="_xlnm._FilterDatabase" localSheetId="3" hidden="1">AR_HRM2!$A$1:$AR$1</definedName>
    <definedName name="_xlnm._FilterDatabase" localSheetId="5" hidden="1">BE_HRM2!$A$1:$AN$1</definedName>
    <definedName name="_xlnm._FilterDatabase" localSheetId="6" hidden="1">BL_HRM2!$A$1:$AR$1</definedName>
    <definedName name="_xlnm._FilterDatabase" localSheetId="7" hidden="1">BS_HRM2!$A$1:$AP$1</definedName>
    <definedName name="_xlnm._FilterDatabase" localSheetId="8" hidden="1">FR_HRM2!$A$1:$AP$1</definedName>
    <definedName name="_xlnm._FilterDatabase" localSheetId="9" hidden="1">GE_HRM2!$A$1:$AN$1</definedName>
    <definedName name="_xlnm._FilterDatabase" localSheetId="10" hidden="1">GL_HRM2!$A$1:$AO$1</definedName>
    <definedName name="_xlnm._FilterDatabase" localSheetId="11" hidden="1">GR_HRM2!$A$1:$C$1</definedName>
    <definedName name="_xlnm._FilterDatabase" localSheetId="12" hidden="1">JU_HRM2!$A$1:$AR$1</definedName>
    <definedName name="_xlnm._FilterDatabase" localSheetId="13" hidden="1">LU_HRM2!$A$1:$AO$1</definedName>
    <definedName name="_xlnm._FilterDatabase" localSheetId="15" hidden="1">NE_HRM2!$A$1:$AQ$1</definedName>
    <definedName name="_xlnm._FilterDatabase" localSheetId="16" hidden="1">NW_HRM2!$A$1:$AQ$1</definedName>
    <definedName name="_xlnm._FilterDatabase" localSheetId="17" hidden="1">OW_HRM2!$A$1:$AP$1</definedName>
    <definedName name="_xlnm._FilterDatabase" localSheetId="18" hidden="1">SG_HRM2!$A$1:$C$1</definedName>
    <definedName name="_xlnm._FilterDatabase" localSheetId="20" hidden="1">SH_HRM2!$A$1:$AN$1</definedName>
    <definedName name="_xlnm._FilterDatabase" localSheetId="21" hidden="1">SO_HRM2!$A$1:$H$79</definedName>
    <definedName name="_xlnm._FilterDatabase" localSheetId="22" hidden="1">SZ_HRM2!$A$1:$AN$1</definedName>
    <definedName name="_xlnm._FilterDatabase" localSheetId="23" hidden="1">TG_HRM2!$A$1:$AO$1</definedName>
    <definedName name="_xlnm._FilterDatabase" localSheetId="24" hidden="1">TI_HRM2!$A$1:$G$1</definedName>
    <definedName name="_xlnm._FilterDatabase" localSheetId="25" hidden="1">UR_HRM2!$A$1:$C$1</definedName>
    <definedName name="_xlnm._FilterDatabase" localSheetId="26" hidden="1">VD_HRM2!$A$1:$AQ$1</definedName>
    <definedName name="_xlnm._FilterDatabase" localSheetId="28" hidden="1">VS_HRM2!$A$1:$AQ$1</definedName>
    <definedName name="_xlnm._FilterDatabase" localSheetId="29" hidden="1">ZG_HRM2!$A$1:$C$1</definedName>
    <definedName name="_xlnm._FilterDatabase" localSheetId="0" hidden="1">ZH_HRM2!$A$1:$C$79</definedName>
    <definedName name="Abschluss_d" localSheetId="33">'Ergebnisse Budgets 2017'!$A$3:$E$37</definedName>
    <definedName name="Abschluss_d" localSheetId="34">'Ergebnisse Rechnung 2017'!$A$3:$E$37</definedName>
    <definedName name="Abschluss_d" localSheetId="37">Finanzierungsfehlbetrag!$A$2:$E$35</definedName>
    <definedName name="Abschluss_d" localSheetId="38">Selbstfinanzierungsgrad!$A$2:$E$34</definedName>
    <definedName name="Abschluss_d" localSheetId="36">'Übersicht Saldo L. R. '!$A$2:$E$35</definedName>
    <definedName name="Abschluss_d">'Ergebnisse Rechnung 2016'!$A$3:$E$37</definedName>
    <definedName name="Abschluss_f" localSheetId="33">'Ergebnisse Budgets 2017'!#REF!</definedName>
    <definedName name="Abschluss_f" localSheetId="34">'Ergebnisse Rechnung 2017'!#REF!</definedName>
    <definedName name="Abschluss_f" localSheetId="37">Finanzierungsfehlbetrag!$I$2:$I$35</definedName>
    <definedName name="Abschluss_f" localSheetId="38">Selbstfinanzierungsgrad!$I$2:$N$34</definedName>
    <definedName name="Abschluss_f" localSheetId="36">'Übersicht Saldo L. R. '!#REF!</definedName>
    <definedName name="Abschluss_f">'Ergebnisse Rechnung 2016'!#REF!</definedName>
    <definedName name="AG">#REF!</definedName>
    <definedName name="AI">#REF!</definedName>
    <definedName name="AR">#REF!</definedName>
    <definedName name="BE">#REF!</definedName>
    <definedName name="BL">#REF!</definedName>
    <definedName name="BS">#REF!</definedName>
    <definedName name="CH">#REF!</definedName>
    <definedName name="CHF">#REF!</definedName>
    <definedName name="_xlnm.Print_Area" localSheetId="1">AG_HRM2!$A$1:$G$186</definedName>
    <definedName name="_xlnm.Print_Area" localSheetId="2">AI_HRM2!$A$1:$G$186</definedName>
    <definedName name="_xlnm.Print_Area" localSheetId="3">AR_HRM2!$A$1:$G$186</definedName>
    <definedName name="_xlnm.Print_Area" localSheetId="5">BE_HRM2!$A$1:$G$186</definedName>
    <definedName name="_xlnm.Print_Area" localSheetId="6">BL_HRM2!$A$1:$G$186</definedName>
    <definedName name="_xlnm.Print_Area" localSheetId="7">BS_HRM2!$A$1:$G$186</definedName>
    <definedName name="_xlnm.Print_Area" localSheetId="35">'Budget 2018'!$A$1:$F$38</definedName>
    <definedName name="_xlnm.Print_Area" localSheetId="31">CHD!$A$1:$I$43</definedName>
    <definedName name="_xlnm.Print_Area" localSheetId="30">CHF!$A$1:$I$43</definedName>
    <definedName name="_xlnm.Print_Area" localSheetId="33">'Ergebnisse Budgets 2017'!$A$1:$F$38</definedName>
    <definedName name="_xlnm.Print_Area" localSheetId="32">'Ergebnisse Rechnung 2016'!$A$2:$F$38</definedName>
    <definedName name="_xlnm.Print_Area" localSheetId="34">'Ergebnisse Rechnung 2017'!$A$2:$F$39</definedName>
    <definedName name="_xlnm.Print_Area" localSheetId="37">Finanzierungsfehlbetrag!$A$1:$G$33</definedName>
    <definedName name="_xlnm.Print_Area" localSheetId="8">FR_HRM2!$A$1:$G$186</definedName>
    <definedName name="_xlnm.Print_Area" localSheetId="9">GE_HRM2!$A$1:$G$186</definedName>
    <definedName name="_xlnm.Print_Area" localSheetId="10">GL_HRM2!$A$1:$G$186</definedName>
    <definedName name="_xlnm.Print_Area" localSheetId="11">GR_HRM2!$A$1:$G$186</definedName>
    <definedName name="_xlnm.Print_Area" localSheetId="12">JU_HRM2!$A$1:$G$186</definedName>
    <definedName name="_xlnm.Print_Area" localSheetId="13">LU_HRM2!$A$1:$G$186</definedName>
    <definedName name="_xlnm.Print_Area" localSheetId="15">NE_HRM2!$A$1:$G$186</definedName>
    <definedName name="_xlnm.Print_Area" localSheetId="16">NW_HRM2!$A$1:$G$186</definedName>
    <definedName name="_xlnm.Print_Area" localSheetId="17">OW_HRM2!$A$1:$G$186</definedName>
    <definedName name="_xlnm.Print_Area" localSheetId="38">Selbstfinanzierungsgrad!$A$1:$G$36</definedName>
    <definedName name="_xlnm.Print_Area" localSheetId="18">SG_HRM2!$A$1:$G$186</definedName>
    <definedName name="_xlnm.Print_Area" localSheetId="20">SH_HRM2!$A$1:$G$186</definedName>
    <definedName name="_xlnm.Print_Area" localSheetId="21">SO_HRM2!$A$1:$G$186</definedName>
    <definedName name="_xlnm.Print_Area" localSheetId="22">SZ_HRM2!$A$1:$G$186</definedName>
    <definedName name="_xlnm.Print_Area" localSheetId="23">TG_HRM2!$A$1:$G$186</definedName>
    <definedName name="_xlnm.Print_Area" localSheetId="24">TI_HRM2!$A$1:$G$186</definedName>
    <definedName name="_xlnm.Print_Area" localSheetId="36">'Übersicht Saldo L. R. '!$A$1:$G$34</definedName>
    <definedName name="_xlnm.Print_Area" localSheetId="25">UR_HRM2!$A$1:$G$186</definedName>
    <definedName name="_xlnm.Print_Area" localSheetId="26">VD_HRM2!$A$1:$G$186</definedName>
    <definedName name="_xlnm.Print_Area" localSheetId="28">VS_HRM2!$A$1:$G$186</definedName>
    <definedName name="_xlnm.Print_Area" localSheetId="29">ZG_HRM2!$A$1:$G$186</definedName>
    <definedName name="_xlnm.Print_Area" localSheetId="0">ZH_HRM2!$A$1:$G$186</definedName>
    <definedName name="_xlnm.Print_Titles" localSheetId="1">AG_HRM2!$1:$2</definedName>
    <definedName name="_xlnm.Print_Titles" localSheetId="2">AI_HRM2!$A:$C,AI_HRM2!$1:$2</definedName>
    <definedName name="_xlnm.Print_Titles" localSheetId="3">AR_HRM2!$1:$2</definedName>
    <definedName name="_xlnm.Print_Titles" localSheetId="5">BE_HRM2!$A:$C,BE_HRM2!$1:$2</definedName>
    <definedName name="_xlnm.Print_Titles" localSheetId="6">BL_HRM2!$1:$2</definedName>
    <definedName name="_xlnm.Print_Titles" localSheetId="7">BS_HRM2!$1:$2</definedName>
    <definedName name="_xlnm.Print_Titles" localSheetId="8">FR_HRM2!$1:$2</definedName>
    <definedName name="_xlnm.Print_Titles" localSheetId="9">GE_HRM2!$1:$2</definedName>
    <definedName name="_xlnm.Print_Titles" localSheetId="10">GL_HRM2!$1:$2</definedName>
    <definedName name="_xlnm.Print_Titles" localSheetId="11">GR_HRM2!$1:$2</definedName>
    <definedName name="_xlnm.Print_Titles" localSheetId="12">JU_HRM2!$1:$2</definedName>
    <definedName name="_xlnm.Print_Titles" localSheetId="13">LU_HRM2!$1:$2</definedName>
    <definedName name="_xlnm.Print_Titles" localSheetId="15">NE_HRM2!$1:$2</definedName>
    <definedName name="_xlnm.Print_Titles" localSheetId="16">NW_HRM2!$1:$2</definedName>
    <definedName name="_xlnm.Print_Titles" localSheetId="17">OW_HRM2!$1:$2</definedName>
    <definedName name="_xlnm.Print_Titles" localSheetId="18">SG_HRM2!$1:$2</definedName>
    <definedName name="_xlnm.Print_Titles" localSheetId="20">SH_HRM2!$A:$C,SH_HRM2!$1:$2</definedName>
    <definedName name="_xlnm.Print_Titles" localSheetId="21">SO_HRM2!$1:$2</definedName>
    <definedName name="_xlnm.Print_Titles" localSheetId="22">SZ_HRM2!$A:$C,SZ_HRM2!$1:$2</definedName>
    <definedName name="_xlnm.Print_Titles" localSheetId="23">TG_HRM2!$1:$2</definedName>
    <definedName name="_xlnm.Print_Titles" localSheetId="24">TI_HRM2!$1:$2</definedName>
    <definedName name="_xlnm.Print_Titles" localSheetId="25">UR_HRM2!$1:$2</definedName>
    <definedName name="_xlnm.Print_Titles" localSheetId="26">VD_HRM2!$1:$2</definedName>
    <definedName name="_xlnm.Print_Titles" localSheetId="28">VS_HRM2!$1:$2</definedName>
    <definedName name="_xlnm.Print_Titles" localSheetId="29">ZG_HRM2!$1:$2</definedName>
    <definedName name="_xlnm.Print_Titles" localSheetId="0">ZH_HRM2!$A:$C,ZH_HRM2!$1:$2</definedName>
    <definedName name="Dtext">#REF!</definedName>
    <definedName name="find">Finanzierungsfehlbetrag!$A$1:$F$33</definedName>
    <definedName name="FR">#REF!</definedName>
    <definedName name="Ftext">#REF!</definedName>
    <definedName name="GE">#REF!</definedName>
    <definedName name="GL">#REF!</definedName>
    <definedName name="GR">#REF!</definedName>
    <definedName name="head">#REF!</definedName>
    <definedName name="JU">#REF!</definedName>
    <definedName name="Kanton">#REF!</definedName>
    <definedName name="kantone" localSheetId="37">#REF!</definedName>
    <definedName name="kantone" localSheetId="38">#REF!</definedName>
    <definedName name="kantone" localSheetId="36">#REF!</definedName>
    <definedName name="kantone">#REF!</definedName>
    <definedName name="keywordtitel">#REF!</definedName>
    <definedName name="last">#REF!</definedName>
    <definedName name="LR" localSheetId="37">#REF!</definedName>
    <definedName name="LR" localSheetId="38">#REF!</definedName>
    <definedName name="LR">#REF!</definedName>
    <definedName name="LRd">'Übersicht Saldo L. R. '!$A$1:$F$33</definedName>
    <definedName name="LU">#REF!</definedName>
    <definedName name="md">#REF!</definedName>
    <definedName name="mf">#REF!</definedName>
    <definedName name="Name">#REF!</definedName>
    <definedName name="Nameeinf" localSheetId="37">#REF!</definedName>
    <definedName name="Nameeinf" localSheetId="38">#REF!</definedName>
    <definedName name="NE">#REF!</definedName>
    <definedName name="NW">#REF!</definedName>
    <definedName name="od">'Ergebnisse Rechnung 2017'!$A$3:$E$36</definedName>
    <definedName name="of">'Ergebnisse Rechnung 2017'!#REF!</definedName>
    <definedName name="OW">#REF!</definedName>
    <definedName name="qd">'Ergebnisse Rechnung 2016'!$A$3:$E$36</definedName>
    <definedName name="qf">'Ergebnisse Rechnung 2016'!#REF!</definedName>
    <definedName name="sd">'Ergebnisse Budgets 2017'!$A$3:$E$36</definedName>
    <definedName name="sf">'Ergebnisse Budgets 2017'!#REF!</definedName>
    <definedName name="SF_GradR" localSheetId="33">'Ergebnisse Budgets 2017'!$A$3:$E$37</definedName>
    <definedName name="SF_GradR" localSheetId="32">'Ergebnisse Rechnung 2016'!$A$3:$E$37</definedName>
    <definedName name="SF_GradR" localSheetId="34">'Ergebnisse Rechnung 2017'!$A$3:$E$37</definedName>
    <definedName name="SF_GradR" localSheetId="37">Finanzierungsfehlbetrag!$A$2:$E$35</definedName>
    <definedName name="SF_GradR" localSheetId="38">Selbstfinanzierungsgrad!$A$2:$E$34</definedName>
    <definedName name="SF_GradR" localSheetId="36">'Übersicht Saldo L. R. '!$A$2:$E$35</definedName>
    <definedName name="SF_GradR">#REF!</definedName>
    <definedName name="SFd">Selbstfinanzierungsgrad!$A$1:$F$32</definedName>
    <definedName name="SFmitohne" localSheetId="37">#REF!</definedName>
    <definedName name="SFmitohne" localSheetId="38">#REF!</definedName>
    <definedName name="SG">#REF!</definedName>
    <definedName name="SH">#REF!</definedName>
    <definedName name="so">#REF!</definedName>
    <definedName name="sotxt">#REF!</definedName>
    <definedName name="SZ">#REF!</definedName>
    <definedName name="Text" localSheetId="37">#REF!</definedName>
    <definedName name="Text" localSheetId="38">#REF!</definedName>
    <definedName name="TG">#REF!</definedName>
    <definedName name="TI">#REF!</definedName>
    <definedName name="Umfrage" localSheetId="37">#REF!</definedName>
    <definedName name="Umfrage" localSheetId="38">#REF!</definedName>
    <definedName name="UR">#REF!</definedName>
    <definedName name="VD">#REF!</definedName>
    <definedName name="Verweis" localSheetId="37">#REF!</definedName>
    <definedName name="Verweis" localSheetId="38">#REF!</definedName>
    <definedName name="VS">#REF!</definedName>
    <definedName name="ZG">#REF!</definedName>
    <definedName name="ZH">#REF!</definedName>
    <definedName name="ZIANT" localSheetId="37">#REF!</definedName>
    <definedName name="ZIANT" localSheetId="38">#REF!</definedName>
  </definedNames>
  <calcPr calcId="145621"/>
</workbook>
</file>

<file path=xl/calcChain.xml><?xml version="1.0" encoding="utf-8"?>
<calcChain xmlns="http://schemas.openxmlformats.org/spreadsheetml/2006/main">
  <c r="G183" i="67" l="1"/>
  <c r="G184" i="67" s="1"/>
  <c r="G172" i="67" s="1"/>
  <c r="F183" i="67"/>
  <c r="F184" i="67" s="1"/>
  <c r="F172" i="67" s="1"/>
  <c r="E183" i="67"/>
  <c r="E184" i="67" s="1"/>
  <c r="E172" i="67" s="1"/>
  <c r="D183" i="67"/>
  <c r="D184" i="67" s="1"/>
  <c r="D172" i="67" s="1"/>
  <c r="G181" i="67"/>
  <c r="G185" i="67" s="1"/>
  <c r="F181" i="67"/>
  <c r="F185" i="67" s="1"/>
  <c r="E181" i="67"/>
  <c r="E185" i="67" s="1"/>
  <c r="D181" i="67"/>
  <c r="D185" i="67" s="1"/>
  <c r="G180" i="67"/>
  <c r="F180" i="67"/>
  <c r="E180" i="67"/>
  <c r="E165" i="67" s="1"/>
  <c r="D180" i="67"/>
  <c r="D165" i="67" s="1"/>
  <c r="G177" i="67"/>
  <c r="F177" i="67"/>
  <c r="E177" i="67"/>
  <c r="E157" i="67" s="1"/>
  <c r="D177" i="67"/>
  <c r="D157" i="67" s="1"/>
  <c r="G171" i="67"/>
  <c r="F171" i="67"/>
  <c r="E171" i="67"/>
  <c r="D171" i="67"/>
  <c r="G170" i="67"/>
  <c r="F170" i="67"/>
  <c r="E170" i="67"/>
  <c r="D170" i="67"/>
  <c r="G168" i="67"/>
  <c r="G169" i="67" s="1"/>
  <c r="F168" i="67"/>
  <c r="F169" i="67" s="1"/>
  <c r="E168" i="67"/>
  <c r="E169" i="67" s="1"/>
  <c r="D168" i="67"/>
  <c r="D169" i="67" s="1"/>
  <c r="E166" i="67"/>
  <c r="D166" i="67"/>
  <c r="G165" i="67"/>
  <c r="F165" i="67"/>
  <c r="G163" i="67"/>
  <c r="F163" i="67"/>
  <c r="E163" i="67"/>
  <c r="D163" i="67"/>
  <c r="D162" i="67"/>
  <c r="E158" i="67"/>
  <c r="G156" i="67"/>
  <c r="G157" i="67" s="1"/>
  <c r="F156" i="67"/>
  <c r="F157" i="67" s="1"/>
  <c r="E156" i="67"/>
  <c r="D156" i="67"/>
  <c r="G140" i="67"/>
  <c r="F140" i="67"/>
  <c r="E140" i="67"/>
  <c r="D140" i="67"/>
  <c r="G134" i="67"/>
  <c r="F134" i="67"/>
  <c r="E134" i="67"/>
  <c r="D134" i="67"/>
  <c r="G133" i="67"/>
  <c r="G158" i="67" s="1"/>
  <c r="F133" i="67"/>
  <c r="F158" i="67" s="1"/>
  <c r="E133" i="67"/>
  <c r="E147" i="67" s="1"/>
  <c r="D133" i="67"/>
  <c r="D158" i="67" s="1"/>
  <c r="D160" i="67" s="1"/>
  <c r="G121" i="67"/>
  <c r="G159" i="67" s="1"/>
  <c r="G161" i="67" s="1"/>
  <c r="F121" i="67"/>
  <c r="F159" i="67" s="1"/>
  <c r="F161" i="67" s="1"/>
  <c r="E121" i="67"/>
  <c r="E159" i="67" s="1"/>
  <c r="E161" i="67" s="1"/>
  <c r="D121" i="67"/>
  <c r="D159" i="67" s="1"/>
  <c r="D161" i="67" s="1"/>
  <c r="G117" i="67"/>
  <c r="F117" i="67"/>
  <c r="E117" i="67"/>
  <c r="D117" i="67"/>
  <c r="G112" i="67"/>
  <c r="F112" i="67"/>
  <c r="E112" i="67"/>
  <c r="D112" i="67"/>
  <c r="G111" i="67"/>
  <c r="G167" i="67" s="1"/>
  <c r="F111" i="67"/>
  <c r="F167" i="67" s="1"/>
  <c r="E111" i="67"/>
  <c r="E167" i="67" s="1"/>
  <c r="D111" i="67"/>
  <c r="D167" i="67" s="1"/>
  <c r="G106" i="67"/>
  <c r="F106" i="67"/>
  <c r="E106" i="67"/>
  <c r="D106" i="67"/>
  <c r="G95" i="67"/>
  <c r="G107" i="67" s="1"/>
  <c r="F95" i="67"/>
  <c r="F107" i="67" s="1"/>
  <c r="E95" i="67"/>
  <c r="E107" i="67" s="1"/>
  <c r="D95" i="67"/>
  <c r="D107" i="67" s="1"/>
  <c r="D79" i="67"/>
  <c r="G76" i="67"/>
  <c r="F76" i="67"/>
  <c r="E76" i="67"/>
  <c r="D76" i="67"/>
  <c r="G55" i="67"/>
  <c r="G166" i="67" s="1"/>
  <c r="F55" i="67"/>
  <c r="F166" i="67" s="1"/>
  <c r="E55" i="67"/>
  <c r="D55" i="67"/>
  <c r="E37" i="67"/>
  <c r="G36" i="67"/>
  <c r="G79" i="67" s="1"/>
  <c r="F36" i="67"/>
  <c r="F79" i="67" s="1"/>
  <c r="E36" i="67"/>
  <c r="E79" i="67" s="1"/>
  <c r="D36" i="67"/>
  <c r="D37" i="67" s="1"/>
  <c r="G21" i="67"/>
  <c r="G78" i="67" s="1"/>
  <c r="G178" i="67" s="1"/>
  <c r="F21" i="67"/>
  <c r="F78" i="67" s="1"/>
  <c r="F178" i="67" s="1"/>
  <c r="E21" i="67"/>
  <c r="E78" i="67" s="1"/>
  <c r="E178" i="67" s="1"/>
  <c r="D21" i="67"/>
  <c r="D78" i="67" s="1"/>
  <c r="D178" i="67" s="1"/>
  <c r="G183" i="66"/>
  <c r="G184" i="66" s="1"/>
  <c r="G172" i="66" s="1"/>
  <c r="F183" i="66"/>
  <c r="F184" i="66" s="1"/>
  <c r="F172" i="66" s="1"/>
  <c r="E183" i="66"/>
  <c r="E184" i="66" s="1"/>
  <c r="E172" i="66" s="1"/>
  <c r="D183" i="66"/>
  <c r="D184" i="66" s="1"/>
  <c r="D172" i="66" s="1"/>
  <c r="G181" i="66"/>
  <c r="G185" i="66" s="1"/>
  <c r="F181" i="66"/>
  <c r="F185" i="66" s="1"/>
  <c r="E181" i="66"/>
  <c r="E185" i="66" s="1"/>
  <c r="D181" i="66"/>
  <c r="D185" i="66" s="1"/>
  <c r="G180" i="66"/>
  <c r="F180" i="66"/>
  <c r="E180" i="66"/>
  <c r="D180" i="66"/>
  <c r="G177" i="66"/>
  <c r="F177" i="66"/>
  <c r="E177" i="66"/>
  <c r="D177" i="66"/>
  <c r="G171" i="66"/>
  <c r="F171" i="66"/>
  <c r="E171" i="66"/>
  <c r="D171" i="66"/>
  <c r="G170" i="66"/>
  <c r="F170" i="66"/>
  <c r="E170" i="66"/>
  <c r="D170" i="66"/>
  <c r="F169" i="66"/>
  <c r="E169" i="66"/>
  <c r="G168" i="66"/>
  <c r="G169" i="66" s="1"/>
  <c r="F168" i="66"/>
  <c r="E168" i="66"/>
  <c r="D168" i="66"/>
  <c r="D167" i="66"/>
  <c r="E166" i="66"/>
  <c r="G165" i="66"/>
  <c r="F165" i="66"/>
  <c r="E165" i="66"/>
  <c r="G163" i="66"/>
  <c r="F163" i="66"/>
  <c r="E163" i="66"/>
  <c r="D163" i="66"/>
  <c r="F162" i="66"/>
  <c r="E162" i="66"/>
  <c r="D162" i="66"/>
  <c r="G161" i="66"/>
  <c r="F161" i="66"/>
  <c r="E161" i="66"/>
  <c r="D161" i="66"/>
  <c r="G160" i="66"/>
  <c r="F160" i="66"/>
  <c r="E160" i="66"/>
  <c r="D160" i="66"/>
  <c r="E159" i="66"/>
  <c r="D159" i="66"/>
  <c r="F157" i="66"/>
  <c r="E157" i="66"/>
  <c r="G156" i="66"/>
  <c r="G157" i="66" s="1"/>
  <c r="F156" i="66"/>
  <c r="E156" i="66"/>
  <c r="D156" i="66"/>
  <c r="F151" i="66"/>
  <c r="E151" i="66"/>
  <c r="D151" i="66"/>
  <c r="G140" i="66"/>
  <c r="F140" i="66"/>
  <c r="E140" i="66"/>
  <c r="D140" i="66"/>
  <c r="G134" i="66"/>
  <c r="F134" i="66"/>
  <c r="E134" i="66"/>
  <c r="D134" i="66"/>
  <c r="G133" i="66"/>
  <c r="G158" i="66" s="1"/>
  <c r="G162" i="66" s="1"/>
  <c r="F133" i="66"/>
  <c r="F158" i="66" s="1"/>
  <c r="E133" i="66"/>
  <c r="E158" i="66" s="1"/>
  <c r="D133" i="66"/>
  <c r="D158" i="66" s="1"/>
  <c r="G121" i="66"/>
  <c r="G159" i="66" s="1"/>
  <c r="F121" i="66"/>
  <c r="F159" i="66" s="1"/>
  <c r="E121" i="66"/>
  <c r="D121" i="66"/>
  <c r="G117" i="66"/>
  <c r="F117" i="66"/>
  <c r="E117" i="66"/>
  <c r="D117" i="66"/>
  <c r="G112" i="66"/>
  <c r="F112" i="66"/>
  <c r="E112" i="66"/>
  <c r="D112" i="66"/>
  <c r="G111" i="66"/>
  <c r="G167" i="66" s="1"/>
  <c r="F111" i="66"/>
  <c r="F167" i="66" s="1"/>
  <c r="E111" i="66"/>
  <c r="E131" i="66" s="1"/>
  <c r="D111" i="66"/>
  <c r="D131" i="66" s="1"/>
  <c r="E108" i="66"/>
  <c r="E153" i="66" s="1"/>
  <c r="G106" i="66"/>
  <c r="F106" i="66"/>
  <c r="E106" i="66"/>
  <c r="D106" i="66"/>
  <c r="G95" i="66"/>
  <c r="G107" i="66" s="1"/>
  <c r="F95" i="66"/>
  <c r="F107" i="66" s="1"/>
  <c r="E95" i="66"/>
  <c r="E107" i="66" s="1"/>
  <c r="E152" i="66" s="1"/>
  <c r="D95" i="66"/>
  <c r="D107" i="66" s="1"/>
  <c r="D152" i="66" s="1"/>
  <c r="G76" i="66"/>
  <c r="F76" i="66"/>
  <c r="E76" i="66"/>
  <c r="D76" i="66"/>
  <c r="G55" i="66"/>
  <c r="G166" i="66" s="1"/>
  <c r="F55" i="66"/>
  <c r="F166" i="66" s="1"/>
  <c r="E55" i="66"/>
  <c r="D55" i="66"/>
  <c r="D166" i="66" s="1"/>
  <c r="G36" i="66"/>
  <c r="G79" i="66" s="1"/>
  <c r="F36" i="66"/>
  <c r="F79" i="66" s="1"/>
  <c r="E36" i="66"/>
  <c r="E79" i="66" s="1"/>
  <c r="D36" i="66"/>
  <c r="D79" i="66" s="1"/>
  <c r="G21" i="66"/>
  <c r="G78" i="66" s="1"/>
  <c r="G178" i="66" s="1"/>
  <c r="F21" i="66"/>
  <c r="F78" i="66" s="1"/>
  <c r="F178" i="66" s="1"/>
  <c r="E21" i="66"/>
  <c r="E78" i="66" s="1"/>
  <c r="E178" i="66" s="1"/>
  <c r="D21" i="66"/>
  <c r="D78" i="66" s="1"/>
  <c r="D178" i="66" s="1"/>
  <c r="E185" i="65"/>
  <c r="D185" i="65"/>
  <c r="G183" i="65"/>
  <c r="G184" i="65" s="1"/>
  <c r="G172" i="65" s="1"/>
  <c r="F183" i="65"/>
  <c r="F184" i="65" s="1"/>
  <c r="F172" i="65" s="1"/>
  <c r="E183" i="65"/>
  <c r="E184" i="65" s="1"/>
  <c r="E172" i="65" s="1"/>
  <c r="D183" i="65"/>
  <c r="D184" i="65" s="1"/>
  <c r="D172" i="65" s="1"/>
  <c r="G181" i="65"/>
  <c r="G185" i="65" s="1"/>
  <c r="F181" i="65"/>
  <c r="F185" i="65" s="1"/>
  <c r="E181" i="65"/>
  <c r="E182" i="65" s="1"/>
  <c r="E186" i="65" s="1"/>
  <c r="D181" i="65"/>
  <c r="D182" i="65" s="1"/>
  <c r="D186" i="65" s="1"/>
  <c r="G180" i="65"/>
  <c r="F180" i="65"/>
  <c r="E180" i="65"/>
  <c r="D180" i="65"/>
  <c r="E178" i="65"/>
  <c r="D178" i="65"/>
  <c r="G177" i="65"/>
  <c r="F177" i="65"/>
  <c r="E177" i="65"/>
  <c r="D177" i="65"/>
  <c r="G171" i="65"/>
  <c r="F171" i="65"/>
  <c r="E171" i="65"/>
  <c r="D171" i="65"/>
  <c r="G170" i="65"/>
  <c r="F170" i="65"/>
  <c r="E170" i="65"/>
  <c r="D170" i="65"/>
  <c r="G168" i="65"/>
  <c r="G169" i="65" s="1"/>
  <c r="F168" i="65"/>
  <c r="F169" i="65" s="1"/>
  <c r="E168" i="65"/>
  <c r="D168" i="65"/>
  <c r="E166" i="65"/>
  <c r="D166" i="65"/>
  <c r="G165" i="65"/>
  <c r="F165" i="65"/>
  <c r="E165" i="65"/>
  <c r="D165" i="65"/>
  <c r="G163" i="65"/>
  <c r="F163" i="65"/>
  <c r="E163" i="65"/>
  <c r="D163" i="65"/>
  <c r="E160" i="65"/>
  <c r="D160" i="65"/>
  <c r="E158" i="65"/>
  <c r="E162" i="65" s="1"/>
  <c r="D158" i="65"/>
  <c r="D162" i="65" s="1"/>
  <c r="G156" i="65"/>
  <c r="G157" i="65" s="1"/>
  <c r="F156" i="65"/>
  <c r="F157" i="65" s="1"/>
  <c r="E156" i="65"/>
  <c r="D156" i="65"/>
  <c r="G140" i="65"/>
  <c r="F140" i="65"/>
  <c r="E140" i="65"/>
  <c r="D140" i="65"/>
  <c r="G134" i="65"/>
  <c r="F134" i="65"/>
  <c r="E134" i="65"/>
  <c r="D134" i="65"/>
  <c r="G133" i="65"/>
  <c r="F133" i="65"/>
  <c r="E133" i="65"/>
  <c r="E147" i="65" s="1"/>
  <c r="D133" i="65"/>
  <c r="D147" i="65" s="1"/>
  <c r="G131" i="65"/>
  <c r="F131" i="65"/>
  <c r="G121" i="65"/>
  <c r="G159" i="65" s="1"/>
  <c r="G161" i="65" s="1"/>
  <c r="F121" i="65"/>
  <c r="F159" i="65" s="1"/>
  <c r="F161" i="65" s="1"/>
  <c r="E121" i="65"/>
  <c r="E159" i="65" s="1"/>
  <c r="E161" i="65" s="1"/>
  <c r="D121" i="65"/>
  <c r="D159" i="65" s="1"/>
  <c r="D161" i="65" s="1"/>
  <c r="G117" i="65"/>
  <c r="F117" i="65"/>
  <c r="E117" i="65"/>
  <c r="D117" i="65"/>
  <c r="G112" i="65"/>
  <c r="F112" i="65"/>
  <c r="E112" i="65"/>
  <c r="D112" i="65"/>
  <c r="G111" i="65"/>
  <c r="G167" i="65" s="1"/>
  <c r="F111" i="65"/>
  <c r="F167" i="65" s="1"/>
  <c r="E111" i="65"/>
  <c r="E167" i="65" s="1"/>
  <c r="D111" i="65"/>
  <c r="D167" i="65" s="1"/>
  <c r="G107" i="65"/>
  <c r="F107" i="65"/>
  <c r="G106" i="65"/>
  <c r="F106" i="65"/>
  <c r="E106" i="65"/>
  <c r="D106" i="65"/>
  <c r="G95" i="65"/>
  <c r="F95" i="65"/>
  <c r="E95" i="65"/>
  <c r="E107" i="65" s="1"/>
  <c r="D95" i="65"/>
  <c r="D107" i="65" s="1"/>
  <c r="G76" i="65"/>
  <c r="F76" i="65"/>
  <c r="E76" i="65"/>
  <c r="D76" i="65"/>
  <c r="G55" i="65"/>
  <c r="G166" i="65" s="1"/>
  <c r="F55" i="65"/>
  <c r="F166" i="65" s="1"/>
  <c r="E55" i="65"/>
  <c r="D55" i="65"/>
  <c r="G36" i="65"/>
  <c r="F36" i="65"/>
  <c r="E36" i="65"/>
  <c r="E79" i="65" s="1"/>
  <c r="D36" i="65"/>
  <c r="D79" i="65" s="1"/>
  <c r="G21" i="65"/>
  <c r="G78" i="65" s="1"/>
  <c r="G178" i="65" s="1"/>
  <c r="F21" i="65"/>
  <c r="F78" i="65" s="1"/>
  <c r="F178" i="65" s="1"/>
  <c r="E21" i="65"/>
  <c r="E78" i="65" s="1"/>
  <c r="D21" i="65"/>
  <c r="D78" i="65" s="1"/>
  <c r="G184" i="64"/>
  <c r="F184" i="64"/>
  <c r="G183" i="64"/>
  <c r="F183" i="64"/>
  <c r="E183" i="64"/>
  <c r="E184" i="64" s="1"/>
  <c r="E172" i="64" s="1"/>
  <c r="D183" i="64"/>
  <c r="D184" i="64" s="1"/>
  <c r="D172" i="64" s="1"/>
  <c r="G181" i="64"/>
  <c r="F181" i="64"/>
  <c r="G180" i="64"/>
  <c r="F180" i="64"/>
  <c r="E180" i="64"/>
  <c r="D180" i="64"/>
  <c r="G178" i="64"/>
  <c r="F178" i="64"/>
  <c r="G177" i="64"/>
  <c r="F177" i="64"/>
  <c r="G172" i="64"/>
  <c r="F172" i="64"/>
  <c r="G171" i="64"/>
  <c r="F171" i="64"/>
  <c r="E171" i="64"/>
  <c r="D171" i="64"/>
  <c r="G170" i="64"/>
  <c r="F170" i="64"/>
  <c r="E170" i="64"/>
  <c r="D170" i="64"/>
  <c r="G168" i="64"/>
  <c r="G169" i="64" s="1"/>
  <c r="F168" i="64"/>
  <c r="F169" i="64" s="1"/>
  <c r="E168" i="64"/>
  <c r="D168" i="64"/>
  <c r="G165" i="64"/>
  <c r="F165" i="64"/>
  <c r="G163" i="64"/>
  <c r="F163" i="64"/>
  <c r="E163" i="64"/>
  <c r="D163" i="64"/>
  <c r="G160" i="64"/>
  <c r="G159" i="64"/>
  <c r="G161" i="64" s="1"/>
  <c r="F159" i="64"/>
  <c r="F161" i="64" s="1"/>
  <c r="G158" i="64"/>
  <c r="G162" i="64" s="1"/>
  <c r="F158" i="64"/>
  <c r="F162" i="64" s="1"/>
  <c r="G156" i="64"/>
  <c r="G157" i="64" s="1"/>
  <c r="F156" i="64"/>
  <c r="F157" i="64" s="1"/>
  <c r="E156" i="64"/>
  <c r="D156" i="64"/>
  <c r="G147" i="64"/>
  <c r="F147" i="64"/>
  <c r="G140" i="64"/>
  <c r="F140" i="64"/>
  <c r="E140" i="64"/>
  <c r="D140" i="64"/>
  <c r="G134" i="64"/>
  <c r="F134" i="64"/>
  <c r="E134" i="64"/>
  <c r="D134" i="64"/>
  <c r="G133" i="64"/>
  <c r="F133" i="64"/>
  <c r="E133" i="64"/>
  <c r="E158" i="64" s="1"/>
  <c r="E160" i="64" s="1"/>
  <c r="D133" i="64"/>
  <c r="D158" i="64" s="1"/>
  <c r="D160" i="64" s="1"/>
  <c r="E122" i="64"/>
  <c r="D122" i="64"/>
  <c r="G121" i="64"/>
  <c r="F121" i="64"/>
  <c r="E121" i="64"/>
  <c r="E159" i="64" s="1"/>
  <c r="E161" i="64" s="1"/>
  <c r="D121" i="64"/>
  <c r="D159" i="64" s="1"/>
  <c r="D161" i="64" s="1"/>
  <c r="G117" i="64"/>
  <c r="F117" i="64"/>
  <c r="E117" i="64"/>
  <c r="E111" i="64" s="1"/>
  <c r="D117" i="64"/>
  <c r="D111" i="64" s="1"/>
  <c r="E113" i="64"/>
  <c r="D113" i="64"/>
  <c r="G112" i="64"/>
  <c r="F112" i="64"/>
  <c r="E112" i="64"/>
  <c r="D112" i="64"/>
  <c r="G111" i="64"/>
  <c r="G131" i="64" s="1"/>
  <c r="F111" i="64"/>
  <c r="F131" i="64" s="1"/>
  <c r="G107" i="64"/>
  <c r="F107" i="64"/>
  <c r="G106" i="64"/>
  <c r="F106" i="64"/>
  <c r="E103" i="64"/>
  <c r="E106" i="64" s="1"/>
  <c r="D103" i="64"/>
  <c r="D106" i="64" s="1"/>
  <c r="G95" i="64"/>
  <c r="F95" i="64"/>
  <c r="E95" i="64"/>
  <c r="E107" i="64" s="1"/>
  <c r="D95" i="64"/>
  <c r="D107" i="64" s="1"/>
  <c r="G76" i="64"/>
  <c r="F76" i="64"/>
  <c r="E76" i="64"/>
  <c r="D76" i="64"/>
  <c r="G55" i="64"/>
  <c r="G166" i="64" s="1"/>
  <c r="F55" i="64"/>
  <c r="E55" i="64"/>
  <c r="E166" i="64" s="1"/>
  <c r="D55" i="64"/>
  <c r="D166" i="64" s="1"/>
  <c r="F37" i="64"/>
  <c r="G36" i="64"/>
  <c r="G79" i="64" s="1"/>
  <c r="F36" i="64"/>
  <c r="F79" i="64" s="1"/>
  <c r="E36" i="64"/>
  <c r="E37" i="64" s="1"/>
  <c r="E35" i="64"/>
  <c r="D35" i="64"/>
  <c r="E34" i="64"/>
  <c r="D34" i="64"/>
  <c r="E23" i="64"/>
  <c r="D23" i="64"/>
  <c r="E22" i="64"/>
  <c r="D22" i="64"/>
  <c r="G21" i="64"/>
  <c r="G78" i="64" s="1"/>
  <c r="F21" i="64"/>
  <c r="F78" i="64" s="1"/>
  <c r="E21" i="64"/>
  <c r="E78" i="64" s="1"/>
  <c r="E178" i="64" s="1"/>
  <c r="D21" i="64"/>
  <c r="D78" i="64" s="1"/>
  <c r="D178" i="64" s="1"/>
  <c r="F184" i="63"/>
  <c r="G183" i="63"/>
  <c r="G184" i="63" s="1"/>
  <c r="G172" i="63" s="1"/>
  <c r="F183" i="63"/>
  <c r="E183" i="63"/>
  <c r="D183" i="63"/>
  <c r="D184" i="63" s="1"/>
  <c r="D172" i="63" s="1"/>
  <c r="E182" i="63"/>
  <c r="G181" i="63"/>
  <c r="G185" i="63" s="1"/>
  <c r="F181" i="63"/>
  <c r="E181" i="63"/>
  <c r="D181" i="63"/>
  <c r="D185" i="63" s="1"/>
  <c r="G180" i="63"/>
  <c r="F180" i="63"/>
  <c r="E180" i="63"/>
  <c r="D180" i="63"/>
  <c r="G177" i="63"/>
  <c r="F177" i="63"/>
  <c r="F169" i="63" s="1"/>
  <c r="E177" i="63"/>
  <c r="D177" i="63"/>
  <c r="F172" i="63"/>
  <c r="G171" i="63"/>
  <c r="F171" i="63"/>
  <c r="E171" i="63"/>
  <c r="D171" i="63"/>
  <c r="G170" i="63"/>
  <c r="F170" i="63"/>
  <c r="E170" i="63"/>
  <c r="D170" i="63"/>
  <c r="E169" i="63"/>
  <c r="G168" i="63"/>
  <c r="G169" i="63" s="1"/>
  <c r="F168" i="63"/>
  <c r="E168" i="63"/>
  <c r="D168" i="63"/>
  <c r="D169" i="63" s="1"/>
  <c r="G165" i="63"/>
  <c r="F165" i="63"/>
  <c r="E165" i="63"/>
  <c r="D165" i="63"/>
  <c r="F164" i="63"/>
  <c r="G163" i="63"/>
  <c r="F163" i="63"/>
  <c r="E163" i="63"/>
  <c r="D163" i="63"/>
  <c r="F159" i="63"/>
  <c r="F161" i="63" s="1"/>
  <c r="G156" i="63"/>
  <c r="G157" i="63" s="1"/>
  <c r="F156" i="63"/>
  <c r="F157" i="63" s="1"/>
  <c r="E156" i="63"/>
  <c r="E157" i="63" s="1"/>
  <c r="D156" i="63"/>
  <c r="D157" i="63" s="1"/>
  <c r="E147" i="63"/>
  <c r="G140" i="63"/>
  <c r="F140" i="63"/>
  <c r="E140" i="63"/>
  <c r="D140" i="63"/>
  <c r="G134" i="63"/>
  <c r="F134" i="63"/>
  <c r="E134" i="63"/>
  <c r="D134" i="63"/>
  <c r="G133" i="63"/>
  <c r="G158" i="63" s="1"/>
  <c r="F133" i="63"/>
  <c r="E133" i="63"/>
  <c r="D133" i="63"/>
  <c r="D158" i="63" s="1"/>
  <c r="G121" i="63"/>
  <c r="G159" i="63" s="1"/>
  <c r="G161" i="63" s="1"/>
  <c r="F121" i="63"/>
  <c r="E121" i="63"/>
  <c r="E159" i="63" s="1"/>
  <c r="E161" i="63" s="1"/>
  <c r="D121" i="63"/>
  <c r="D159" i="63" s="1"/>
  <c r="D161" i="63" s="1"/>
  <c r="G117" i="63"/>
  <c r="F117" i="63"/>
  <c r="E117" i="63"/>
  <c r="D117" i="63"/>
  <c r="G112" i="63"/>
  <c r="F112" i="63"/>
  <c r="E112" i="63"/>
  <c r="D112" i="63"/>
  <c r="G111" i="63"/>
  <c r="G167" i="63" s="1"/>
  <c r="F111" i="63"/>
  <c r="E111" i="63"/>
  <c r="D111" i="63"/>
  <c r="D167" i="63" s="1"/>
  <c r="F107" i="63"/>
  <c r="G106" i="63"/>
  <c r="F106" i="63"/>
  <c r="E106" i="63"/>
  <c r="D106" i="63"/>
  <c r="G95" i="63"/>
  <c r="G107" i="63" s="1"/>
  <c r="F95" i="63"/>
  <c r="E95" i="63"/>
  <c r="E107" i="63" s="1"/>
  <c r="D95" i="63"/>
  <c r="D107" i="63" s="1"/>
  <c r="E79" i="63"/>
  <c r="F78" i="63"/>
  <c r="F178" i="63" s="1"/>
  <c r="F179" i="63" s="1"/>
  <c r="G76" i="63"/>
  <c r="F76" i="63"/>
  <c r="E76" i="63"/>
  <c r="D76" i="63"/>
  <c r="G55" i="63"/>
  <c r="G166" i="63" s="1"/>
  <c r="F55" i="63"/>
  <c r="F166" i="63" s="1"/>
  <c r="E55" i="63"/>
  <c r="D55" i="63"/>
  <c r="D166" i="63" s="1"/>
  <c r="E37" i="63"/>
  <c r="G36" i="63"/>
  <c r="G79" i="63" s="1"/>
  <c r="F36" i="63"/>
  <c r="F79" i="63" s="1"/>
  <c r="E36" i="63"/>
  <c r="D36" i="63"/>
  <c r="D79" i="63" s="1"/>
  <c r="G21" i="63"/>
  <c r="G78" i="63" s="1"/>
  <c r="G178" i="63" s="1"/>
  <c r="F21" i="63"/>
  <c r="E21" i="63"/>
  <c r="E78" i="63" s="1"/>
  <c r="E178" i="63" s="1"/>
  <c r="D21" i="63"/>
  <c r="D78" i="63" s="1"/>
  <c r="D178" i="63" s="1"/>
  <c r="F184" i="62"/>
  <c r="G183" i="62"/>
  <c r="G184" i="62" s="1"/>
  <c r="G172" i="62" s="1"/>
  <c r="F183" i="62"/>
  <c r="E183" i="62"/>
  <c r="D183" i="62"/>
  <c r="D184" i="62" s="1"/>
  <c r="D172" i="62" s="1"/>
  <c r="E182" i="62"/>
  <c r="G181" i="62"/>
  <c r="G185" i="62" s="1"/>
  <c r="F181" i="62"/>
  <c r="E181" i="62"/>
  <c r="D181" i="62"/>
  <c r="D185" i="62" s="1"/>
  <c r="G180" i="62"/>
  <c r="F180" i="62"/>
  <c r="E180" i="62"/>
  <c r="D180" i="62"/>
  <c r="G177" i="62"/>
  <c r="F177" i="62"/>
  <c r="E177" i="62"/>
  <c r="D177" i="62"/>
  <c r="F172" i="62"/>
  <c r="G171" i="62"/>
  <c r="F171" i="62"/>
  <c r="E171" i="62"/>
  <c r="D171" i="62"/>
  <c r="G170" i="62"/>
  <c r="F170" i="62"/>
  <c r="E170" i="62"/>
  <c r="D170" i="62"/>
  <c r="F169" i="62"/>
  <c r="E169" i="62"/>
  <c r="G168" i="62"/>
  <c r="G169" i="62" s="1"/>
  <c r="F168" i="62"/>
  <c r="E168" i="62"/>
  <c r="D168" i="62"/>
  <c r="D169" i="62" s="1"/>
  <c r="F167" i="62"/>
  <c r="E166" i="62"/>
  <c r="G165" i="62"/>
  <c r="F165" i="62"/>
  <c r="E165" i="62"/>
  <c r="D165" i="62"/>
  <c r="G163" i="62"/>
  <c r="F163" i="62"/>
  <c r="E163" i="62"/>
  <c r="D163" i="62"/>
  <c r="G161" i="62"/>
  <c r="G160" i="62"/>
  <c r="F160" i="62"/>
  <c r="E159" i="62"/>
  <c r="E161" i="62" s="1"/>
  <c r="F157" i="62"/>
  <c r="E157" i="62"/>
  <c r="G156" i="62"/>
  <c r="G157" i="62" s="1"/>
  <c r="F156" i="62"/>
  <c r="E156" i="62"/>
  <c r="D156" i="62"/>
  <c r="D157" i="62" s="1"/>
  <c r="F147" i="62"/>
  <c r="G140" i="62"/>
  <c r="F140" i="62"/>
  <c r="E140" i="62"/>
  <c r="D140" i="62"/>
  <c r="G134" i="62"/>
  <c r="F134" i="62"/>
  <c r="E134" i="62"/>
  <c r="D134" i="62"/>
  <c r="G133" i="62"/>
  <c r="G158" i="62" s="1"/>
  <c r="G162" i="62" s="1"/>
  <c r="F133" i="62"/>
  <c r="F158" i="62" s="1"/>
  <c r="F162" i="62" s="1"/>
  <c r="E133" i="62"/>
  <c r="D133" i="62"/>
  <c r="D158" i="62" s="1"/>
  <c r="F131" i="62"/>
  <c r="E131" i="62"/>
  <c r="G121" i="62"/>
  <c r="G159" i="62" s="1"/>
  <c r="F121" i="62"/>
  <c r="F159" i="62" s="1"/>
  <c r="F161" i="62" s="1"/>
  <c r="E121" i="62"/>
  <c r="D121" i="62"/>
  <c r="D159" i="62" s="1"/>
  <c r="D161" i="62" s="1"/>
  <c r="G117" i="62"/>
  <c r="F117" i="62"/>
  <c r="E117" i="62"/>
  <c r="D117" i="62"/>
  <c r="G112" i="62"/>
  <c r="F112" i="62"/>
  <c r="E112" i="62"/>
  <c r="D112" i="62"/>
  <c r="G111" i="62"/>
  <c r="G167" i="62" s="1"/>
  <c r="F111" i="62"/>
  <c r="E111" i="62"/>
  <c r="E167" i="62" s="1"/>
  <c r="D111" i="62"/>
  <c r="D167" i="62" s="1"/>
  <c r="F108" i="62"/>
  <c r="F107" i="62"/>
  <c r="E107" i="62"/>
  <c r="G106" i="62"/>
  <c r="F106" i="62"/>
  <c r="E106" i="62"/>
  <c r="D106" i="62"/>
  <c r="G95" i="62"/>
  <c r="G107" i="62" s="1"/>
  <c r="F95" i="62"/>
  <c r="E95" i="62"/>
  <c r="D95" i="62"/>
  <c r="D107" i="62" s="1"/>
  <c r="G76" i="62"/>
  <c r="F76" i="62"/>
  <c r="E76" i="62"/>
  <c r="D76" i="62"/>
  <c r="G55" i="62"/>
  <c r="G166" i="62" s="1"/>
  <c r="F55" i="62"/>
  <c r="F166" i="62" s="1"/>
  <c r="E55" i="62"/>
  <c r="D55" i="62"/>
  <c r="D166" i="62" s="1"/>
  <c r="G36" i="62"/>
  <c r="G79" i="62" s="1"/>
  <c r="F36" i="62"/>
  <c r="E36" i="62"/>
  <c r="D36" i="62"/>
  <c r="D79" i="62" s="1"/>
  <c r="G21" i="62"/>
  <c r="G78" i="62" s="1"/>
  <c r="G178" i="62" s="1"/>
  <c r="F21" i="62"/>
  <c r="F78" i="62" s="1"/>
  <c r="F178" i="62" s="1"/>
  <c r="E21" i="62"/>
  <c r="E78" i="62" s="1"/>
  <c r="E178" i="62" s="1"/>
  <c r="D21" i="62"/>
  <c r="D78" i="62" s="1"/>
  <c r="D178" i="62" s="1"/>
  <c r="F185" i="61"/>
  <c r="E184" i="61"/>
  <c r="E172" i="61" s="1"/>
  <c r="G183" i="61"/>
  <c r="G184" i="61" s="1"/>
  <c r="G172" i="61" s="1"/>
  <c r="F183" i="61"/>
  <c r="E183" i="61"/>
  <c r="D183" i="61"/>
  <c r="D184" i="61" s="1"/>
  <c r="D172" i="61" s="1"/>
  <c r="G181" i="61"/>
  <c r="G185" i="61" s="1"/>
  <c r="F181" i="61"/>
  <c r="F182" i="61" s="1"/>
  <c r="F186" i="61" s="1"/>
  <c r="E181" i="61"/>
  <c r="D181" i="61"/>
  <c r="D185" i="61" s="1"/>
  <c r="G180" i="61"/>
  <c r="F180" i="61"/>
  <c r="F165" i="61" s="1"/>
  <c r="E180" i="61"/>
  <c r="E165" i="61" s="1"/>
  <c r="D180" i="61"/>
  <c r="F178" i="61"/>
  <c r="G177" i="61"/>
  <c r="F177" i="61"/>
  <c r="F157" i="61" s="1"/>
  <c r="E177" i="61"/>
  <c r="D177" i="61"/>
  <c r="G171" i="61"/>
  <c r="F171" i="61"/>
  <c r="E171" i="61"/>
  <c r="D171" i="61"/>
  <c r="G170" i="61"/>
  <c r="F170" i="61"/>
  <c r="F184" i="61" s="1"/>
  <c r="F172" i="61" s="1"/>
  <c r="E170" i="61"/>
  <c r="D170" i="61"/>
  <c r="G168" i="61"/>
  <c r="G169" i="61" s="1"/>
  <c r="F168" i="61"/>
  <c r="F169" i="61" s="1"/>
  <c r="E168" i="61"/>
  <c r="D168" i="61"/>
  <c r="D169" i="61" s="1"/>
  <c r="E167" i="61"/>
  <c r="F166" i="61"/>
  <c r="G165" i="61"/>
  <c r="D165" i="61"/>
  <c r="G163" i="61"/>
  <c r="F163" i="61"/>
  <c r="E163" i="61"/>
  <c r="D163" i="61"/>
  <c r="F159" i="61"/>
  <c r="F161" i="61" s="1"/>
  <c r="E159" i="61"/>
  <c r="E161" i="61" s="1"/>
  <c r="E157" i="61"/>
  <c r="G156" i="61"/>
  <c r="G157" i="61" s="1"/>
  <c r="F156" i="61"/>
  <c r="E156" i="61"/>
  <c r="D156" i="61"/>
  <c r="D157" i="61" s="1"/>
  <c r="F155" i="61"/>
  <c r="G140" i="61"/>
  <c r="F140" i="61"/>
  <c r="E140" i="61"/>
  <c r="D140" i="61"/>
  <c r="G134" i="61"/>
  <c r="F134" i="61"/>
  <c r="E134" i="61"/>
  <c r="D134" i="61"/>
  <c r="G133" i="61"/>
  <c r="G158" i="61" s="1"/>
  <c r="F133" i="61"/>
  <c r="E133" i="61"/>
  <c r="D133" i="61"/>
  <c r="D158" i="61" s="1"/>
  <c r="F131" i="61"/>
  <c r="E131" i="61"/>
  <c r="G121" i="61"/>
  <c r="G159" i="61" s="1"/>
  <c r="G161" i="61" s="1"/>
  <c r="F121" i="61"/>
  <c r="E121" i="61"/>
  <c r="D121" i="61"/>
  <c r="D159" i="61" s="1"/>
  <c r="D161" i="61" s="1"/>
  <c r="G117" i="61"/>
  <c r="F117" i="61"/>
  <c r="E117" i="61"/>
  <c r="D117" i="61"/>
  <c r="G112" i="61"/>
  <c r="F112" i="61"/>
  <c r="E112" i="61"/>
  <c r="D112" i="61"/>
  <c r="G111" i="61"/>
  <c r="G167" i="61" s="1"/>
  <c r="F111" i="61"/>
  <c r="F167" i="61" s="1"/>
  <c r="E111" i="61"/>
  <c r="D111" i="61"/>
  <c r="D167" i="61" s="1"/>
  <c r="F108" i="61"/>
  <c r="F153" i="61" s="1"/>
  <c r="F107" i="61"/>
  <c r="E107" i="61"/>
  <c r="E108" i="61" s="1"/>
  <c r="G106" i="61"/>
  <c r="F106" i="61"/>
  <c r="E106" i="61"/>
  <c r="D106" i="61"/>
  <c r="G95" i="61"/>
  <c r="G107" i="61" s="1"/>
  <c r="F95" i="61"/>
  <c r="E95" i="61"/>
  <c r="D95" i="61"/>
  <c r="D107" i="61" s="1"/>
  <c r="F79" i="61"/>
  <c r="G76" i="61"/>
  <c r="F76" i="61"/>
  <c r="E76" i="61"/>
  <c r="D76" i="61"/>
  <c r="G55" i="61"/>
  <c r="G166" i="61" s="1"/>
  <c r="F55" i="61"/>
  <c r="E55" i="61"/>
  <c r="E166" i="61" s="1"/>
  <c r="D55" i="61"/>
  <c r="D166" i="61" s="1"/>
  <c r="F37" i="61"/>
  <c r="F56" i="61" s="1"/>
  <c r="F77" i="61" s="1"/>
  <c r="F150" i="61" s="1"/>
  <c r="F154" i="61" s="1"/>
  <c r="G36" i="61"/>
  <c r="G79" i="61" s="1"/>
  <c r="F36" i="61"/>
  <c r="E36" i="61"/>
  <c r="D36" i="61"/>
  <c r="D79" i="61" s="1"/>
  <c r="G21" i="61"/>
  <c r="G78" i="61" s="1"/>
  <c r="G178" i="61" s="1"/>
  <c r="F21" i="61"/>
  <c r="F78" i="61" s="1"/>
  <c r="E21" i="61"/>
  <c r="E78" i="61" s="1"/>
  <c r="E178" i="61" s="1"/>
  <c r="D21" i="61"/>
  <c r="D78" i="61" s="1"/>
  <c r="D178" i="61" s="1"/>
  <c r="F184" i="60"/>
  <c r="E184" i="60"/>
  <c r="E172" i="60" s="1"/>
  <c r="G183" i="60"/>
  <c r="G184" i="60" s="1"/>
  <c r="G172" i="60" s="1"/>
  <c r="F183" i="60"/>
  <c r="E183" i="60"/>
  <c r="D183" i="60"/>
  <c r="D184" i="60" s="1"/>
  <c r="D172" i="60" s="1"/>
  <c r="G181" i="60"/>
  <c r="G185" i="60" s="1"/>
  <c r="F181" i="60"/>
  <c r="E181" i="60"/>
  <c r="D181" i="60"/>
  <c r="D185" i="60" s="1"/>
  <c r="G180" i="60"/>
  <c r="F180" i="60"/>
  <c r="E180" i="60"/>
  <c r="E165" i="60" s="1"/>
  <c r="D180" i="60"/>
  <c r="G177" i="60"/>
  <c r="F177" i="60"/>
  <c r="E177" i="60"/>
  <c r="D177" i="60"/>
  <c r="F172" i="60"/>
  <c r="G171" i="60"/>
  <c r="F171" i="60"/>
  <c r="E171" i="60"/>
  <c r="D171" i="60"/>
  <c r="G170" i="60"/>
  <c r="F170" i="60"/>
  <c r="E170" i="60"/>
  <c r="D170" i="60"/>
  <c r="G168" i="60"/>
  <c r="G169" i="60" s="1"/>
  <c r="F168" i="60"/>
  <c r="E168" i="60"/>
  <c r="D168" i="60"/>
  <c r="D169" i="60" s="1"/>
  <c r="F166" i="60"/>
  <c r="G165" i="60"/>
  <c r="D165" i="60"/>
  <c r="G163" i="60"/>
  <c r="F163" i="60"/>
  <c r="E163" i="60"/>
  <c r="D163" i="60"/>
  <c r="E161" i="60"/>
  <c r="F160" i="60"/>
  <c r="F159" i="60"/>
  <c r="F161" i="60" s="1"/>
  <c r="F158" i="60"/>
  <c r="F162" i="60" s="1"/>
  <c r="F157" i="60"/>
  <c r="G156" i="60"/>
  <c r="G157" i="60" s="1"/>
  <c r="F156" i="60"/>
  <c r="E156" i="60"/>
  <c r="E157" i="60" s="1"/>
  <c r="D156" i="60"/>
  <c r="D157" i="60" s="1"/>
  <c r="F147" i="60"/>
  <c r="G140" i="60"/>
  <c r="F140" i="60"/>
  <c r="E140" i="60"/>
  <c r="D140" i="60"/>
  <c r="G134" i="60"/>
  <c r="F134" i="60"/>
  <c r="E134" i="60"/>
  <c r="D134" i="60"/>
  <c r="G133" i="60"/>
  <c r="G158" i="60" s="1"/>
  <c r="F133" i="60"/>
  <c r="E133" i="60"/>
  <c r="D133" i="60"/>
  <c r="D158" i="60" s="1"/>
  <c r="F131" i="60"/>
  <c r="G121" i="60"/>
  <c r="G159" i="60" s="1"/>
  <c r="G161" i="60" s="1"/>
  <c r="F121" i="60"/>
  <c r="E121" i="60"/>
  <c r="E159" i="60" s="1"/>
  <c r="D121" i="60"/>
  <c r="D159" i="60" s="1"/>
  <c r="D161" i="60" s="1"/>
  <c r="G117" i="60"/>
  <c r="F117" i="60"/>
  <c r="E117" i="60"/>
  <c r="D117" i="60"/>
  <c r="G112" i="60"/>
  <c r="F112" i="60"/>
  <c r="E112" i="60"/>
  <c r="D112" i="60"/>
  <c r="G111" i="60"/>
  <c r="G167" i="60" s="1"/>
  <c r="F111" i="60"/>
  <c r="F167" i="60" s="1"/>
  <c r="E111" i="60"/>
  <c r="D111" i="60"/>
  <c r="D167" i="60" s="1"/>
  <c r="F107" i="60"/>
  <c r="E107" i="60"/>
  <c r="G106" i="60"/>
  <c r="F106" i="60"/>
  <c r="E106" i="60"/>
  <c r="D106" i="60"/>
  <c r="G95" i="60"/>
  <c r="G107" i="60" s="1"/>
  <c r="F95" i="60"/>
  <c r="E95" i="60"/>
  <c r="D95" i="60"/>
  <c r="D107" i="60" s="1"/>
  <c r="F79" i="60"/>
  <c r="G76" i="60"/>
  <c r="F76" i="60"/>
  <c r="E76" i="60"/>
  <c r="D76" i="60"/>
  <c r="G55" i="60"/>
  <c r="G166" i="60" s="1"/>
  <c r="F55" i="60"/>
  <c r="E55" i="60"/>
  <c r="E166" i="60" s="1"/>
  <c r="D55" i="60"/>
  <c r="D166" i="60" s="1"/>
  <c r="G36" i="60"/>
  <c r="G79" i="60" s="1"/>
  <c r="F36" i="60"/>
  <c r="F37" i="60" s="1"/>
  <c r="E36" i="60"/>
  <c r="E79" i="60" s="1"/>
  <c r="D36" i="60"/>
  <c r="D79" i="60" s="1"/>
  <c r="G21" i="60"/>
  <c r="G78" i="60" s="1"/>
  <c r="G178" i="60" s="1"/>
  <c r="F21" i="60"/>
  <c r="F78" i="60" s="1"/>
  <c r="F178" i="60" s="1"/>
  <c r="E21" i="60"/>
  <c r="E78" i="60" s="1"/>
  <c r="E178" i="60" s="1"/>
  <c r="D21" i="60"/>
  <c r="D78" i="60" s="1"/>
  <c r="D178" i="60" s="1"/>
  <c r="G183" i="59"/>
  <c r="G184" i="59" s="1"/>
  <c r="G172" i="59" s="1"/>
  <c r="F183" i="59"/>
  <c r="F184" i="59" s="1"/>
  <c r="F172" i="59" s="1"/>
  <c r="E183" i="59"/>
  <c r="E184" i="59" s="1"/>
  <c r="E172" i="59" s="1"/>
  <c r="D183" i="59"/>
  <c r="D184" i="59" s="1"/>
  <c r="D172" i="59" s="1"/>
  <c r="G181" i="59"/>
  <c r="G185" i="59" s="1"/>
  <c r="F181" i="59"/>
  <c r="F185" i="59" s="1"/>
  <c r="E181" i="59"/>
  <c r="E185" i="59" s="1"/>
  <c r="D181" i="59"/>
  <c r="D185" i="59" s="1"/>
  <c r="G180" i="59"/>
  <c r="F180" i="59"/>
  <c r="E180" i="59"/>
  <c r="D180" i="59"/>
  <c r="E179" i="59"/>
  <c r="G177" i="59"/>
  <c r="F177" i="59"/>
  <c r="E177" i="59"/>
  <c r="D177" i="59"/>
  <c r="D157" i="59" s="1"/>
  <c r="G171" i="59"/>
  <c r="F171" i="59"/>
  <c r="E171" i="59"/>
  <c r="D171" i="59"/>
  <c r="G170" i="59"/>
  <c r="F170" i="59"/>
  <c r="E170" i="59"/>
  <c r="D170" i="59"/>
  <c r="F169" i="59"/>
  <c r="E169" i="59"/>
  <c r="D169" i="59"/>
  <c r="G168" i="59"/>
  <c r="G169" i="59" s="1"/>
  <c r="F168" i="59"/>
  <c r="E168" i="59"/>
  <c r="D168" i="59"/>
  <c r="E167" i="59"/>
  <c r="D166" i="59"/>
  <c r="G165" i="59"/>
  <c r="F165" i="59"/>
  <c r="E165" i="59"/>
  <c r="D165" i="59"/>
  <c r="G163" i="59"/>
  <c r="F163" i="59"/>
  <c r="E163" i="59"/>
  <c r="D163" i="59"/>
  <c r="F162" i="59"/>
  <c r="E162" i="59"/>
  <c r="D162" i="59"/>
  <c r="F161" i="59"/>
  <c r="E161" i="59"/>
  <c r="D161" i="59"/>
  <c r="F160" i="59"/>
  <c r="E160" i="59"/>
  <c r="D160" i="59"/>
  <c r="E159" i="59"/>
  <c r="D159" i="59"/>
  <c r="F157" i="59"/>
  <c r="E157" i="59"/>
  <c r="G156" i="59"/>
  <c r="G157" i="59" s="1"/>
  <c r="F156" i="59"/>
  <c r="E156" i="59"/>
  <c r="D156" i="59"/>
  <c r="F151" i="59"/>
  <c r="E151" i="59"/>
  <c r="D151" i="59"/>
  <c r="G140" i="59"/>
  <c r="F140" i="59"/>
  <c r="E140" i="59"/>
  <c r="D140" i="59"/>
  <c r="G134" i="59"/>
  <c r="F134" i="59"/>
  <c r="E134" i="59"/>
  <c r="D134" i="59"/>
  <c r="G133" i="59"/>
  <c r="G158" i="59" s="1"/>
  <c r="F133" i="59"/>
  <c r="F158" i="59" s="1"/>
  <c r="E133" i="59"/>
  <c r="E158" i="59" s="1"/>
  <c r="D133" i="59"/>
  <c r="D158" i="59" s="1"/>
  <c r="G121" i="59"/>
  <c r="G159" i="59" s="1"/>
  <c r="G161" i="59" s="1"/>
  <c r="F121" i="59"/>
  <c r="F159" i="59" s="1"/>
  <c r="E121" i="59"/>
  <c r="D121" i="59"/>
  <c r="G117" i="59"/>
  <c r="F117" i="59"/>
  <c r="E117" i="59"/>
  <c r="D117" i="59"/>
  <c r="G112" i="59"/>
  <c r="F112" i="59"/>
  <c r="E112" i="59"/>
  <c r="D112" i="59"/>
  <c r="G111" i="59"/>
  <c r="G167" i="59" s="1"/>
  <c r="F111" i="59"/>
  <c r="F167" i="59" s="1"/>
  <c r="E111" i="59"/>
  <c r="E131" i="59" s="1"/>
  <c r="D111" i="59"/>
  <c r="D167" i="59" s="1"/>
  <c r="G106" i="59"/>
  <c r="F106" i="59"/>
  <c r="E106" i="59"/>
  <c r="D106" i="59"/>
  <c r="G95" i="59"/>
  <c r="G107" i="59" s="1"/>
  <c r="F95" i="59"/>
  <c r="F107" i="59" s="1"/>
  <c r="E95" i="59"/>
  <c r="E107" i="59" s="1"/>
  <c r="E152" i="59" s="1"/>
  <c r="D95" i="59"/>
  <c r="D107" i="59" s="1"/>
  <c r="D152" i="59" s="1"/>
  <c r="G76" i="59"/>
  <c r="F76" i="59"/>
  <c r="E76" i="59"/>
  <c r="D76" i="59"/>
  <c r="G55" i="59"/>
  <c r="G166" i="59" s="1"/>
  <c r="F55" i="59"/>
  <c r="F166" i="59" s="1"/>
  <c r="E55" i="59"/>
  <c r="D55" i="59"/>
  <c r="G36" i="59"/>
  <c r="G79" i="59" s="1"/>
  <c r="F36" i="59"/>
  <c r="F79" i="59" s="1"/>
  <c r="E36" i="59"/>
  <c r="E79" i="59" s="1"/>
  <c r="D36" i="59"/>
  <c r="D37" i="59" s="1"/>
  <c r="G21" i="59"/>
  <c r="G78" i="59" s="1"/>
  <c r="G178" i="59" s="1"/>
  <c r="F21" i="59"/>
  <c r="F78" i="59" s="1"/>
  <c r="F178" i="59" s="1"/>
  <c r="E21" i="59"/>
  <c r="E78" i="59" s="1"/>
  <c r="E178" i="59" s="1"/>
  <c r="E164" i="59" s="1"/>
  <c r="D21" i="59"/>
  <c r="D78" i="59" s="1"/>
  <c r="D178" i="59" s="1"/>
  <c r="E185" i="58"/>
  <c r="G183" i="58"/>
  <c r="G184" i="58" s="1"/>
  <c r="G172" i="58" s="1"/>
  <c r="F183" i="58"/>
  <c r="F184" i="58" s="1"/>
  <c r="F172" i="58" s="1"/>
  <c r="E183" i="58"/>
  <c r="E184" i="58" s="1"/>
  <c r="E172" i="58" s="1"/>
  <c r="D183" i="58"/>
  <c r="D184" i="58" s="1"/>
  <c r="D172" i="58" s="1"/>
  <c r="G181" i="58"/>
  <c r="G185" i="58" s="1"/>
  <c r="F181" i="58"/>
  <c r="F185" i="58" s="1"/>
  <c r="E181" i="58"/>
  <c r="E182" i="58" s="1"/>
  <c r="D181" i="58"/>
  <c r="D185" i="58" s="1"/>
  <c r="G180" i="58"/>
  <c r="F180" i="58"/>
  <c r="E180" i="58"/>
  <c r="D180" i="58"/>
  <c r="D165" i="58" s="1"/>
  <c r="E178" i="58"/>
  <c r="G177" i="58"/>
  <c r="F177" i="58"/>
  <c r="E177" i="58"/>
  <c r="D177" i="58"/>
  <c r="D157" i="58" s="1"/>
  <c r="G171" i="58"/>
  <c r="F171" i="58"/>
  <c r="E171" i="58"/>
  <c r="D171" i="58"/>
  <c r="G170" i="58"/>
  <c r="F170" i="58"/>
  <c r="E170" i="58"/>
  <c r="D170" i="58"/>
  <c r="G168" i="58"/>
  <c r="G169" i="58" s="1"/>
  <c r="F168" i="58"/>
  <c r="F169" i="58" s="1"/>
  <c r="E168" i="58"/>
  <c r="D168" i="58"/>
  <c r="D169" i="58" s="1"/>
  <c r="E166" i="58"/>
  <c r="D166" i="58"/>
  <c r="G165" i="58"/>
  <c r="F165" i="58"/>
  <c r="G163" i="58"/>
  <c r="F163" i="58"/>
  <c r="E163" i="58"/>
  <c r="D163" i="58"/>
  <c r="G156" i="58"/>
  <c r="G157" i="58" s="1"/>
  <c r="F156" i="58"/>
  <c r="F157" i="58" s="1"/>
  <c r="E156" i="58"/>
  <c r="D156" i="58"/>
  <c r="G140" i="58"/>
  <c r="F140" i="58"/>
  <c r="E140" i="58"/>
  <c r="D140" i="58"/>
  <c r="G134" i="58"/>
  <c r="F134" i="58"/>
  <c r="E134" i="58"/>
  <c r="D134" i="58"/>
  <c r="G133" i="58"/>
  <c r="G158" i="58" s="1"/>
  <c r="F133" i="58"/>
  <c r="F158" i="58" s="1"/>
  <c r="E133" i="58"/>
  <c r="E158" i="58" s="1"/>
  <c r="E162" i="58" s="1"/>
  <c r="D133" i="58"/>
  <c r="D158" i="58" s="1"/>
  <c r="G121" i="58"/>
  <c r="G159" i="58" s="1"/>
  <c r="G161" i="58" s="1"/>
  <c r="F121" i="58"/>
  <c r="F159" i="58" s="1"/>
  <c r="F161" i="58" s="1"/>
  <c r="E121" i="58"/>
  <c r="E159" i="58" s="1"/>
  <c r="E161" i="58" s="1"/>
  <c r="D121" i="58"/>
  <c r="D159" i="58" s="1"/>
  <c r="D161" i="58" s="1"/>
  <c r="G117" i="58"/>
  <c r="F117" i="58"/>
  <c r="E117" i="58"/>
  <c r="D117" i="58"/>
  <c r="G112" i="58"/>
  <c r="F112" i="58"/>
  <c r="E112" i="58"/>
  <c r="D112" i="58"/>
  <c r="G111" i="58"/>
  <c r="G167" i="58" s="1"/>
  <c r="F111" i="58"/>
  <c r="F167" i="58" s="1"/>
  <c r="E111" i="58"/>
  <c r="E167" i="58" s="1"/>
  <c r="D111" i="58"/>
  <c r="D167" i="58" s="1"/>
  <c r="G106" i="58"/>
  <c r="F106" i="58"/>
  <c r="E106" i="58"/>
  <c r="D106" i="58"/>
  <c r="G95" i="58"/>
  <c r="G107" i="58" s="1"/>
  <c r="F95" i="58"/>
  <c r="F107" i="58" s="1"/>
  <c r="E95" i="58"/>
  <c r="E107" i="58" s="1"/>
  <c r="D95" i="58"/>
  <c r="D107" i="58" s="1"/>
  <c r="G76" i="58"/>
  <c r="F76" i="58"/>
  <c r="E76" i="58"/>
  <c r="D76" i="58"/>
  <c r="G55" i="58"/>
  <c r="G166" i="58" s="1"/>
  <c r="F55" i="58"/>
  <c r="F166" i="58" s="1"/>
  <c r="E55" i="58"/>
  <c r="D55" i="58"/>
  <c r="G36" i="58"/>
  <c r="G79" i="58" s="1"/>
  <c r="F36" i="58"/>
  <c r="F79" i="58" s="1"/>
  <c r="E36" i="58"/>
  <c r="E79" i="58" s="1"/>
  <c r="D36" i="58"/>
  <c r="D79" i="58" s="1"/>
  <c r="G21" i="58"/>
  <c r="G78" i="58" s="1"/>
  <c r="G178" i="58" s="1"/>
  <c r="F21" i="58"/>
  <c r="F78" i="58" s="1"/>
  <c r="F178" i="58" s="1"/>
  <c r="E21" i="58"/>
  <c r="E78" i="58" s="1"/>
  <c r="D21" i="58"/>
  <c r="D78" i="58" s="1"/>
  <c r="D178" i="58" s="1"/>
  <c r="E185" i="57"/>
  <c r="G183" i="57"/>
  <c r="G184" i="57" s="1"/>
  <c r="G172" i="57" s="1"/>
  <c r="F183" i="57"/>
  <c r="F184" i="57" s="1"/>
  <c r="F172" i="57" s="1"/>
  <c r="E183" i="57"/>
  <c r="E184" i="57" s="1"/>
  <c r="E172" i="57" s="1"/>
  <c r="D183" i="57"/>
  <c r="D184" i="57" s="1"/>
  <c r="D172" i="57" s="1"/>
  <c r="G181" i="57"/>
  <c r="G185" i="57" s="1"/>
  <c r="F181" i="57"/>
  <c r="F185" i="57" s="1"/>
  <c r="E181" i="57"/>
  <c r="E182" i="57" s="1"/>
  <c r="D181" i="57"/>
  <c r="D185" i="57" s="1"/>
  <c r="G180" i="57"/>
  <c r="F180" i="57"/>
  <c r="E180" i="57"/>
  <c r="D180" i="57"/>
  <c r="E178" i="57"/>
  <c r="D178" i="57"/>
  <c r="G177" i="57"/>
  <c r="F177" i="57"/>
  <c r="E177" i="57"/>
  <c r="D177" i="57"/>
  <c r="D157" i="57" s="1"/>
  <c r="G171" i="57"/>
  <c r="F171" i="57"/>
  <c r="E171" i="57"/>
  <c r="D171" i="57"/>
  <c r="G170" i="57"/>
  <c r="F170" i="57"/>
  <c r="E170" i="57"/>
  <c r="D170" i="57"/>
  <c r="G168" i="57"/>
  <c r="G169" i="57" s="1"/>
  <c r="F168" i="57"/>
  <c r="F169" i="57" s="1"/>
  <c r="E168" i="57"/>
  <c r="D168" i="57"/>
  <c r="D169" i="57" s="1"/>
  <c r="E167" i="57"/>
  <c r="D167" i="57"/>
  <c r="E166" i="57"/>
  <c r="D166" i="57"/>
  <c r="G165" i="57"/>
  <c r="F165" i="57"/>
  <c r="D165" i="57"/>
  <c r="G163" i="57"/>
  <c r="F163" i="57"/>
  <c r="E163" i="57"/>
  <c r="D163" i="57"/>
  <c r="E158" i="57"/>
  <c r="E160" i="57" s="1"/>
  <c r="G156" i="57"/>
  <c r="G157" i="57" s="1"/>
  <c r="F156" i="57"/>
  <c r="F157" i="57" s="1"/>
  <c r="E156" i="57"/>
  <c r="D156" i="57"/>
  <c r="E147" i="57"/>
  <c r="G140" i="57"/>
  <c r="F140" i="57"/>
  <c r="E140" i="57"/>
  <c r="D140" i="57"/>
  <c r="G134" i="57"/>
  <c r="F134" i="57"/>
  <c r="E134" i="57"/>
  <c r="D134" i="57"/>
  <c r="G133" i="57"/>
  <c r="F133" i="57"/>
  <c r="E133" i="57"/>
  <c r="D133" i="57"/>
  <c r="D158" i="57" s="1"/>
  <c r="D162" i="57" s="1"/>
  <c r="G121" i="57"/>
  <c r="G159" i="57" s="1"/>
  <c r="G161" i="57" s="1"/>
  <c r="F121" i="57"/>
  <c r="F159" i="57" s="1"/>
  <c r="F161" i="57" s="1"/>
  <c r="E121" i="57"/>
  <c r="E159" i="57" s="1"/>
  <c r="E161" i="57" s="1"/>
  <c r="D121" i="57"/>
  <c r="D159" i="57" s="1"/>
  <c r="D161" i="57" s="1"/>
  <c r="G117" i="57"/>
  <c r="F117" i="57"/>
  <c r="G112" i="57"/>
  <c r="F112" i="57"/>
  <c r="E112" i="57"/>
  <c r="D112" i="57"/>
  <c r="G111" i="57"/>
  <c r="F111" i="57"/>
  <c r="E111" i="57"/>
  <c r="D111" i="57"/>
  <c r="G107" i="57"/>
  <c r="F107" i="57"/>
  <c r="G106" i="57"/>
  <c r="F106" i="57"/>
  <c r="E106" i="57"/>
  <c r="D106" i="57"/>
  <c r="G95" i="57"/>
  <c r="F95" i="57"/>
  <c r="E95" i="57"/>
  <c r="E107" i="57" s="1"/>
  <c r="D95" i="57"/>
  <c r="D107" i="57" s="1"/>
  <c r="F78" i="57"/>
  <c r="F178" i="57" s="1"/>
  <c r="G76" i="57"/>
  <c r="F76" i="57"/>
  <c r="E76" i="57"/>
  <c r="D76" i="57"/>
  <c r="G55" i="57"/>
  <c r="G166" i="57" s="1"/>
  <c r="F55" i="57"/>
  <c r="F166" i="57" s="1"/>
  <c r="E55" i="57"/>
  <c r="D55" i="57"/>
  <c r="G36" i="57"/>
  <c r="F36" i="57"/>
  <c r="E36" i="57"/>
  <c r="E79" i="57" s="1"/>
  <c r="D36" i="57"/>
  <c r="D79" i="57" s="1"/>
  <c r="G21" i="57"/>
  <c r="G78" i="57" s="1"/>
  <c r="G178" i="57" s="1"/>
  <c r="F21" i="57"/>
  <c r="E21" i="57"/>
  <c r="E78" i="57" s="1"/>
  <c r="D21" i="57"/>
  <c r="D78" i="57" s="1"/>
  <c r="G184" i="56"/>
  <c r="G172" i="56" s="1"/>
  <c r="F184" i="56"/>
  <c r="G183" i="56"/>
  <c r="F183" i="56"/>
  <c r="E183" i="56"/>
  <c r="E184" i="56" s="1"/>
  <c r="E172" i="56" s="1"/>
  <c r="D183" i="56"/>
  <c r="D184" i="56" s="1"/>
  <c r="D172" i="56" s="1"/>
  <c r="G181" i="56"/>
  <c r="F181" i="56"/>
  <c r="E181" i="56"/>
  <c r="E185" i="56" s="1"/>
  <c r="D181" i="56"/>
  <c r="D185" i="56" s="1"/>
  <c r="G180" i="56"/>
  <c r="F180" i="56"/>
  <c r="F165" i="56" s="1"/>
  <c r="E180" i="56"/>
  <c r="D180" i="56"/>
  <c r="G177" i="56"/>
  <c r="F177" i="56"/>
  <c r="E177" i="56"/>
  <c r="D177" i="56"/>
  <c r="F172" i="56"/>
  <c r="G171" i="56"/>
  <c r="F171" i="56"/>
  <c r="E171" i="56"/>
  <c r="D171" i="56"/>
  <c r="G170" i="56"/>
  <c r="F170" i="56"/>
  <c r="E170" i="56"/>
  <c r="D170" i="56"/>
  <c r="G168" i="56"/>
  <c r="F168" i="56"/>
  <c r="E168" i="56"/>
  <c r="E169" i="56" s="1"/>
  <c r="D168" i="56"/>
  <c r="D169" i="56" s="1"/>
  <c r="G167" i="56"/>
  <c r="F167" i="56"/>
  <c r="G165" i="56"/>
  <c r="E165" i="56"/>
  <c r="D165" i="56"/>
  <c r="G163" i="56"/>
  <c r="F163" i="56"/>
  <c r="E163" i="56"/>
  <c r="D163" i="56"/>
  <c r="F161" i="56"/>
  <c r="G159" i="56"/>
  <c r="G161" i="56" s="1"/>
  <c r="F159" i="56"/>
  <c r="F157" i="56"/>
  <c r="G156" i="56"/>
  <c r="F156" i="56"/>
  <c r="E156" i="56"/>
  <c r="E157" i="56" s="1"/>
  <c r="D156" i="56"/>
  <c r="D157" i="56" s="1"/>
  <c r="G140" i="56"/>
  <c r="F140" i="56"/>
  <c r="E140" i="56"/>
  <c r="D140" i="56"/>
  <c r="G134" i="56"/>
  <c r="F134" i="56"/>
  <c r="E134" i="56"/>
  <c r="D134" i="56"/>
  <c r="G133" i="56"/>
  <c r="F133" i="56"/>
  <c r="E133" i="56"/>
  <c r="E158" i="56" s="1"/>
  <c r="D133" i="56"/>
  <c r="D158" i="56" s="1"/>
  <c r="G131" i="56"/>
  <c r="F131" i="56"/>
  <c r="G121" i="56"/>
  <c r="F121" i="56"/>
  <c r="E121" i="56"/>
  <c r="E159" i="56" s="1"/>
  <c r="E161" i="56" s="1"/>
  <c r="D121" i="56"/>
  <c r="D159" i="56" s="1"/>
  <c r="D161" i="56" s="1"/>
  <c r="G117" i="56"/>
  <c r="F117" i="56"/>
  <c r="E117" i="56"/>
  <c r="D117" i="56"/>
  <c r="G112" i="56"/>
  <c r="F112" i="56"/>
  <c r="E112" i="56"/>
  <c r="D112" i="56"/>
  <c r="G111" i="56"/>
  <c r="F111" i="56"/>
  <c r="E111" i="56"/>
  <c r="E167" i="56" s="1"/>
  <c r="D111" i="56"/>
  <c r="D167" i="56" s="1"/>
  <c r="G107" i="56"/>
  <c r="F107" i="56"/>
  <c r="F108" i="56" s="1"/>
  <c r="G106" i="56"/>
  <c r="F106" i="56"/>
  <c r="E106" i="56"/>
  <c r="D106" i="56"/>
  <c r="G95" i="56"/>
  <c r="F95" i="56"/>
  <c r="E95" i="56"/>
  <c r="E107" i="56" s="1"/>
  <c r="D95" i="56"/>
  <c r="D107" i="56" s="1"/>
  <c r="F78" i="56"/>
  <c r="F178" i="56" s="1"/>
  <c r="F164" i="56" s="1"/>
  <c r="G76" i="56"/>
  <c r="F76" i="56"/>
  <c r="E76" i="56"/>
  <c r="D76" i="56"/>
  <c r="G55" i="56"/>
  <c r="G166" i="56" s="1"/>
  <c r="F55" i="56"/>
  <c r="E55" i="56"/>
  <c r="E166" i="56" s="1"/>
  <c r="D55" i="56"/>
  <c r="D166" i="56" s="1"/>
  <c r="F37" i="56"/>
  <c r="G36" i="56"/>
  <c r="F36" i="56"/>
  <c r="F79" i="56" s="1"/>
  <c r="E36" i="56"/>
  <c r="E79" i="56" s="1"/>
  <c r="D36" i="56"/>
  <c r="D79" i="56" s="1"/>
  <c r="G21" i="56"/>
  <c r="G78" i="56" s="1"/>
  <c r="G178" i="56" s="1"/>
  <c r="G179" i="56" s="1"/>
  <c r="F21" i="56"/>
  <c r="E21" i="56"/>
  <c r="E78" i="56" s="1"/>
  <c r="E178" i="56" s="1"/>
  <c r="D21" i="56"/>
  <c r="D78" i="56" s="1"/>
  <c r="D178" i="56" s="1"/>
  <c r="G184" i="55"/>
  <c r="G183" i="55"/>
  <c r="F183" i="55"/>
  <c r="E183" i="55"/>
  <c r="E184" i="55" s="1"/>
  <c r="E172" i="55" s="1"/>
  <c r="D183" i="55"/>
  <c r="D184" i="55" s="1"/>
  <c r="D172" i="55" s="1"/>
  <c r="G181" i="55"/>
  <c r="F181" i="55"/>
  <c r="E181" i="55"/>
  <c r="E185" i="55" s="1"/>
  <c r="D181" i="55"/>
  <c r="D185" i="55" s="1"/>
  <c r="G180" i="55"/>
  <c r="F180" i="55"/>
  <c r="E180" i="55"/>
  <c r="D180" i="55"/>
  <c r="G177" i="55"/>
  <c r="F177" i="55"/>
  <c r="E177" i="55"/>
  <c r="D177" i="55"/>
  <c r="G172" i="55"/>
  <c r="G171" i="55"/>
  <c r="F171" i="55"/>
  <c r="F182" i="55" s="1"/>
  <c r="E171" i="55"/>
  <c r="D171" i="55"/>
  <c r="G170" i="55"/>
  <c r="F170" i="55"/>
  <c r="E170" i="55"/>
  <c r="D170" i="55"/>
  <c r="F169" i="55"/>
  <c r="E169" i="55"/>
  <c r="D169" i="55"/>
  <c r="G168" i="55"/>
  <c r="F168" i="55"/>
  <c r="E168" i="55"/>
  <c r="D168" i="55"/>
  <c r="G166" i="55"/>
  <c r="F165" i="55"/>
  <c r="E165" i="55"/>
  <c r="D165" i="55"/>
  <c r="G163" i="55"/>
  <c r="F163" i="55"/>
  <c r="E163" i="55"/>
  <c r="D163" i="55"/>
  <c r="F162" i="55"/>
  <c r="E162" i="55"/>
  <c r="D162" i="55"/>
  <c r="G161" i="55"/>
  <c r="F161" i="55"/>
  <c r="E161" i="55"/>
  <c r="D161" i="55"/>
  <c r="G160" i="55"/>
  <c r="F160" i="55"/>
  <c r="E160" i="55"/>
  <c r="D160" i="55"/>
  <c r="G159" i="55"/>
  <c r="F157" i="55"/>
  <c r="E157" i="55"/>
  <c r="D157" i="55"/>
  <c r="G156" i="55"/>
  <c r="G157" i="55" s="1"/>
  <c r="F156" i="55"/>
  <c r="E156" i="55"/>
  <c r="D156" i="55"/>
  <c r="F151" i="55"/>
  <c r="E151" i="55"/>
  <c r="D151" i="55"/>
  <c r="F147" i="55"/>
  <c r="G140" i="55"/>
  <c r="F140" i="55"/>
  <c r="E140" i="55"/>
  <c r="D140" i="55"/>
  <c r="G134" i="55"/>
  <c r="F134" i="55"/>
  <c r="E134" i="55"/>
  <c r="D134" i="55"/>
  <c r="G133" i="55"/>
  <c r="F133" i="55"/>
  <c r="E133" i="55"/>
  <c r="E158" i="55" s="1"/>
  <c r="D133" i="55"/>
  <c r="D158" i="55" s="1"/>
  <c r="G131" i="55"/>
  <c r="G121" i="55"/>
  <c r="F121" i="55"/>
  <c r="F159" i="55" s="1"/>
  <c r="E121" i="55"/>
  <c r="E159" i="55" s="1"/>
  <c r="D121" i="55"/>
  <c r="D159" i="55" s="1"/>
  <c r="G117" i="55"/>
  <c r="F117" i="55"/>
  <c r="E117" i="55"/>
  <c r="D117" i="55"/>
  <c r="G112" i="55"/>
  <c r="F112" i="55"/>
  <c r="E112" i="55"/>
  <c r="D112" i="55"/>
  <c r="G111" i="55"/>
  <c r="G167" i="55" s="1"/>
  <c r="F111" i="55"/>
  <c r="F131" i="55" s="1"/>
  <c r="E111" i="55"/>
  <c r="E167" i="55" s="1"/>
  <c r="D111" i="55"/>
  <c r="D167" i="55" s="1"/>
  <c r="G107" i="55"/>
  <c r="G106" i="55"/>
  <c r="F106" i="55"/>
  <c r="E106" i="55"/>
  <c r="D106" i="55"/>
  <c r="G95" i="55"/>
  <c r="F95" i="55"/>
  <c r="F107" i="55" s="1"/>
  <c r="F152" i="55" s="1"/>
  <c r="E95" i="55"/>
  <c r="E107" i="55" s="1"/>
  <c r="D95" i="55"/>
  <c r="D107" i="55" s="1"/>
  <c r="F79" i="55"/>
  <c r="G76" i="55"/>
  <c r="F76" i="55"/>
  <c r="E76" i="55"/>
  <c r="D76" i="55"/>
  <c r="G55" i="55"/>
  <c r="F55" i="55"/>
  <c r="E55" i="55"/>
  <c r="E166" i="55" s="1"/>
  <c r="D55" i="55"/>
  <c r="D166" i="55" s="1"/>
  <c r="F37" i="55"/>
  <c r="G36" i="55"/>
  <c r="F36" i="55"/>
  <c r="E36" i="55"/>
  <c r="E79" i="55" s="1"/>
  <c r="D36" i="55"/>
  <c r="D79" i="55" s="1"/>
  <c r="G21" i="55"/>
  <c r="G78" i="55" s="1"/>
  <c r="G178" i="55" s="1"/>
  <c r="F21" i="55"/>
  <c r="F78" i="55" s="1"/>
  <c r="F178" i="55" s="1"/>
  <c r="E21" i="55"/>
  <c r="E78" i="55" s="1"/>
  <c r="E178" i="55" s="1"/>
  <c r="D21" i="55"/>
  <c r="D78" i="55" s="1"/>
  <c r="D178" i="55" s="1"/>
  <c r="G184" i="54"/>
  <c r="G183" i="54"/>
  <c r="F183" i="54"/>
  <c r="E183" i="54"/>
  <c r="E184" i="54" s="1"/>
  <c r="E172" i="54" s="1"/>
  <c r="D183" i="54"/>
  <c r="D184" i="54" s="1"/>
  <c r="D172" i="54" s="1"/>
  <c r="G181" i="54"/>
  <c r="F181" i="54"/>
  <c r="E181" i="54"/>
  <c r="E185" i="54" s="1"/>
  <c r="D181" i="54"/>
  <c r="D185" i="54" s="1"/>
  <c r="G180" i="54"/>
  <c r="G165" i="54" s="1"/>
  <c r="F180" i="54"/>
  <c r="E180" i="54"/>
  <c r="D180" i="54"/>
  <c r="G177" i="54"/>
  <c r="F177" i="54"/>
  <c r="E177" i="54"/>
  <c r="D177" i="54"/>
  <c r="G172" i="54"/>
  <c r="G171" i="54"/>
  <c r="F171" i="54"/>
  <c r="F182" i="54" s="1"/>
  <c r="E171" i="54"/>
  <c r="D171" i="54"/>
  <c r="G170" i="54"/>
  <c r="F170" i="54"/>
  <c r="E170" i="54"/>
  <c r="D170" i="54"/>
  <c r="F169" i="54"/>
  <c r="G168" i="54"/>
  <c r="F168" i="54"/>
  <c r="E168" i="54"/>
  <c r="E169" i="54" s="1"/>
  <c r="D168" i="54"/>
  <c r="D169" i="54" s="1"/>
  <c r="G167" i="54"/>
  <c r="F165" i="54"/>
  <c r="E165" i="54"/>
  <c r="D165" i="54"/>
  <c r="G163" i="54"/>
  <c r="F163" i="54"/>
  <c r="E163" i="54"/>
  <c r="D163" i="54"/>
  <c r="G161" i="54"/>
  <c r="G159" i="54"/>
  <c r="F158" i="54"/>
  <c r="F160" i="54" s="1"/>
  <c r="G157" i="54"/>
  <c r="G156" i="54"/>
  <c r="F156" i="54"/>
  <c r="F157" i="54" s="1"/>
  <c r="E156" i="54"/>
  <c r="E157" i="54" s="1"/>
  <c r="D156" i="54"/>
  <c r="D157" i="54" s="1"/>
  <c r="F147" i="54"/>
  <c r="G140" i="54"/>
  <c r="F140" i="54"/>
  <c r="E140" i="54"/>
  <c r="D140" i="54"/>
  <c r="G134" i="54"/>
  <c r="F134" i="54"/>
  <c r="E134" i="54"/>
  <c r="D134" i="54"/>
  <c r="G133" i="54"/>
  <c r="F133" i="54"/>
  <c r="E133" i="54"/>
  <c r="E158" i="54" s="1"/>
  <c r="D133" i="54"/>
  <c r="D158" i="54" s="1"/>
  <c r="G131" i="54"/>
  <c r="G121" i="54"/>
  <c r="F121" i="54"/>
  <c r="F159" i="54" s="1"/>
  <c r="F161" i="54" s="1"/>
  <c r="E121" i="54"/>
  <c r="E159" i="54" s="1"/>
  <c r="E161" i="54" s="1"/>
  <c r="D121" i="54"/>
  <c r="D159" i="54" s="1"/>
  <c r="D161" i="54" s="1"/>
  <c r="G117" i="54"/>
  <c r="F117" i="54"/>
  <c r="E117" i="54"/>
  <c r="D117" i="54"/>
  <c r="G112" i="54"/>
  <c r="F112" i="54"/>
  <c r="E112" i="54"/>
  <c r="D112" i="54"/>
  <c r="G111" i="54"/>
  <c r="F111" i="54"/>
  <c r="E111" i="54"/>
  <c r="E167" i="54" s="1"/>
  <c r="D111" i="54"/>
  <c r="D167" i="54" s="1"/>
  <c r="G107" i="54"/>
  <c r="G108" i="54" s="1"/>
  <c r="G106" i="54"/>
  <c r="F106" i="54"/>
  <c r="E106" i="54"/>
  <c r="D106" i="54"/>
  <c r="G95" i="54"/>
  <c r="F95" i="54"/>
  <c r="F107" i="54" s="1"/>
  <c r="E95" i="54"/>
  <c r="E107" i="54" s="1"/>
  <c r="D95" i="54"/>
  <c r="D107" i="54" s="1"/>
  <c r="F79" i="54"/>
  <c r="G76" i="54"/>
  <c r="F76" i="54"/>
  <c r="E76" i="54"/>
  <c r="D76" i="54"/>
  <c r="G55" i="54"/>
  <c r="G166" i="54" s="1"/>
  <c r="F55" i="54"/>
  <c r="F56" i="54" s="1"/>
  <c r="F77" i="54" s="1"/>
  <c r="F150" i="54" s="1"/>
  <c r="E55" i="54"/>
  <c r="E166" i="54" s="1"/>
  <c r="D55" i="54"/>
  <c r="D166" i="54" s="1"/>
  <c r="F37" i="54"/>
  <c r="G36" i="54"/>
  <c r="F36" i="54"/>
  <c r="E36" i="54"/>
  <c r="E79" i="54" s="1"/>
  <c r="D36" i="54"/>
  <c r="D79" i="54" s="1"/>
  <c r="G21" i="54"/>
  <c r="G78" i="54" s="1"/>
  <c r="G178" i="54" s="1"/>
  <c r="F21" i="54"/>
  <c r="F78" i="54" s="1"/>
  <c r="F178" i="54" s="1"/>
  <c r="E21" i="54"/>
  <c r="E78" i="54" s="1"/>
  <c r="E178" i="54" s="1"/>
  <c r="D21" i="54"/>
  <c r="D78" i="54" s="1"/>
  <c r="D178" i="54" s="1"/>
  <c r="G184" i="53"/>
  <c r="G183" i="53"/>
  <c r="F183" i="53"/>
  <c r="E183" i="53"/>
  <c r="E184" i="53" s="1"/>
  <c r="E172" i="53" s="1"/>
  <c r="D183" i="53"/>
  <c r="D184" i="53" s="1"/>
  <c r="D172" i="53" s="1"/>
  <c r="G181" i="53"/>
  <c r="F181" i="53"/>
  <c r="E181" i="53"/>
  <c r="E185" i="53" s="1"/>
  <c r="D181" i="53"/>
  <c r="D185" i="53" s="1"/>
  <c r="G180" i="53"/>
  <c r="G165" i="53" s="1"/>
  <c r="F180" i="53"/>
  <c r="E180" i="53"/>
  <c r="D180" i="53"/>
  <c r="G177" i="53"/>
  <c r="F177" i="53"/>
  <c r="E177" i="53"/>
  <c r="D177" i="53"/>
  <c r="G172" i="53"/>
  <c r="G171" i="53"/>
  <c r="F171" i="53"/>
  <c r="F182" i="53" s="1"/>
  <c r="E171" i="53"/>
  <c r="D171" i="53"/>
  <c r="G170" i="53"/>
  <c r="F170" i="53"/>
  <c r="E170" i="53"/>
  <c r="D170" i="53"/>
  <c r="F169" i="53"/>
  <c r="G168" i="53"/>
  <c r="F168" i="53"/>
  <c r="E168" i="53"/>
  <c r="E169" i="53" s="1"/>
  <c r="D168" i="53"/>
  <c r="D169" i="53" s="1"/>
  <c r="G167" i="53"/>
  <c r="F165" i="53"/>
  <c r="E165" i="53"/>
  <c r="D165" i="53"/>
  <c r="G163" i="53"/>
  <c r="F163" i="53"/>
  <c r="E163" i="53"/>
  <c r="D163" i="53"/>
  <c r="G161" i="53"/>
  <c r="G159" i="53"/>
  <c r="F158" i="53"/>
  <c r="F160" i="53" s="1"/>
  <c r="G157" i="53"/>
  <c r="G156" i="53"/>
  <c r="F156" i="53"/>
  <c r="F157" i="53" s="1"/>
  <c r="E156" i="53"/>
  <c r="E157" i="53" s="1"/>
  <c r="D156" i="53"/>
  <c r="D157" i="53" s="1"/>
  <c r="F147" i="53"/>
  <c r="G140" i="53"/>
  <c r="F140" i="53"/>
  <c r="E140" i="53"/>
  <c r="D140" i="53"/>
  <c r="G134" i="53"/>
  <c r="F134" i="53"/>
  <c r="E134" i="53"/>
  <c r="D134" i="53"/>
  <c r="G133" i="53"/>
  <c r="F133" i="53"/>
  <c r="E133" i="53"/>
  <c r="E158" i="53" s="1"/>
  <c r="D133" i="53"/>
  <c r="D158" i="53" s="1"/>
  <c r="G131" i="53"/>
  <c r="G121" i="53"/>
  <c r="F121" i="53"/>
  <c r="F159" i="53" s="1"/>
  <c r="F161" i="53" s="1"/>
  <c r="E121" i="53"/>
  <c r="E159" i="53" s="1"/>
  <c r="E161" i="53" s="1"/>
  <c r="D121" i="53"/>
  <c r="D159" i="53" s="1"/>
  <c r="D161" i="53" s="1"/>
  <c r="G117" i="53"/>
  <c r="F117" i="53"/>
  <c r="E117" i="53"/>
  <c r="D117" i="53"/>
  <c r="G112" i="53"/>
  <c r="F112" i="53"/>
  <c r="E112" i="53"/>
  <c r="D112" i="53"/>
  <c r="G111" i="53"/>
  <c r="F111" i="53"/>
  <c r="E111" i="53"/>
  <c r="E167" i="53" s="1"/>
  <c r="D111" i="53"/>
  <c r="D167" i="53" s="1"/>
  <c r="G107" i="53"/>
  <c r="G108" i="53" s="1"/>
  <c r="G106" i="53"/>
  <c r="F106" i="53"/>
  <c r="E106" i="53"/>
  <c r="D106" i="53"/>
  <c r="G95" i="53"/>
  <c r="F95" i="53"/>
  <c r="F107" i="53" s="1"/>
  <c r="E95" i="53"/>
  <c r="E107" i="53" s="1"/>
  <c r="D95" i="53"/>
  <c r="D107" i="53" s="1"/>
  <c r="F79" i="53"/>
  <c r="G76" i="53"/>
  <c r="F76" i="53"/>
  <c r="E76" i="53"/>
  <c r="D76" i="53"/>
  <c r="G55" i="53"/>
  <c r="G166" i="53" s="1"/>
  <c r="F55" i="53"/>
  <c r="F56" i="53" s="1"/>
  <c r="F77" i="53" s="1"/>
  <c r="F150" i="53" s="1"/>
  <c r="E55" i="53"/>
  <c r="E166" i="53" s="1"/>
  <c r="D55" i="53"/>
  <c r="D166" i="53" s="1"/>
  <c r="F37" i="53"/>
  <c r="G36" i="53"/>
  <c r="F36" i="53"/>
  <c r="E36" i="53"/>
  <c r="E79" i="53" s="1"/>
  <c r="D36" i="53"/>
  <c r="D79" i="53" s="1"/>
  <c r="G21" i="53"/>
  <c r="G78" i="53" s="1"/>
  <c r="G178" i="53" s="1"/>
  <c r="F21" i="53"/>
  <c r="F78" i="53" s="1"/>
  <c r="F178" i="53" s="1"/>
  <c r="E21" i="53"/>
  <c r="E78" i="53" s="1"/>
  <c r="E178" i="53" s="1"/>
  <c r="D21" i="53"/>
  <c r="D78" i="53" s="1"/>
  <c r="D178" i="53" s="1"/>
  <c r="G184" i="52"/>
  <c r="G183" i="52"/>
  <c r="F183" i="52"/>
  <c r="E183" i="52"/>
  <c r="E184" i="52" s="1"/>
  <c r="E172" i="52" s="1"/>
  <c r="D183" i="52"/>
  <c r="D184" i="52" s="1"/>
  <c r="D172" i="52" s="1"/>
  <c r="G181" i="52"/>
  <c r="F181" i="52"/>
  <c r="E181" i="52"/>
  <c r="E185" i="52" s="1"/>
  <c r="D181" i="52"/>
  <c r="D185" i="52" s="1"/>
  <c r="G180" i="52"/>
  <c r="G165" i="52" s="1"/>
  <c r="F180" i="52"/>
  <c r="E180" i="52"/>
  <c r="D180" i="52"/>
  <c r="G177" i="52"/>
  <c r="F177" i="52"/>
  <c r="E177" i="52"/>
  <c r="D177" i="52"/>
  <c r="G172" i="52"/>
  <c r="G171" i="52"/>
  <c r="F171" i="52"/>
  <c r="F182" i="52" s="1"/>
  <c r="E171" i="52"/>
  <c r="D171" i="52"/>
  <c r="G170" i="52"/>
  <c r="F170" i="52"/>
  <c r="E170" i="52"/>
  <c r="D170" i="52"/>
  <c r="F169" i="52"/>
  <c r="G168" i="52"/>
  <c r="F168" i="52"/>
  <c r="E168" i="52"/>
  <c r="E169" i="52" s="1"/>
  <c r="D168" i="52"/>
  <c r="D169" i="52" s="1"/>
  <c r="G167" i="52"/>
  <c r="F165" i="52"/>
  <c r="E165" i="52"/>
  <c r="D165" i="52"/>
  <c r="G163" i="52"/>
  <c r="F163" i="52"/>
  <c r="E163" i="52"/>
  <c r="D163" i="52"/>
  <c r="G161" i="52"/>
  <c r="G159" i="52"/>
  <c r="F158" i="52"/>
  <c r="F160" i="52" s="1"/>
  <c r="G157" i="52"/>
  <c r="G156" i="52"/>
  <c r="F156" i="52"/>
  <c r="F157" i="52" s="1"/>
  <c r="E156" i="52"/>
  <c r="E157" i="52" s="1"/>
  <c r="D156" i="52"/>
  <c r="D157" i="52" s="1"/>
  <c r="F147" i="52"/>
  <c r="G140" i="52"/>
  <c r="F140" i="52"/>
  <c r="E140" i="52"/>
  <c r="D140" i="52"/>
  <c r="G134" i="52"/>
  <c r="G133" i="52" s="1"/>
  <c r="F134" i="52"/>
  <c r="E134" i="52"/>
  <c r="D134" i="52"/>
  <c r="F133" i="52"/>
  <c r="E133" i="52"/>
  <c r="E158" i="52" s="1"/>
  <c r="D133" i="52"/>
  <c r="D158" i="52" s="1"/>
  <c r="G131" i="52"/>
  <c r="G121" i="52"/>
  <c r="F121" i="52"/>
  <c r="F159" i="52" s="1"/>
  <c r="F161" i="52" s="1"/>
  <c r="E121" i="52"/>
  <c r="E159" i="52" s="1"/>
  <c r="E161" i="52" s="1"/>
  <c r="D121" i="52"/>
  <c r="D159" i="52" s="1"/>
  <c r="D161" i="52" s="1"/>
  <c r="G117" i="52"/>
  <c r="F117" i="52"/>
  <c r="E117" i="52"/>
  <c r="D117" i="52"/>
  <c r="G112" i="52"/>
  <c r="F112" i="52"/>
  <c r="E112" i="52"/>
  <c r="D112" i="52"/>
  <c r="G111" i="52"/>
  <c r="F111" i="52"/>
  <c r="E111" i="52"/>
  <c r="E167" i="52" s="1"/>
  <c r="D111" i="52"/>
  <c r="D167" i="52" s="1"/>
  <c r="G107" i="52"/>
  <c r="G108" i="52" s="1"/>
  <c r="G106" i="52"/>
  <c r="F106" i="52"/>
  <c r="E106" i="52"/>
  <c r="D106" i="52"/>
  <c r="G95" i="52"/>
  <c r="F95" i="52"/>
  <c r="F107" i="52" s="1"/>
  <c r="E95" i="52"/>
  <c r="E107" i="52" s="1"/>
  <c r="D95" i="52"/>
  <c r="D107" i="52" s="1"/>
  <c r="F79" i="52"/>
  <c r="G76" i="52"/>
  <c r="F76" i="52"/>
  <c r="E76" i="52"/>
  <c r="D76" i="52"/>
  <c r="G55" i="52"/>
  <c r="G166" i="52" s="1"/>
  <c r="F55" i="52"/>
  <c r="F56" i="52" s="1"/>
  <c r="F77" i="52" s="1"/>
  <c r="F150" i="52" s="1"/>
  <c r="E55" i="52"/>
  <c r="E166" i="52" s="1"/>
  <c r="D55" i="52"/>
  <c r="D166" i="52" s="1"/>
  <c r="F37" i="52"/>
  <c r="G36" i="52"/>
  <c r="F36" i="52"/>
  <c r="E36" i="52"/>
  <c r="E79" i="52" s="1"/>
  <c r="D36" i="52"/>
  <c r="D79" i="52" s="1"/>
  <c r="G21" i="52"/>
  <c r="G78" i="52" s="1"/>
  <c r="G178" i="52" s="1"/>
  <c r="F21" i="52"/>
  <c r="F78" i="52" s="1"/>
  <c r="F178" i="52" s="1"/>
  <c r="E21" i="52"/>
  <c r="E78" i="52" s="1"/>
  <c r="E178" i="52" s="1"/>
  <c r="D21" i="52"/>
  <c r="D78" i="52" s="1"/>
  <c r="D178" i="52" s="1"/>
  <c r="G184" i="51"/>
  <c r="G183" i="51"/>
  <c r="F183" i="51"/>
  <c r="E183" i="51"/>
  <c r="E184" i="51" s="1"/>
  <c r="E172" i="51" s="1"/>
  <c r="D183" i="51"/>
  <c r="D184" i="51" s="1"/>
  <c r="D172" i="51" s="1"/>
  <c r="G181" i="51"/>
  <c r="F181" i="51"/>
  <c r="E181" i="51"/>
  <c r="E185" i="51" s="1"/>
  <c r="D181" i="51"/>
  <c r="D185" i="51" s="1"/>
  <c r="G180" i="51"/>
  <c r="G165" i="51" s="1"/>
  <c r="F180" i="51"/>
  <c r="E180" i="51"/>
  <c r="D180" i="51"/>
  <c r="G177" i="51"/>
  <c r="F177" i="51"/>
  <c r="E177" i="51"/>
  <c r="D177" i="51"/>
  <c r="G172" i="51"/>
  <c r="G171" i="51"/>
  <c r="F171" i="51"/>
  <c r="F182" i="51" s="1"/>
  <c r="E171" i="51"/>
  <c r="D171" i="51"/>
  <c r="G170" i="51"/>
  <c r="F170" i="51"/>
  <c r="E170" i="51"/>
  <c r="D170" i="51"/>
  <c r="F169" i="51"/>
  <c r="G168" i="51"/>
  <c r="F168" i="51"/>
  <c r="E168" i="51"/>
  <c r="E169" i="51" s="1"/>
  <c r="D168" i="51"/>
  <c r="D169" i="51" s="1"/>
  <c r="G167" i="51"/>
  <c r="F165" i="51"/>
  <c r="E165" i="51"/>
  <c r="D165" i="51"/>
  <c r="G163" i="51"/>
  <c r="F163" i="51"/>
  <c r="E163" i="51"/>
  <c r="D163" i="51"/>
  <c r="G161" i="51"/>
  <c r="G159" i="51"/>
  <c r="F158" i="51"/>
  <c r="F160" i="51" s="1"/>
  <c r="G157" i="51"/>
  <c r="G156" i="51"/>
  <c r="F156" i="51"/>
  <c r="F157" i="51" s="1"/>
  <c r="E156" i="51"/>
  <c r="E157" i="51" s="1"/>
  <c r="D156" i="51"/>
  <c r="D157" i="51" s="1"/>
  <c r="F147" i="51"/>
  <c r="G140" i="51"/>
  <c r="F140" i="51"/>
  <c r="E140" i="51"/>
  <c r="D140" i="51"/>
  <c r="G134" i="51"/>
  <c r="G133" i="51" s="1"/>
  <c r="F134" i="51"/>
  <c r="E134" i="51"/>
  <c r="D134" i="51"/>
  <c r="F133" i="51"/>
  <c r="E133" i="51"/>
  <c r="E158" i="51" s="1"/>
  <c r="D133" i="51"/>
  <c r="D158" i="51" s="1"/>
  <c r="G131" i="51"/>
  <c r="G121" i="51"/>
  <c r="F121" i="51"/>
  <c r="F159" i="51" s="1"/>
  <c r="F161" i="51" s="1"/>
  <c r="E121" i="51"/>
  <c r="E159" i="51" s="1"/>
  <c r="E161" i="51" s="1"/>
  <c r="D121" i="51"/>
  <c r="D159" i="51" s="1"/>
  <c r="D161" i="51" s="1"/>
  <c r="G117" i="51"/>
  <c r="F117" i="51"/>
  <c r="E117" i="51"/>
  <c r="D117" i="51"/>
  <c r="G112" i="51"/>
  <c r="F112" i="51"/>
  <c r="E112" i="51"/>
  <c r="D112" i="51"/>
  <c r="G111" i="51"/>
  <c r="F111" i="51"/>
  <c r="E111" i="51"/>
  <c r="E167" i="51" s="1"/>
  <c r="D111" i="51"/>
  <c r="D167" i="51" s="1"/>
  <c r="G107" i="51"/>
  <c r="G108" i="51" s="1"/>
  <c r="G106" i="51"/>
  <c r="F106" i="51"/>
  <c r="E106" i="51"/>
  <c r="D106" i="51"/>
  <c r="G95" i="51"/>
  <c r="F95" i="51"/>
  <c r="F107" i="51" s="1"/>
  <c r="E95" i="51"/>
  <c r="E107" i="51" s="1"/>
  <c r="D95" i="51"/>
  <c r="D107" i="51" s="1"/>
  <c r="F79" i="51"/>
  <c r="G76" i="51"/>
  <c r="F76" i="51"/>
  <c r="E76" i="51"/>
  <c r="D76" i="51"/>
  <c r="G55" i="51"/>
  <c r="G166" i="51" s="1"/>
  <c r="F55" i="51"/>
  <c r="F56" i="51" s="1"/>
  <c r="F77" i="51" s="1"/>
  <c r="F150" i="51" s="1"/>
  <c r="E55" i="51"/>
  <c r="E166" i="51" s="1"/>
  <c r="D55" i="51"/>
  <c r="D166" i="51" s="1"/>
  <c r="F37" i="51"/>
  <c r="G36" i="51"/>
  <c r="F36" i="51"/>
  <c r="E36" i="51"/>
  <c r="E79" i="51" s="1"/>
  <c r="D36" i="51"/>
  <c r="D79" i="51" s="1"/>
  <c r="G21" i="51"/>
  <c r="G78" i="51" s="1"/>
  <c r="G178" i="51" s="1"/>
  <c r="F21" i="51"/>
  <c r="F78" i="51" s="1"/>
  <c r="F178" i="51" s="1"/>
  <c r="E21" i="51"/>
  <c r="E78" i="51" s="1"/>
  <c r="E178" i="51" s="1"/>
  <c r="D21" i="51"/>
  <c r="D78" i="51" s="1"/>
  <c r="D178" i="51" s="1"/>
  <c r="G184" i="50"/>
  <c r="G183" i="50"/>
  <c r="F183" i="50"/>
  <c r="E183" i="50"/>
  <c r="E184" i="50" s="1"/>
  <c r="E172" i="50" s="1"/>
  <c r="D183" i="50"/>
  <c r="D184" i="50" s="1"/>
  <c r="D172" i="50" s="1"/>
  <c r="G181" i="50"/>
  <c r="F181" i="50"/>
  <c r="E181" i="50"/>
  <c r="E185" i="50" s="1"/>
  <c r="D181" i="50"/>
  <c r="D185" i="50" s="1"/>
  <c r="G180" i="50"/>
  <c r="G165" i="50" s="1"/>
  <c r="F180" i="50"/>
  <c r="E180" i="50"/>
  <c r="D180" i="50"/>
  <c r="G179" i="50"/>
  <c r="G177" i="50"/>
  <c r="F177" i="50"/>
  <c r="E177" i="50"/>
  <c r="D177" i="50"/>
  <c r="G172" i="50"/>
  <c r="G171" i="50"/>
  <c r="F171" i="50"/>
  <c r="F182" i="50" s="1"/>
  <c r="E171" i="50"/>
  <c r="D171" i="50"/>
  <c r="G170" i="50"/>
  <c r="F170" i="50"/>
  <c r="E170" i="50"/>
  <c r="D170" i="50"/>
  <c r="F169" i="50"/>
  <c r="G168" i="50"/>
  <c r="F168" i="50"/>
  <c r="E168" i="50"/>
  <c r="E169" i="50" s="1"/>
  <c r="D168" i="50"/>
  <c r="D169" i="50" s="1"/>
  <c r="F166" i="50"/>
  <c r="F165" i="50"/>
  <c r="E165" i="50"/>
  <c r="D165" i="50"/>
  <c r="G163" i="50"/>
  <c r="F163" i="50"/>
  <c r="E163" i="50"/>
  <c r="D163" i="50"/>
  <c r="G161" i="50"/>
  <c r="E161" i="50"/>
  <c r="G160" i="50"/>
  <c r="E160" i="50"/>
  <c r="F159" i="50"/>
  <c r="F161" i="50" s="1"/>
  <c r="F157" i="50"/>
  <c r="G156" i="50"/>
  <c r="F156" i="50"/>
  <c r="E156" i="50"/>
  <c r="E157" i="50" s="1"/>
  <c r="D156" i="50"/>
  <c r="D157" i="50" s="1"/>
  <c r="G147" i="50"/>
  <c r="G140" i="50"/>
  <c r="F140" i="50"/>
  <c r="E140" i="50"/>
  <c r="D140" i="50"/>
  <c r="G134" i="50"/>
  <c r="F134" i="50"/>
  <c r="E134" i="50"/>
  <c r="D134" i="50"/>
  <c r="G133" i="50"/>
  <c r="F133" i="50"/>
  <c r="E133" i="50"/>
  <c r="E158" i="50" s="1"/>
  <c r="E162" i="50" s="1"/>
  <c r="D133" i="50"/>
  <c r="D158" i="50" s="1"/>
  <c r="F131" i="50"/>
  <c r="G121" i="50"/>
  <c r="G159" i="50" s="1"/>
  <c r="F121" i="50"/>
  <c r="E121" i="50"/>
  <c r="E159" i="50" s="1"/>
  <c r="D121" i="50"/>
  <c r="D159" i="50" s="1"/>
  <c r="D161" i="50" s="1"/>
  <c r="G117" i="50"/>
  <c r="F117" i="50"/>
  <c r="E117" i="50"/>
  <c r="D117" i="50"/>
  <c r="G112" i="50"/>
  <c r="G111" i="50" s="1"/>
  <c r="F112" i="50"/>
  <c r="E112" i="50"/>
  <c r="D112" i="50"/>
  <c r="F111" i="50"/>
  <c r="F167" i="50" s="1"/>
  <c r="E111" i="50"/>
  <c r="E167" i="50" s="1"/>
  <c r="D111" i="50"/>
  <c r="D167" i="50" s="1"/>
  <c r="G108" i="50"/>
  <c r="F107" i="50"/>
  <c r="F108" i="50" s="1"/>
  <c r="G106" i="50"/>
  <c r="F106" i="50"/>
  <c r="E106" i="50"/>
  <c r="D106" i="50"/>
  <c r="G95" i="50"/>
  <c r="G107" i="50" s="1"/>
  <c r="F95" i="50"/>
  <c r="E95" i="50"/>
  <c r="E107" i="50" s="1"/>
  <c r="D95" i="50"/>
  <c r="D107" i="50" s="1"/>
  <c r="G79" i="50"/>
  <c r="G76" i="50"/>
  <c r="F76" i="50"/>
  <c r="E76" i="50"/>
  <c r="D76" i="50"/>
  <c r="G55" i="50"/>
  <c r="F55" i="50"/>
  <c r="E55" i="50"/>
  <c r="E166" i="50" s="1"/>
  <c r="D55" i="50"/>
  <c r="D166" i="50" s="1"/>
  <c r="G37" i="50"/>
  <c r="G36" i="50"/>
  <c r="F36" i="50"/>
  <c r="E36" i="50"/>
  <c r="E79" i="50" s="1"/>
  <c r="D36" i="50"/>
  <c r="D79" i="50" s="1"/>
  <c r="G21" i="50"/>
  <c r="G78" i="50" s="1"/>
  <c r="G178" i="50" s="1"/>
  <c r="G164" i="50" s="1"/>
  <c r="F21" i="50"/>
  <c r="F78" i="50" s="1"/>
  <c r="F178" i="50" s="1"/>
  <c r="E21" i="50"/>
  <c r="E78" i="50" s="1"/>
  <c r="E178" i="50" s="1"/>
  <c r="D21" i="50"/>
  <c r="D78" i="50" s="1"/>
  <c r="D178" i="50" s="1"/>
  <c r="G185" i="49"/>
  <c r="F184" i="49"/>
  <c r="G183" i="49"/>
  <c r="F183" i="49"/>
  <c r="E183" i="49"/>
  <c r="E184" i="49" s="1"/>
  <c r="E172" i="49" s="1"/>
  <c r="D183" i="49"/>
  <c r="D184" i="49" s="1"/>
  <c r="D172" i="49" s="1"/>
  <c r="G181" i="49"/>
  <c r="F181" i="49"/>
  <c r="E181" i="49"/>
  <c r="E185" i="49" s="1"/>
  <c r="D181" i="49"/>
  <c r="D185" i="49" s="1"/>
  <c r="G180" i="49"/>
  <c r="F180" i="49"/>
  <c r="F165" i="49" s="1"/>
  <c r="E180" i="49"/>
  <c r="D180" i="49"/>
  <c r="G177" i="49"/>
  <c r="F177" i="49"/>
  <c r="E177" i="49"/>
  <c r="D177" i="49"/>
  <c r="F172" i="49"/>
  <c r="G171" i="49"/>
  <c r="G182" i="49" s="1"/>
  <c r="F171" i="49"/>
  <c r="E171" i="49"/>
  <c r="D171" i="49"/>
  <c r="G170" i="49"/>
  <c r="F170" i="49"/>
  <c r="E170" i="49"/>
  <c r="D170" i="49"/>
  <c r="G169" i="49"/>
  <c r="G168" i="49"/>
  <c r="F168" i="49"/>
  <c r="E168" i="49"/>
  <c r="E169" i="49" s="1"/>
  <c r="D168" i="49"/>
  <c r="D169" i="49" s="1"/>
  <c r="F167" i="49"/>
  <c r="G166" i="49"/>
  <c r="G165" i="49"/>
  <c r="E165" i="49"/>
  <c r="D165" i="49"/>
  <c r="G163" i="49"/>
  <c r="F163" i="49"/>
  <c r="E163" i="49"/>
  <c r="D163" i="49"/>
  <c r="G161" i="49"/>
  <c r="F161" i="49"/>
  <c r="G160" i="49"/>
  <c r="F159" i="49"/>
  <c r="G158" i="49"/>
  <c r="G162" i="49" s="1"/>
  <c r="F157" i="49"/>
  <c r="G156" i="49"/>
  <c r="G157" i="49" s="1"/>
  <c r="F156" i="49"/>
  <c r="E156" i="49"/>
  <c r="E157" i="49" s="1"/>
  <c r="D156" i="49"/>
  <c r="D157" i="49" s="1"/>
  <c r="G147" i="49"/>
  <c r="G140" i="49"/>
  <c r="F140" i="49"/>
  <c r="E140" i="49"/>
  <c r="D140" i="49"/>
  <c r="G134" i="49"/>
  <c r="F134" i="49"/>
  <c r="E134" i="49"/>
  <c r="D134" i="49"/>
  <c r="G133" i="49"/>
  <c r="F133" i="49"/>
  <c r="E133" i="49"/>
  <c r="E158" i="49" s="1"/>
  <c r="D133" i="49"/>
  <c r="D158" i="49" s="1"/>
  <c r="F131" i="49"/>
  <c r="G121" i="49"/>
  <c r="G159" i="49" s="1"/>
  <c r="F121" i="49"/>
  <c r="E121" i="49"/>
  <c r="E159" i="49" s="1"/>
  <c r="E161" i="49" s="1"/>
  <c r="D121" i="49"/>
  <c r="D159" i="49" s="1"/>
  <c r="D161" i="49" s="1"/>
  <c r="G117" i="49"/>
  <c r="F117" i="49"/>
  <c r="E117" i="49"/>
  <c r="D117" i="49"/>
  <c r="G112" i="49"/>
  <c r="F112" i="49"/>
  <c r="E112" i="49"/>
  <c r="D112" i="49"/>
  <c r="G111" i="49"/>
  <c r="F111" i="49"/>
  <c r="E111" i="49"/>
  <c r="E167" i="49" s="1"/>
  <c r="D111" i="49"/>
  <c r="D167" i="49" s="1"/>
  <c r="F107" i="49"/>
  <c r="F108" i="49" s="1"/>
  <c r="G106" i="49"/>
  <c r="F106" i="49"/>
  <c r="E106" i="49"/>
  <c r="D106" i="49"/>
  <c r="G95" i="49"/>
  <c r="G107" i="49" s="1"/>
  <c r="F95" i="49"/>
  <c r="E95" i="49"/>
  <c r="E107" i="49" s="1"/>
  <c r="D95" i="49"/>
  <c r="D107" i="49" s="1"/>
  <c r="G79" i="49"/>
  <c r="F78" i="49"/>
  <c r="F178" i="49" s="1"/>
  <c r="F164" i="49" s="1"/>
  <c r="G76" i="49"/>
  <c r="F76" i="49"/>
  <c r="E76" i="49"/>
  <c r="D76" i="49"/>
  <c r="G55" i="49"/>
  <c r="F55" i="49"/>
  <c r="F166" i="49" s="1"/>
  <c r="E55" i="49"/>
  <c r="E166" i="49" s="1"/>
  <c r="D55" i="49"/>
  <c r="D166" i="49" s="1"/>
  <c r="G37" i="49"/>
  <c r="G36" i="49"/>
  <c r="F36" i="49"/>
  <c r="E36" i="49"/>
  <c r="E79" i="49" s="1"/>
  <c r="D36" i="49"/>
  <c r="D79" i="49" s="1"/>
  <c r="G21" i="49"/>
  <c r="G78" i="49" s="1"/>
  <c r="G178" i="49" s="1"/>
  <c r="F21" i="49"/>
  <c r="E21" i="49"/>
  <c r="E78" i="49" s="1"/>
  <c r="E178" i="49" s="1"/>
  <c r="D21" i="49"/>
  <c r="D78" i="49" s="1"/>
  <c r="D178" i="49" s="1"/>
  <c r="F184" i="48"/>
  <c r="G183" i="48"/>
  <c r="F183" i="48"/>
  <c r="E183" i="48"/>
  <c r="E184" i="48" s="1"/>
  <c r="E172" i="48" s="1"/>
  <c r="D183" i="48"/>
  <c r="D184" i="48" s="1"/>
  <c r="D172" i="48" s="1"/>
  <c r="G181" i="48"/>
  <c r="F181" i="48"/>
  <c r="E181" i="48"/>
  <c r="E185" i="48" s="1"/>
  <c r="D181" i="48"/>
  <c r="D185" i="48" s="1"/>
  <c r="G180" i="48"/>
  <c r="F180" i="48"/>
  <c r="E180" i="48"/>
  <c r="D180" i="48"/>
  <c r="G177" i="48"/>
  <c r="F177" i="48"/>
  <c r="E177" i="48"/>
  <c r="D177" i="48"/>
  <c r="F172" i="48"/>
  <c r="G171" i="48"/>
  <c r="G182" i="48" s="1"/>
  <c r="F171" i="48"/>
  <c r="E171" i="48"/>
  <c r="D171" i="48"/>
  <c r="G170" i="48"/>
  <c r="F170" i="48"/>
  <c r="E170" i="48"/>
  <c r="D170" i="48"/>
  <c r="G169" i="48"/>
  <c r="G168" i="48"/>
  <c r="F168" i="48"/>
  <c r="E168" i="48"/>
  <c r="E169" i="48" s="1"/>
  <c r="D168" i="48"/>
  <c r="D169" i="48" s="1"/>
  <c r="F167" i="48"/>
  <c r="G165" i="48"/>
  <c r="F165" i="48"/>
  <c r="E165" i="48"/>
  <c r="D165" i="48"/>
  <c r="G163" i="48"/>
  <c r="F163" i="48"/>
  <c r="E163" i="48"/>
  <c r="D163" i="48"/>
  <c r="G162" i="48"/>
  <c r="F161" i="48"/>
  <c r="F159" i="48"/>
  <c r="G158" i="48"/>
  <c r="G160" i="48" s="1"/>
  <c r="F157" i="48"/>
  <c r="G156" i="48"/>
  <c r="G157" i="48" s="1"/>
  <c r="F156" i="48"/>
  <c r="E156" i="48"/>
  <c r="E157" i="48" s="1"/>
  <c r="D156" i="48"/>
  <c r="D157" i="48" s="1"/>
  <c r="G147" i="48"/>
  <c r="G140" i="48"/>
  <c r="F140" i="48"/>
  <c r="E140" i="48"/>
  <c r="D140" i="48"/>
  <c r="G134" i="48"/>
  <c r="F134" i="48"/>
  <c r="E134" i="48"/>
  <c r="D134" i="48"/>
  <c r="G133" i="48"/>
  <c r="F133" i="48"/>
  <c r="E133" i="48"/>
  <c r="E158" i="48" s="1"/>
  <c r="D133" i="48"/>
  <c r="D158" i="48" s="1"/>
  <c r="F131" i="48"/>
  <c r="G121" i="48"/>
  <c r="G159" i="48" s="1"/>
  <c r="G161" i="48" s="1"/>
  <c r="F121" i="48"/>
  <c r="E121" i="48"/>
  <c r="E159" i="48" s="1"/>
  <c r="E161" i="48" s="1"/>
  <c r="D121" i="48"/>
  <c r="D159" i="48" s="1"/>
  <c r="D161" i="48" s="1"/>
  <c r="G117" i="48"/>
  <c r="F117" i="48"/>
  <c r="E117" i="48"/>
  <c r="D117" i="48"/>
  <c r="G112" i="48"/>
  <c r="F112" i="48"/>
  <c r="E112" i="48"/>
  <c r="D112" i="48"/>
  <c r="G111" i="48"/>
  <c r="F111" i="48"/>
  <c r="E111" i="48"/>
  <c r="E167" i="48" s="1"/>
  <c r="D111" i="48"/>
  <c r="D167" i="48" s="1"/>
  <c r="F107" i="48"/>
  <c r="F108" i="48" s="1"/>
  <c r="G106" i="48"/>
  <c r="F106" i="48"/>
  <c r="E106" i="48"/>
  <c r="D106" i="48"/>
  <c r="G95" i="48"/>
  <c r="G107" i="48" s="1"/>
  <c r="F95" i="48"/>
  <c r="E95" i="48"/>
  <c r="E107" i="48" s="1"/>
  <c r="D95" i="48"/>
  <c r="D107" i="48" s="1"/>
  <c r="G79" i="48"/>
  <c r="F78" i="48"/>
  <c r="F178" i="48" s="1"/>
  <c r="F164" i="48" s="1"/>
  <c r="G76" i="48"/>
  <c r="F76" i="48"/>
  <c r="E76" i="48"/>
  <c r="D76" i="48"/>
  <c r="G55" i="48"/>
  <c r="F55" i="48"/>
  <c r="F166" i="48" s="1"/>
  <c r="E55" i="48"/>
  <c r="E166" i="48" s="1"/>
  <c r="D55" i="48"/>
  <c r="D166" i="48" s="1"/>
  <c r="G37" i="48"/>
  <c r="G36" i="48"/>
  <c r="F36" i="48"/>
  <c r="E36" i="48"/>
  <c r="E79" i="48" s="1"/>
  <c r="D36" i="48"/>
  <c r="D79" i="48" s="1"/>
  <c r="G21" i="48"/>
  <c r="G78" i="48" s="1"/>
  <c r="G178" i="48" s="1"/>
  <c r="F21" i="48"/>
  <c r="E21" i="48"/>
  <c r="E78" i="48" s="1"/>
  <c r="E178" i="48" s="1"/>
  <c r="D21" i="48"/>
  <c r="D78" i="48" s="1"/>
  <c r="D178" i="48" s="1"/>
  <c r="F184" i="47"/>
  <c r="G183" i="47"/>
  <c r="F183" i="47"/>
  <c r="E183" i="47"/>
  <c r="E184" i="47" s="1"/>
  <c r="E172" i="47" s="1"/>
  <c r="D183" i="47"/>
  <c r="D184" i="47" s="1"/>
  <c r="D172" i="47" s="1"/>
  <c r="G181" i="47"/>
  <c r="F181" i="47"/>
  <c r="E181" i="47"/>
  <c r="E185" i="47" s="1"/>
  <c r="D181" i="47"/>
  <c r="D185" i="47" s="1"/>
  <c r="G180" i="47"/>
  <c r="F180" i="47"/>
  <c r="E180" i="47"/>
  <c r="D180" i="47"/>
  <c r="G177" i="47"/>
  <c r="F177" i="47"/>
  <c r="E177" i="47"/>
  <c r="D177" i="47"/>
  <c r="F172" i="47"/>
  <c r="G171" i="47"/>
  <c r="G182" i="47" s="1"/>
  <c r="F171" i="47"/>
  <c r="E171" i="47"/>
  <c r="D171" i="47"/>
  <c r="G170" i="47"/>
  <c r="F170" i="47"/>
  <c r="E170" i="47"/>
  <c r="D170" i="47"/>
  <c r="G169" i="47"/>
  <c r="G168" i="47"/>
  <c r="F168" i="47"/>
  <c r="E168" i="47"/>
  <c r="E169" i="47" s="1"/>
  <c r="D168" i="47"/>
  <c r="D169" i="47" s="1"/>
  <c r="F167" i="47"/>
  <c r="G165" i="47"/>
  <c r="F165" i="47"/>
  <c r="E165" i="47"/>
  <c r="D165" i="47"/>
  <c r="G163" i="47"/>
  <c r="F163" i="47"/>
  <c r="E163" i="47"/>
  <c r="D163" i="47"/>
  <c r="G161" i="47"/>
  <c r="E161" i="47"/>
  <c r="G160" i="47"/>
  <c r="E160" i="47"/>
  <c r="G159" i="47"/>
  <c r="G157" i="47"/>
  <c r="G156" i="47"/>
  <c r="F156" i="47"/>
  <c r="E156" i="47"/>
  <c r="E157" i="47" s="1"/>
  <c r="D156" i="47"/>
  <c r="D157" i="47" s="1"/>
  <c r="G140" i="47"/>
  <c r="F140" i="47"/>
  <c r="E140" i="47"/>
  <c r="D140" i="47"/>
  <c r="G134" i="47"/>
  <c r="G133" i="47" s="1"/>
  <c r="F134" i="47"/>
  <c r="E134" i="47"/>
  <c r="D134" i="47"/>
  <c r="F133" i="47"/>
  <c r="F158" i="47" s="1"/>
  <c r="E133" i="47"/>
  <c r="E158" i="47" s="1"/>
  <c r="E162" i="47" s="1"/>
  <c r="D133" i="47"/>
  <c r="G131" i="47"/>
  <c r="G121" i="47"/>
  <c r="F121" i="47"/>
  <c r="F159" i="47" s="1"/>
  <c r="F161" i="47" s="1"/>
  <c r="E121" i="47"/>
  <c r="E159" i="47" s="1"/>
  <c r="D121" i="47"/>
  <c r="D159" i="47" s="1"/>
  <c r="D161" i="47" s="1"/>
  <c r="G117" i="47"/>
  <c r="F117" i="47"/>
  <c r="E117" i="47"/>
  <c r="D117" i="47"/>
  <c r="G112" i="47"/>
  <c r="F112" i="47"/>
  <c r="E112" i="47"/>
  <c r="D112" i="47"/>
  <c r="D111" i="47" s="1"/>
  <c r="G111" i="47"/>
  <c r="G167" i="47" s="1"/>
  <c r="F111" i="47"/>
  <c r="F131" i="47" s="1"/>
  <c r="E111" i="47"/>
  <c r="E167" i="47" s="1"/>
  <c r="G107" i="47"/>
  <c r="G108" i="47" s="1"/>
  <c r="G106" i="47"/>
  <c r="F106" i="47"/>
  <c r="E106" i="47"/>
  <c r="D106" i="47"/>
  <c r="G95" i="47"/>
  <c r="F95" i="47"/>
  <c r="F107" i="47" s="1"/>
  <c r="E95" i="47"/>
  <c r="E107" i="47" s="1"/>
  <c r="D95" i="47"/>
  <c r="D107" i="47" s="1"/>
  <c r="D78" i="47"/>
  <c r="D178" i="47" s="1"/>
  <c r="G76" i="47"/>
  <c r="F76" i="47"/>
  <c r="E76" i="47"/>
  <c r="D76" i="47"/>
  <c r="G55" i="47"/>
  <c r="G166" i="47" s="1"/>
  <c r="F55" i="47"/>
  <c r="F166" i="47" s="1"/>
  <c r="E55" i="47"/>
  <c r="E166" i="47" s="1"/>
  <c r="D55" i="47"/>
  <c r="D166" i="47" s="1"/>
  <c r="G36" i="47"/>
  <c r="G79" i="47" s="1"/>
  <c r="F36" i="47"/>
  <c r="F79" i="47" s="1"/>
  <c r="E36" i="47"/>
  <c r="E79" i="47" s="1"/>
  <c r="D36" i="47"/>
  <c r="D79" i="47" s="1"/>
  <c r="G21" i="47"/>
  <c r="G78" i="47" s="1"/>
  <c r="G178" i="47" s="1"/>
  <c r="F21" i="47"/>
  <c r="F78" i="47" s="1"/>
  <c r="F178" i="47" s="1"/>
  <c r="F164" i="47" s="1"/>
  <c r="E21" i="47"/>
  <c r="E78" i="47" s="1"/>
  <c r="E178" i="47" s="1"/>
  <c r="D21" i="47"/>
  <c r="G184" i="46"/>
  <c r="G183" i="46"/>
  <c r="F183" i="46"/>
  <c r="F184" i="46" s="1"/>
  <c r="F172" i="46" s="1"/>
  <c r="E183" i="46"/>
  <c r="E184" i="46" s="1"/>
  <c r="E172" i="46" s="1"/>
  <c r="D183" i="46"/>
  <c r="D184" i="46" s="1"/>
  <c r="D172" i="46" s="1"/>
  <c r="G181" i="46"/>
  <c r="G185" i="46" s="1"/>
  <c r="F181" i="46"/>
  <c r="F185" i="46" s="1"/>
  <c r="E181" i="46"/>
  <c r="E185" i="46" s="1"/>
  <c r="D181" i="46"/>
  <c r="D185" i="46" s="1"/>
  <c r="G180" i="46"/>
  <c r="F180" i="46"/>
  <c r="E180" i="46"/>
  <c r="D180" i="46"/>
  <c r="G177" i="46"/>
  <c r="G169" i="46" s="1"/>
  <c r="F177" i="46"/>
  <c r="E177" i="46"/>
  <c r="D177" i="46"/>
  <c r="G172" i="46"/>
  <c r="G171" i="46"/>
  <c r="F171" i="46"/>
  <c r="E171" i="46"/>
  <c r="D171" i="46"/>
  <c r="G170" i="46"/>
  <c r="F170" i="46"/>
  <c r="E170" i="46"/>
  <c r="D170" i="46"/>
  <c r="G168" i="46"/>
  <c r="F168" i="46"/>
  <c r="F169" i="46" s="1"/>
  <c r="E168" i="46"/>
  <c r="E169" i="46" s="1"/>
  <c r="D168" i="46"/>
  <c r="D169" i="46" s="1"/>
  <c r="G167" i="46"/>
  <c r="G165" i="46"/>
  <c r="F165" i="46"/>
  <c r="E165" i="46"/>
  <c r="D165" i="46"/>
  <c r="G163" i="46"/>
  <c r="F163" i="46"/>
  <c r="E163" i="46"/>
  <c r="D163" i="46"/>
  <c r="G159" i="46"/>
  <c r="G161" i="46" s="1"/>
  <c r="G157" i="46"/>
  <c r="G156" i="46"/>
  <c r="F156" i="46"/>
  <c r="F157" i="46" s="1"/>
  <c r="E156" i="46"/>
  <c r="E157" i="46" s="1"/>
  <c r="D156" i="46"/>
  <c r="D157" i="46" s="1"/>
  <c r="G140" i="46"/>
  <c r="F140" i="46"/>
  <c r="E140" i="46"/>
  <c r="D140" i="46"/>
  <c r="G134" i="46"/>
  <c r="F134" i="46"/>
  <c r="E134" i="46"/>
  <c r="D134" i="46"/>
  <c r="G133" i="46"/>
  <c r="G158" i="46" s="1"/>
  <c r="F133" i="46"/>
  <c r="F158" i="46" s="1"/>
  <c r="E133" i="46"/>
  <c r="E158" i="46" s="1"/>
  <c r="D133" i="46"/>
  <c r="G131" i="46"/>
  <c r="G121" i="46"/>
  <c r="F121" i="46"/>
  <c r="F159" i="46" s="1"/>
  <c r="F161" i="46" s="1"/>
  <c r="E121" i="46"/>
  <c r="E159" i="46" s="1"/>
  <c r="E161" i="46" s="1"/>
  <c r="D121" i="46"/>
  <c r="D159" i="46" s="1"/>
  <c r="D161" i="46" s="1"/>
  <c r="G117" i="46"/>
  <c r="F117" i="46"/>
  <c r="E117" i="46"/>
  <c r="D117" i="46"/>
  <c r="G112" i="46"/>
  <c r="F112" i="46"/>
  <c r="E112" i="46"/>
  <c r="D112" i="46"/>
  <c r="D111" i="46" s="1"/>
  <c r="G111" i="46"/>
  <c r="F111" i="46"/>
  <c r="F167" i="46" s="1"/>
  <c r="E111" i="46"/>
  <c r="E167" i="46" s="1"/>
  <c r="G107" i="46"/>
  <c r="G108" i="46" s="1"/>
  <c r="G106" i="46"/>
  <c r="F106" i="46"/>
  <c r="E106" i="46"/>
  <c r="D106" i="46"/>
  <c r="G95" i="46"/>
  <c r="F95" i="46"/>
  <c r="F107" i="46" s="1"/>
  <c r="E95" i="46"/>
  <c r="E107" i="46" s="1"/>
  <c r="D95" i="46"/>
  <c r="D107" i="46" s="1"/>
  <c r="D78" i="46"/>
  <c r="D178" i="46" s="1"/>
  <c r="G76" i="46"/>
  <c r="F76" i="46"/>
  <c r="E76" i="46"/>
  <c r="D76" i="46"/>
  <c r="G55" i="46"/>
  <c r="G166" i="46" s="1"/>
  <c r="F55" i="46"/>
  <c r="F166" i="46" s="1"/>
  <c r="E55" i="46"/>
  <c r="E166" i="46" s="1"/>
  <c r="D55" i="46"/>
  <c r="D166" i="46" s="1"/>
  <c r="G36" i="46"/>
  <c r="G79" i="46" s="1"/>
  <c r="F36" i="46"/>
  <c r="F79" i="46" s="1"/>
  <c r="E36" i="46"/>
  <c r="E79" i="46" s="1"/>
  <c r="D36" i="46"/>
  <c r="D79" i="46" s="1"/>
  <c r="G21" i="46"/>
  <c r="G78" i="46" s="1"/>
  <c r="G178" i="46" s="1"/>
  <c r="F21" i="46"/>
  <c r="F78" i="46" s="1"/>
  <c r="F178" i="46" s="1"/>
  <c r="E21" i="46"/>
  <c r="E78" i="46" s="1"/>
  <c r="E178" i="46" s="1"/>
  <c r="D21" i="46"/>
  <c r="G184" i="45"/>
  <c r="G183" i="45"/>
  <c r="F183" i="45"/>
  <c r="F184" i="45" s="1"/>
  <c r="F172" i="45" s="1"/>
  <c r="E183" i="45"/>
  <c r="E184" i="45" s="1"/>
  <c r="E172" i="45" s="1"/>
  <c r="D183" i="45"/>
  <c r="D184" i="45" s="1"/>
  <c r="D172" i="45" s="1"/>
  <c r="G181" i="45"/>
  <c r="G185" i="45" s="1"/>
  <c r="F181" i="45"/>
  <c r="F185" i="45" s="1"/>
  <c r="E181" i="45"/>
  <c r="E185" i="45" s="1"/>
  <c r="D181" i="45"/>
  <c r="D185" i="45" s="1"/>
  <c r="G180" i="45"/>
  <c r="F180" i="45"/>
  <c r="E180" i="45"/>
  <c r="D180" i="45"/>
  <c r="G177" i="45"/>
  <c r="G169" i="45" s="1"/>
  <c r="F177" i="45"/>
  <c r="E177" i="45"/>
  <c r="D177" i="45"/>
  <c r="G172" i="45"/>
  <c r="G171" i="45"/>
  <c r="F171" i="45"/>
  <c r="E171" i="45"/>
  <c r="D171" i="45"/>
  <c r="G170" i="45"/>
  <c r="F170" i="45"/>
  <c r="E170" i="45"/>
  <c r="D170" i="45"/>
  <c r="G168" i="45"/>
  <c r="F168" i="45"/>
  <c r="F169" i="45" s="1"/>
  <c r="E168" i="45"/>
  <c r="E169" i="45" s="1"/>
  <c r="D168" i="45"/>
  <c r="D169" i="45" s="1"/>
  <c r="G167" i="45"/>
  <c r="G165" i="45"/>
  <c r="F165" i="45"/>
  <c r="E165" i="45"/>
  <c r="D165" i="45"/>
  <c r="G163" i="45"/>
  <c r="F163" i="45"/>
  <c r="E163" i="45"/>
  <c r="D163" i="45"/>
  <c r="G159" i="45"/>
  <c r="G161" i="45" s="1"/>
  <c r="G157" i="45"/>
  <c r="G156" i="45"/>
  <c r="F156" i="45"/>
  <c r="F157" i="45" s="1"/>
  <c r="E156" i="45"/>
  <c r="E157" i="45" s="1"/>
  <c r="D156" i="45"/>
  <c r="D157" i="45" s="1"/>
  <c r="G140" i="45"/>
  <c r="F140" i="45"/>
  <c r="E140" i="45"/>
  <c r="D140" i="45"/>
  <c r="G134" i="45"/>
  <c r="G133" i="45" s="1"/>
  <c r="F134" i="45"/>
  <c r="E134" i="45"/>
  <c r="D134" i="45"/>
  <c r="F133" i="45"/>
  <c r="F158" i="45" s="1"/>
  <c r="E133" i="45"/>
  <c r="E158" i="45" s="1"/>
  <c r="D133" i="45"/>
  <c r="D158" i="45" s="1"/>
  <c r="G131" i="45"/>
  <c r="G121" i="45"/>
  <c r="F121" i="45"/>
  <c r="F159" i="45" s="1"/>
  <c r="F161" i="45" s="1"/>
  <c r="E121" i="45"/>
  <c r="E159" i="45" s="1"/>
  <c r="E161" i="45" s="1"/>
  <c r="D121" i="45"/>
  <c r="D159" i="45" s="1"/>
  <c r="D161" i="45" s="1"/>
  <c r="G117" i="45"/>
  <c r="F117" i="45"/>
  <c r="E117" i="45"/>
  <c r="D117" i="45"/>
  <c r="G112" i="45"/>
  <c r="F112" i="45"/>
  <c r="E112" i="45"/>
  <c r="D112" i="45"/>
  <c r="D111" i="45" s="1"/>
  <c r="G111" i="45"/>
  <c r="F111" i="45"/>
  <c r="F167" i="45" s="1"/>
  <c r="E111" i="45"/>
  <c r="E167" i="45" s="1"/>
  <c r="G107" i="45"/>
  <c r="G108" i="45" s="1"/>
  <c r="G106" i="45"/>
  <c r="F106" i="45"/>
  <c r="E106" i="45"/>
  <c r="D106" i="45"/>
  <c r="G95" i="45"/>
  <c r="F95" i="45"/>
  <c r="F107" i="45" s="1"/>
  <c r="E95" i="45"/>
  <c r="E107" i="45" s="1"/>
  <c r="D95" i="45"/>
  <c r="D107" i="45" s="1"/>
  <c r="D78" i="45"/>
  <c r="D178" i="45" s="1"/>
  <c r="G76" i="45"/>
  <c r="F76" i="45"/>
  <c r="E76" i="45"/>
  <c r="D76" i="45"/>
  <c r="G55" i="45"/>
  <c r="G166" i="45" s="1"/>
  <c r="F55" i="45"/>
  <c r="F166" i="45" s="1"/>
  <c r="E55" i="45"/>
  <c r="E166" i="45" s="1"/>
  <c r="D55" i="45"/>
  <c r="G36" i="45"/>
  <c r="G79" i="45" s="1"/>
  <c r="F36" i="45"/>
  <c r="F79" i="45" s="1"/>
  <c r="E36" i="45"/>
  <c r="E79" i="45" s="1"/>
  <c r="D36" i="45"/>
  <c r="D79" i="45" s="1"/>
  <c r="G21" i="45"/>
  <c r="G78" i="45" s="1"/>
  <c r="G178" i="45" s="1"/>
  <c r="F21" i="45"/>
  <c r="F78" i="45" s="1"/>
  <c r="F178" i="45" s="1"/>
  <c r="E21" i="45"/>
  <c r="E78" i="45" s="1"/>
  <c r="E178" i="45" s="1"/>
  <c r="D21" i="45"/>
  <c r="G184" i="44"/>
  <c r="G183" i="44"/>
  <c r="F183" i="44"/>
  <c r="F184" i="44" s="1"/>
  <c r="F172" i="44" s="1"/>
  <c r="E183" i="44"/>
  <c r="E184" i="44" s="1"/>
  <c r="E172" i="44" s="1"/>
  <c r="D183" i="44"/>
  <c r="D184" i="44" s="1"/>
  <c r="D172" i="44" s="1"/>
  <c r="G181" i="44"/>
  <c r="G185" i="44" s="1"/>
  <c r="F181" i="44"/>
  <c r="F185" i="44" s="1"/>
  <c r="E181" i="44"/>
  <c r="E185" i="44" s="1"/>
  <c r="D181" i="44"/>
  <c r="D182" i="44" s="1"/>
  <c r="D186" i="44" s="1"/>
  <c r="G180" i="44"/>
  <c r="F180" i="44"/>
  <c r="E180" i="44"/>
  <c r="D180" i="44"/>
  <c r="G177" i="44"/>
  <c r="G169" i="44" s="1"/>
  <c r="F177" i="44"/>
  <c r="E177" i="44"/>
  <c r="D177" i="44"/>
  <c r="D169" i="44" s="1"/>
  <c r="G172" i="44"/>
  <c r="G171" i="44"/>
  <c r="F171" i="44"/>
  <c r="E171" i="44"/>
  <c r="D171" i="44"/>
  <c r="G170" i="44"/>
  <c r="F170" i="44"/>
  <c r="E170" i="44"/>
  <c r="D170" i="44"/>
  <c r="G168" i="44"/>
  <c r="F168" i="44"/>
  <c r="F169" i="44" s="1"/>
  <c r="E168" i="44"/>
  <c r="E169" i="44" s="1"/>
  <c r="D168" i="44"/>
  <c r="E167" i="44"/>
  <c r="D166" i="44"/>
  <c r="G165" i="44"/>
  <c r="F165" i="44"/>
  <c r="E165" i="44"/>
  <c r="D165" i="44"/>
  <c r="G163" i="44"/>
  <c r="F163" i="44"/>
  <c r="E163" i="44"/>
  <c r="D163" i="44"/>
  <c r="G161" i="44"/>
  <c r="E161" i="44"/>
  <c r="G160" i="44"/>
  <c r="G159" i="44"/>
  <c r="F159" i="44"/>
  <c r="F161" i="44" s="1"/>
  <c r="E159" i="44"/>
  <c r="E158" i="44"/>
  <c r="E162" i="44" s="1"/>
  <c r="F157" i="44"/>
  <c r="G156" i="44"/>
  <c r="F156" i="44"/>
  <c r="E156" i="44"/>
  <c r="E157" i="44" s="1"/>
  <c r="D156" i="44"/>
  <c r="G147" i="44"/>
  <c r="E147" i="44"/>
  <c r="G140" i="44"/>
  <c r="G133" i="44" s="1"/>
  <c r="G158" i="44" s="1"/>
  <c r="G162" i="44" s="1"/>
  <c r="F140" i="44"/>
  <c r="D140" i="44"/>
  <c r="G134" i="44"/>
  <c r="F134" i="44"/>
  <c r="D134" i="44"/>
  <c r="D133" i="44" s="1"/>
  <c r="E131" i="44"/>
  <c r="D131" i="44"/>
  <c r="G121" i="44"/>
  <c r="F121" i="44"/>
  <c r="D121" i="44"/>
  <c r="D159" i="44" s="1"/>
  <c r="D161" i="44" s="1"/>
  <c r="G117" i="44"/>
  <c r="G111" i="44" s="1"/>
  <c r="G131" i="44" s="1"/>
  <c r="F117" i="44"/>
  <c r="D117" i="44"/>
  <c r="G112" i="44"/>
  <c r="F112" i="44"/>
  <c r="F111" i="44" s="1"/>
  <c r="D112" i="44"/>
  <c r="D111" i="44"/>
  <c r="D167" i="44" s="1"/>
  <c r="G106" i="44"/>
  <c r="F106" i="44"/>
  <c r="E106" i="44"/>
  <c r="D106" i="44"/>
  <c r="G95" i="44"/>
  <c r="G107" i="44" s="1"/>
  <c r="F95" i="44"/>
  <c r="F107" i="44" s="1"/>
  <c r="F108" i="44" s="1"/>
  <c r="E95" i="44"/>
  <c r="E107" i="44" s="1"/>
  <c r="D95" i="44"/>
  <c r="D107" i="44" s="1"/>
  <c r="G79" i="44"/>
  <c r="G76" i="44"/>
  <c r="F76" i="44"/>
  <c r="E76" i="44"/>
  <c r="D76" i="44"/>
  <c r="G55" i="44"/>
  <c r="G56" i="44" s="1"/>
  <c r="G77" i="44" s="1"/>
  <c r="G150" i="44" s="1"/>
  <c r="F55" i="44"/>
  <c r="F166" i="44" s="1"/>
  <c r="E55" i="44"/>
  <c r="E166" i="44" s="1"/>
  <c r="D55" i="44"/>
  <c r="G37" i="44"/>
  <c r="G36" i="44"/>
  <c r="F36" i="44"/>
  <c r="F79" i="44" s="1"/>
  <c r="E36" i="44"/>
  <c r="E79" i="44" s="1"/>
  <c r="D36" i="44"/>
  <c r="D79" i="44" s="1"/>
  <c r="G21" i="44"/>
  <c r="G78" i="44" s="1"/>
  <c r="G178" i="44" s="1"/>
  <c r="F21" i="44"/>
  <c r="F78" i="44" s="1"/>
  <c r="F178" i="44" s="1"/>
  <c r="E21" i="44"/>
  <c r="E78" i="44" s="1"/>
  <c r="E178" i="44" s="1"/>
  <c r="D21" i="44"/>
  <c r="D78" i="44" s="1"/>
  <c r="D178" i="44" s="1"/>
  <c r="G183" i="43"/>
  <c r="G184" i="43" s="1"/>
  <c r="G172" i="43" s="1"/>
  <c r="F183" i="43"/>
  <c r="F184" i="43" s="1"/>
  <c r="F172" i="43" s="1"/>
  <c r="E183" i="43"/>
  <c r="E184" i="43" s="1"/>
  <c r="E172" i="43" s="1"/>
  <c r="D183" i="43"/>
  <c r="D184" i="43" s="1"/>
  <c r="D172" i="43" s="1"/>
  <c r="G181" i="43"/>
  <c r="F181" i="43"/>
  <c r="F185" i="43" s="1"/>
  <c r="E181" i="43"/>
  <c r="E185" i="43" s="1"/>
  <c r="D181" i="43"/>
  <c r="D185" i="43" s="1"/>
  <c r="G180" i="43"/>
  <c r="F180" i="43"/>
  <c r="E180" i="43"/>
  <c r="D180" i="43"/>
  <c r="G178" i="43"/>
  <c r="G179" i="43" s="1"/>
  <c r="D178" i="43"/>
  <c r="D179" i="43" s="1"/>
  <c r="G177" i="43"/>
  <c r="F177" i="43"/>
  <c r="E177" i="43"/>
  <c r="D177" i="43"/>
  <c r="D157" i="43" s="1"/>
  <c r="G171" i="43"/>
  <c r="G182" i="43" s="1"/>
  <c r="G186" i="43" s="1"/>
  <c r="F171" i="43"/>
  <c r="E171" i="43"/>
  <c r="D171" i="43"/>
  <c r="G170" i="43"/>
  <c r="F170" i="43"/>
  <c r="E170" i="43"/>
  <c r="D170" i="43"/>
  <c r="G169" i="43"/>
  <c r="G168" i="43"/>
  <c r="F168" i="43"/>
  <c r="F169" i="43" s="1"/>
  <c r="E168" i="43"/>
  <c r="E169" i="43" s="1"/>
  <c r="D168" i="43"/>
  <c r="D166" i="43"/>
  <c r="G165" i="43"/>
  <c r="F165" i="43"/>
  <c r="E165" i="43"/>
  <c r="D165" i="43"/>
  <c r="G163" i="43"/>
  <c r="F163" i="43"/>
  <c r="E163" i="43"/>
  <c r="D163" i="43"/>
  <c r="G156" i="43"/>
  <c r="G157" i="43" s="1"/>
  <c r="F156" i="43"/>
  <c r="F157" i="43" s="1"/>
  <c r="E156" i="43"/>
  <c r="E157" i="43" s="1"/>
  <c r="D156" i="43"/>
  <c r="G147" i="43"/>
  <c r="G140" i="43"/>
  <c r="F140" i="43"/>
  <c r="E140" i="43"/>
  <c r="D140" i="43"/>
  <c r="G134" i="43"/>
  <c r="F134" i="43"/>
  <c r="E134" i="43"/>
  <c r="D134" i="43"/>
  <c r="G133" i="43"/>
  <c r="F133" i="43"/>
  <c r="F158" i="43" s="1"/>
  <c r="E133" i="43"/>
  <c r="E158" i="43" s="1"/>
  <c r="D133" i="43"/>
  <c r="G121" i="43"/>
  <c r="G159" i="43" s="1"/>
  <c r="G161" i="43" s="1"/>
  <c r="F121" i="43"/>
  <c r="F159" i="43" s="1"/>
  <c r="F161" i="43" s="1"/>
  <c r="E121" i="43"/>
  <c r="E159" i="43" s="1"/>
  <c r="E161" i="43" s="1"/>
  <c r="D121" i="43"/>
  <c r="D159" i="43" s="1"/>
  <c r="D161" i="43" s="1"/>
  <c r="G117" i="43"/>
  <c r="F117" i="43"/>
  <c r="E117" i="43"/>
  <c r="D117" i="43"/>
  <c r="G112" i="43"/>
  <c r="G111" i="43" s="1"/>
  <c r="F112" i="43"/>
  <c r="E112" i="43"/>
  <c r="D112" i="43"/>
  <c r="D111" i="43" s="1"/>
  <c r="F111" i="43"/>
  <c r="F167" i="43" s="1"/>
  <c r="E111" i="43"/>
  <c r="E167" i="43" s="1"/>
  <c r="G106" i="43"/>
  <c r="F106" i="43"/>
  <c r="E106" i="43"/>
  <c r="D106" i="43"/>
  <c r="G95" i="43"/>
  <c r="G107" i="43" s="1"/>
  <c r="F95" i="43"/>
  <c r="F107" i="43" s="1"/>
  <c r="E95" i="43"/>
  <c r="E107" i="43" s="1"/>
  <c r="D95" i="43"/>
  <c r="D107" i="43" s="1"/>
  <c r="G79" i="43"/>
  <c r="G78" i="43"/>
  <c r="D78" i="43"/>
  <c r="G76" i="43"/>
  <c r="F76" i="43"/>
  <c r="E76" i="43"/>
  <c r="D76" i="43"/>
  <c r="G55" i="43"/>
  <c r="G56" i="43" s="1"/>
  <c r="G77" i="43" s="1"/>
  <c r="G150" i="43" s="1"/>
  <c r="F55" i="43"/>
  <c r="F166" i="43" s="1"/>
  <c r="E55" i="43"/>
  <c r="E166" i="43" s="1"/>
  <c r="D55" i="43"/>
  <c r="G37" i="43"/>
  <c r="G36" i="43"/>
  <c r="F36" i="43"/>
  <c r="F79" i="43" s="1"/>
  <c r="E36" i="43"/>
  <c r="E79" i="43" s="1"/>
  <c r="D36" i="43"/>
  <c r="D37" i="43" s="1"/>
  <c r="H22" i="43"/>
  <c r="H21" i="43"/>
  <c r="G21" i="43"/>
  <c r="F21" i="43"/>
  <c r="F78" i="43" s="1"/>
  <c r="F178" i="43" s="1"/>
  <c r="E21" i="43"/>
  <c r="E78" i="43" s="1"/>
  <c r="E178" i="43" s="1"/>
  <c r="D21" i="43"/>
  <c r="F184" i="42"/>
  <c r="E184" i="42"/>
  <c r="G183" i="42"/>
  <c r="G184" i="42" s="1"/>
  <c r="G172" i="42" s="1"/>
  <c r="F183" i="42"/>
  <c r="E183" i="42"/>
  <c r="E185" i="42" s="1"/>
  <c r="D183" i="42"/>
  <c r="D184" i="42" s="1"/>
  <c r="D172" i="42" s="1"/>
  <c r="G181" i="42"/>
  <c r="G185" i="42" s="1"/>
  <c r="F181" i="42"/>
  <c r="F185" i="42" s="1"/>
  <c r="E181" i="42"/>
  <c r="D181" i="42"/>
  <c r="D185" i="42" s="1"/>
  <c r="G180" i="42"/>
  <c r="F180" i="42"/>
  <c r="E180" i="42"/>
  <c r="D180" i="42"/>
  <c r="G177" i="42"/>
  <c r="F177" i="42"/>
  <c r="F169" i="42" s="1"/>
  <c r="E177" i="42"/>
  <c r="D177" i="42"/>
  <c r="F172" i="42"/>
  <c r="E172" i="42"/>
  <c r="G171" i="42"/>
  <c r="F171" i="42"/>
  <c r="E171" i="42"/>
  <c r="E182" i="42" s="1"/>
  <c r="E186" i="42" s="1"/>
  <c r="D171" i="42"/>
  <c r="G170" i="42"/>
  <c r="F170" i="42"/>
  <c r="E170" i="42"/>
  <c r="D170" i="42"/>
  <c r="E169" i="42"/>
  <c r="G168" i="42"/>
  <c r="G169" i="42" s="1"/>
  <c r="F168" i="42"/>
  <c r="E168" i="42"/>
  <c r="D168" i="42"/>
  <c r="D169" i="42" s="1"/>
  <c r="F167" i="42"/>
  <c r="G165" i="42"/>
  <c r="E165" i="42"/>
  <c r="D165" i="42"/>
  <c r="G163" i="42"/>
  <c r="F163" i="42"/>
  <c r="E163" i="42"/>
  <c r="D163" i="42"/>
  <c r="F159" i="42"/>
  <c r="F161" i="42" s="1"/>
  <c r="E159" i="42"/>
  <c r="E161" i="42" s="1"/>
  <c r="E157" i="42"/>
  <c r="G156" i="42"/>
  <c r="G157" i="42" s="1"/>
  <c r="F156" i="42"/>
  <c r="E156" i="42"/>
  <c r="D156" i="42"/>
  <c r="D157" i="42" s="1"/>
  <c r="G140" i="42"/>
  <c r="F140" i="42"/>
  <c r="E140" i="42"/>
  <c r="D140" i="42"/>
  <c r="G134" i="42"/>
  <c r="F134" i="42"/>
  <c r="E134" i="42"/>
  <c r="E133" i="42" s="1"/>
  <c r="D134" i="42"/>
  <c r="D133" i="42" s="1"/>
  <c r="G133" i="42"/>
  <c r="F133" i="42"/>
  <c r="F158" i="42" s="1"/>
  <c r="G121" i="42"/>
  <c r="G159" i="42" s="1"/>
  <c r="G161" i="42" s="1"/>
  <c r="F121" i="42"/>
  <c r="E121" i="42"/>
  <c r="D121" i="42"/>
  <c r="D159" i="42" s="1"/>
  <c r="D161" i="42" s="1"/>
  <c r="G117" i="42"/>
  <c r="F117" i="42"/>
  <c r="E117" i="42"/>
  <c r="D117" i="42"/>
  <c r="G112" i="42"/>
  <c r="F112" i="42"/>
  <c r="E112" i="42"/>
  <c r="E111" i="42" s="1"/>
  <c r="D112" i="42"/>
  <c r="G111" i="42"/>
  <c r="G167" i="42" s="1"/>
  <c r="F111" i="42"/>
  <c r="F131" i="42" s="1"/>
  <c r="D111" i="42"/>
  <c r="D167" i="42" s="1"/>
  <c r="G106" i="42"/>
  <c r="F106" i="42"/>
  <c r="E106" i="42"/>
  <c r="D106" i="42"/>
  <c r="G95" i="42"/>
  <c r="G107" i="42" s="1"/>
  <c r="F95" i="42"/>
  <c r="F107" i="42" s="1"/>
  <c r="E95" i="42"/>
  <c r="E107" i="42" s="1"/>
  <c r="D95" i="42"/>
  <c r="D107" i="42" s="1"/>
  <c r="G76" i="42"/>
  <c r="F76" i="42"/>
  <c r="E76" i="42"/>
  <c r="D76" i="42"/>
  <c r="G55" i="42"/>
  <c r="G166" i="42" s="1"/>
  <c r="F55" i="42"/>
  <c r="F166" i="42" s="1"/>
  <c r="E55" i="42"/>
  <c r="E166" i="42" s="1"/>
  <c r="D55" i="42"/>
  <c r="D166" i="42" s="1"/>
  <c r="G36" i="42"/>
  <c r="G79" i="42" s="1"/>
  <c r="F36" i="42"/>
  <c r="F79" i="42" s="1"/>
  <c r="E36" i="42"/>
  <c r="E79" i="42" s="1"/>
  <c r="D36" i="42"/>
  <c r="D79" i="42" s="1"/>
  <c r="G21" i="42"/>
  <c r="G78" i="42" s="1"/>
  <c r="G178" i="42" s="1"/>
  <c r="F21" i="42"/>
  <c r="F78" i="42" s="1"/>
  <c r="F178" i="42" s="1"/>
  <c r="E21" i="42"/>
  <c r="E78" i="42" s="1"/>
  <c r="E178" i="42" s="1"/>
  <c r="D21" i="42"/>
  <c r="D78" i="42" s="1"/>
  <c r="D178" i="42" s="1"/>
  <c r="F179" i="42" l="1"/>
  <c r="F164" i="42"/>
  <c r="F108" i="42"/>
  <c r="E147" i="42"/>
  <c r="E158" i="42"/>
  <c r="G152" i="43"/>
  <c r="G108" i="43"/>
  <c r="G153" i="43" s="1"/>
  <c r="D164" i="44"/>
  <c r="D179" i="44"/>
  <c r="G151" i="44"/>
  <c r="G154" i="44"/>
  <c r="D162" i="45"/>
  <c r="D160" i="45"/>
  <c r="D179" i="46"/>
  <c r="D164" i="46"/>
  <c r="D108" i="47"/>
  <c r="D167" i="47"/>
  <c r="D131" i="47"/>
  <c r="G179" i="49"/>
  <c r="G164" i="49"/>
  <c r="F179" i="50"/>
  <c r="F164" i="50"/>
  <c r="G131" i="50"/>
  <c r="G167" i="50"/>
  <c r="G158" i="50"/>
  <c r="G162" i="50" s="1"/>
  <c r="G179" i="51"/>
  <c r="G164" i="51"/>
  <c r="F154" i="51"/>
  <c r="F151" i="51"/>
  <c r="G179" i="42"/>
  <c r="G164" i="42"/>
  <c r="G108" i="42"/>
  <c r="F162" i="42"/>
  <c r="F160" i="42"/>
  <c r="G154" i="43"/>
  <c r="G151" i="43"/>
  <c r="D152" i="43"/>
  <c r="D108" i="43"/>
  <c r="D153" i="43" s="1"/>
  <c r="G152" i="44"/>
  <c r="G108" i="44"/>
  <c r="G153" i="44" s="1"/>
  <c r="G179" i="45"/>
  <c r="G164" i="45"/>
  <c r="D108" i="46"/>
  <c r="G153" i="46"/>
  <c r="D167" i="46"/>
  <c r="D131" i="46"/>
  <c r="G162" i="46"/>
  <c r="G160" i="46"/>
  <c r="D158" i="47"/>
  <c r="G179" i="48"/>
  <c r="G164" i="48"/>
  <c r="G153" i="50"/>
  <c r="F179" i="53"/>
  <c r="F164" i="53"/>
  <c r="F179" i="54"/>
  <c r="F164" i="54"/>
  <c r="F179" i="55"/>
  <c r="F164" i="55"/>
  <c r="D179" i="42"/>
  <c r="D164" i="42"/>
  <c r="D108" i="42"/>
  <c r="E131" i="42"/>
  <c r="E167" i="42"/>
  <c r="D56" i="43"/>
  <c r="D77" i="43" s="1"/>
  <c r="D150" i="43" s="1"/>
  <c r="G167" i="43"/>
  <c r="G131" i="43"/>
  <c r="G158" i="43"/>
  <c r="D108" i="44"/>
  <c r="D158" i="44"/>
  <c r="D147" i="44"/>
  <c r="D179" i="45"/>
  <c r="D164" i="45"/>
  <c r="G158" i="45"/>
  <c r="G147" i="45"/>
  <c r="D158" i="46"/>
  <c r="G179" i="47"/>
  <c r="G164" i="47"/>
  <c r="F179" i="52"/>
  <c r="F164" i="52"/>
  <c r="G158" i="52"/>
  <c r="G147" i="52"/>
  <c r="G164" i="53"/>
  <c r="G179" i="53"/>
  <c r="F154" i="53"/>
  <c r="F151" i="53"/>
  <c r="G179" i="54"/>
  <c r="G164" i="54"/>
  <c r="F154" i="54"/>
  <c r="F151" i="54"/>
  <c r="G164" i="55"/>
  <c r="G179" i="55"/>
  <c r="D160" i="58"/>
  <c r="D162" i="58"/>
  <c r="E164" i="42"/>
  <c r="E179" i="42"/>
  <c r="E108" i="42"/>
  <c r="D158" i="42"/>
  <c r="D147" i="42"/>
  <c r="D167" i="43"/>
  <c r="D131" i="43"/>
  <c r="D158" i="43"/>
  <c r="G179" i="44"/>
  <c r="G164" i="44"/>
  <c r="D108" i="45"/>
  <c r="D167" i="45"/>
  <c r="D131" i="45"/>
  <c r="G164" i="46"/>
  <c r="G179" i="46"/>
  <c r="G158" i="47"/>
  <c r="G162" i="47" s="1"/>
  <c r="G147" i="47"/>
  <c r="F179" i="51"/>
  <c r="F164" i="51"/>
  <c r="G158" i="51"/>
  <c r="G147" i="51"/>
  <c r="G164" i="52"/>
  <c r="G179" i="52"/>
  <c r="F154" i="52"/>
  <c r="F151" i="52"/>
  <c r="F186" i="53"/>
  <c r="G37" i="42"/>
  <c r="G158" i="42"/>
  <c r="D79" i="43"/>
  <c r="D147" i="43"/>
  <c r="D169" i="43"/>
  <c r="F179" i="46"/>
  <c r="F164" i="46"/>
  <c r="F162" i="47"/>
  <c r="F160" i="47"/>
  <c r="F179" i="47"/>
  <c r="F179" i="48"/>
  <c r="F185" i="49"/>
  <c r="F182" i="49"/>
  <c r="F186" i="49" s="1"/>
  <c r="F79" i="50"/>
  <c r="F37" i="50"/>
  <c r="F56" i="50" s="1"/>
  <c r="F77" i="50" s="1"/>
  <c r="F150" i="50" s="1"/>
  <c r="F158" i="50"/>
  <c r="F147" i="50"/>
  <c r="G185" i="50"/>
  <c r="G182" i="50"/>
  <c r="G186" i="50" s="1"/>
  <c r="G185" i="51"/>
  <c r="G182" i="51"/>
  <c r="G186" i="51" s="1"/>
  <c r="G79" i="52"/>
  <c r="G37" i="52"/>
  <c r="G56" i="52" s="1"/>
  <c r="G77" i="52" s="1"/>
  <c r="G150" i="52" s="1"/>
  <c r="F184" i="52"/>
  <c r="F172" i="52" s="1"/>
  <c r="G185" i="53"/>
  <c r="G182" i="53"/>
  <c r="G186" i="53" s="1"/>
  <c r="F184" i="54"/>
  <c r="F172" i="54" s="1"/>
  <c r="G79" i="55"/>
  <c r="G37" i="55"/>
  <c r="G56" i="55" s="1"/>
  <c r="G77" i="55" s="1"/>
  <c r="G150" i="55" s="1"/>
  <c r="F166" i="56"/>
  <c r="F56" i="56"/>
  <c r="F77" i="56" s="1"/>
  <c r="F150" i="56" s="1"/>
  <c r="F179" i="57"/>
  <c r="F164" i="57"/>
  <c r="D37" i="58"/>
  <c r="D164" i="59"/>
  <c r="D179" i="59"/>
  <c r="D147" i="59"/>
  <c r="G152" i="61"/>
  <c r="G108" i="61"/>
  <c r="G153" i="61" s="1"/>
  <c r="F108" i="67"/>
  <c r="D56" i="42"/>
  <c r="D77" i="42" s="1"/>
  <c r="D150" i="42" s="1"/>
  <c r="D131" i="42"/>
  <c r="F157" i="42"/>
  <c r="E162" i="43"/>
  <c r="E160" i="43"/>
  <c r="E179" i="44"/>
  <c r="E164" i="44"/>
  <c r="F133" i="44"/>
  <c r="E108" i="45"/>
  <c r="E108" i="47"/>
  <c r="G184" i="47"/>
  <c r="G172" i="47" s="1"/>
  <c r="G56" i="48"/>
  <c r="G77" i="48" s="1"/>
  <c r="G150" i="48" s="1"/>
  <c r="G184" i="48"/>
  <c r="G172" i="48" s="1"/>
  <c r="G56" i="49"/>
  <c r="G77" i="49" s="1"/>
  <c r="G150" i="49" s="1"/>
  <c r="G152" i="49"/>
  <c r="D179" i="52"/>
  <c r="D164" i="52"/>
  <c r="D162" i="52"/>
  <c r="D160" i="52"/>
  <c r="F162" i="52"/>
  <c r="D179" i="53"/>
  <c r="D164" i="53"/>
  <c r="D179" i="54"/>
  <c r="D164" i="54"/>
  <c r="D162" i="54"/>
  <c r="D160" i="54"/>
  <c r="F162" i="54"/>
  <c r="E108" i="56"/>
  <c r="E157" i="57"/>
  <c r="E169" i="57"/>
  <c r="E165" i="57"/>
  <c r="E179" i="58"/>
  <c r="E164" i="58"/>
  <c r="E108" i="62"/>
  <c r="E179" i="63"/>
  <c r="E164" i="63"/>
  <c r="D162" i="63"/>
  <c r="D160" i="63"/>
  <c r="E37" i="42"/>
  <c r="E56" i="42" s="1"/>
  <c r="E77" i="42" s="1"/>
  <c r="E150" i="42" s="1"/>
  <c r="F162" i="43"/>
  <c r="F160" i="43"/>
  <c r="G157" i="44"/>
  <c r="G166" i="44"/>
  <c r="D185" i="44"/>
  <c r="D37" i="45"/>
  <c r="D56" i="45" s="1"/>
  <c r="D77" i="45" s="1"/>
  <c r="D150" i="45" s="1"/>
  <c r="F108" i="45"/>
  <c r="D147" i="45"/>
  <c r="D166" i="45"/>
  <c r="D182" i="45"/>
  <c r="D186" i="45" s="1"/>
  <c r="D37" i="46"/>
  <c r="D56" i="46" s="1"/>
  <c r="D77" i="46" s="1"/>
  <c r="D150" i="46" s="1"/>
  <c r="F108" i="46"/>
  <c r="D147" i="46"/>
  <c r="D182" i="46"/>
  <c r="D186" i="46" s="1"/>
  <c r="D37" i="47"/>
  <c r="D56" i="47" s="1"/>
  <c r="D77" i="47" s="1"/>
  <c r="D150" i="47" s="1"/>
  <c r="F108" i="47"/>
  <c r="D147" i="47"/>
  <c r="E179" i="48"/>
  <c r="E164" i="48"/>
  <c r="D108" i="48"/>
  <c r="D153" i="48" s="1"/>
  <c r="F153" i="48"/>
  <c r="E162" i="48"/>
  <c r="E160" i="48"/>
  <c r="E179" i="49"/>
  <c r="E164" i="49"/>
  <c r="D108" i="49"/>
  <c r="F153" i="49"/>
  <c r="E162" i="49"/>
  <c r="E160" i="49"/>
  <c r="F169" i="49"/>
  <c r="F151" i="49"/>
  <c r="G184" i="49"/>
  <c r="G172" i="49" s="1"/>
  <c r="G166" i="50"/>
  <c r="G56" i="50"/>
  <c r="G77" i="50" s="1"/>
  <c r="G150" i="50" s="1"/>
  <c r="G152" i="50"/>
  <c r="G169" i="50"/>
  <c r="G157" i="50"/>
  <c r="F167" i="51"/>
  <c r="F131" i="51"/>
  <c r="G169" i="51"/>
  <c r="G153" i="52"/>
  <c r="F167" i="52"/>
  <c r="F131" i="52"/>
  <c r="G169" i="52"/>
  <c r="G151" i="52"/>
  <c r="G153" i="53"/>
  <c r="F167" i="53"/>
  <c r="F131" i="53"/>
  <c r="G169" i="53"/>
  <c r="G151" i="53"/>
  <c r="F167" i="54"/>
  <c r="F131" i="54"/>
  <c r="G169" i="54"/>
  <c r="G152" i="55"/>
  <c r="G108" i="55"/>
  <c r="G153" i="55" s="1"/>
  <c r="F167" i="55"/>
  <c r="G169" i="55"/>
  <c r="G165" i="55"/>
  <c r="F158" i="56"/>
  <c r="F147" i="56"/>
  <c r="G169" i="56"/>
  <c r="G157" i="56"/>
  <c r="F185" i="56"/>
  <c r="F182" i="56"/>
  <c r="F186" i="56" s="1"/>
  <c r="G179" i="57"/>
  <c r="G164" i="57"/>
  <c r="E108" i="57"/>
  <c r="G108" i="57"/>
  <c r="D160" i="57"/>
  <c r="D182" i="57"/>
  <c r="D186" i="57" s="1"/>
  <c r="E157" i="58"/>
  <c r="E169" i="58"/>
  <c r="D182" i="58"/>
  <c r="D186" i="58" s="1"/>
  <c r="D79" i="59"/>
  <c r="F179" i="60"/>
  <c r="F164" i="60"/>
  <c r="D108" i="60"/>
  <c r="E108" i="60"/>
  <c r="F179" i="61"/>
  <c r="F164" i="61"/>
  <c r="E179" i="62"/>
  <c r="E164" i="62"/>
  <c r="E79" i="62"/>
  <c r="E37" i="62"/>
  <c r="E56" i="62" s="1"/>
  <c r="E77" i="62" s="1"/>
  <c r="E150" i="62" s="1"/>
  <c r="G179" i="64"/>
  <c r="G164" i="64"/>
  <c r="G179" i="65"/>
  <c r="G164" i="65"/>
  <c r="G56" i="42"/>
  <c r="G77" i="42" s="1"/>
  <c r="G150" i="42" s="1"/>
  <c r="G131" i="42"/>
  <c r="G147" i="42"/>
  <c r="F165" i="42"/>
  <c r="F179" i="43"/>
  <c r="F164" i="43"/>
  <c r="F108" i="43"/>
  <c r="D182" i="43"/>
  <c r="D186" i="43" s="1"/>
  <c r="D37" i="44"/>
  <c r="D56" i="44" s="1"/>
  <c r="D77" i="44" s="1"/>
  <c r="D150" i="44" s="1"/>
  <c r="F167" i="44"/>
  <c r="F131" i="44"/>
  <c r="F179" i="45"/>
  <c r="F164" i="45"/>
  <c r="F162" i="45"/>
  <c r="F160" i="45"/>
  <c r="F162" i="46"/>
  <c r="F160" i="46"/>
  <c r="D179" i="47"/>
  <c r="D164" i="47"/>
  <c r="F184" i="50"/>
  <c r="F172" i="50" s="1"/>
  <c r="G79" i="51"/>
  <c r="G37" i="51"/>
  <c r="G56" i="51" s="1"/>
  <c r="G77" i="51" s="1"/>
  <c r="G150" i="51" s="1"/>
  <c r="F152" i="51"/>
  <c r="F184" i="51"/>
  <c r="F172" i="51" s="1"/>
  <c r="F152" i="52"/>
  <c r="G185" i="52"/>
  <c r="G182" i="52"/>
  <c r="G186" i="52" s="1"/>
  <c r="G79" i="53"/>
  <c r="G37" i="53"/>
  <c r="G56" i="53" s="1"/>
  <c r="G77" i="53" s="1"/>
  <c r="G150" i="53" s="1"/>
  <c r="F152" i="53"/>
  <c r="G158" i="53"/>
  <c r="G147" i="53"/>
  <c r="F184" i="53"/>
  <c r="F172" i="53" s="1"/>
  <c r="G79" i="54"/>
  <c r="G37" i="54"/>
  <c r="G56" i="54" s="1"/>
  <c r="G77" i="54" s="1"/>
  <c r="G150" i="54" s="1"/>
  <c r="F152" i="54"/>
  <c r="G158" i="54"/>
  <c r="G147" i="54"/>
  <c r="G185" i="54"/>
  <c r="G182" i="54"/>
  <c r="G186" i="54" s="1"/>
  <c r="F166" i="55"/>
  <c r="F56" i="55"/>
  <c r="F77" i="55" s="1"/>
  <c r="F150" i="55" s="1"/>
  <c r="G158" i="55"/>
  <c r="G162" i="55" s="1"/>
  <c r="G147" i="55"/>
  <c r="G185" i="55"/>
  <c r="G182" i="55"/>
  <c r="G186" i="55" s="1"/>
  <c r="F184" i="55"/>
  <c r="F172" i="55" s="1"/>
  <c r="G79" i="56"/>
  <c r="G37" i="56"/>
  <c r="G56" i="56" s="1"/>
  <c r="G77" i="56" s="1"/>
  <c r="G150" i="56" s="1"/>
  <c r="G151" i="56" s="1"/>
  <c r="D179" i="58"/>
  <c r="D164" i="58"/>
  <c r="D147" i="58"/>
  <c r="F158" i="61"/>
  <c r="F147" i="61"/>
  <c r="D37" i="42"/>
  <c r="G166" i="43"/>
  <c r="G185" i="43"/>
  <c r="G167" i="44"/>
  <c r="E108" i="46"/>
  <c r="E153" i="46" s="1"/>
  <c r="G152" i="46"/>
  <c r="F169" i="47"/>
  <c r="F157" i="47"/>
  <c r="G152" i="48"/>
  <c r="F169" i="48"/>
  <c r="F179" i="49"/>
  <c r="D179" i="51"/>
  <c r="D164" i="51"/>
  <c r="D162" i="51"/>
  <c r="D160" i="51"/>
  <c r="F162" i="51"/>
  <c r="D162" i="53"/>
  <c r="D160" i="53"/>
  <c r="F162" i="53"/>
  <c r="D179" i="55"/>
  <c r="D164" i="55"/>
  <c r="G108" i="56"/>
  <c r="G153" i="56" s="1"/>
  <c r="G152" i="56"/>
  <c r="F79" i="57"/>
  <c r="F37" i="57"/>
  <c r="F56" i="57" s="1"/>
  <c r="F77" i="57" s="1"/>
  <c r="F150" i="57" s="1"/>
  <c r="E179" i="57"/>
  <c r="E164" i="57"/>
  <c r="F108" i="58"/>
  <c r="E160" i="58"/>
  <c r="F152" i="59"/>
  <c r="F108" i="59"/>
  <c r="F153" i="59" s="1"/>
  <c r="D108" i="62"/>
  <c r="E179" i="67"/>
  <c r="E164" i="67"/>
  <c r="D164" i="43"/>
  <c r="F179" i="44"/>
  <c r="F164" i="44"/>
  <c r="D157" i="44"/>
  <c r="F37" i="42"/>
  <c r="F56" i="42" s="1"/>
  <c r="F77" i="42" s="1"/>
  <c r="F150" i="42" s="1"/>
  <c r="F147" i="42"/>
  <c r="F182" i="42"/>
  <c r="F186" i="42" s="1"/>
  <c r="E179" i="43"/>
  <c r="E164" i="43"/>
  <c r="E108" i="43"/>
  <c r="G164" i="43"/>
  <c r="E108" i="44"/>
  <c r="E153" i="44" s="1"/>
  <c r="G182" i="44"/>
  <c r="G186" i="44" s="1"/>
  <c r="E179" i="45"/>
  <c r="E164" i="45"/>
  <c r="G37" i="45"/>
  <c r="G56" i="45" s="1"/>
  <c r="G77" i="45" s="1"/>
  <c r="G150" i="45" s="1"/>
  <c r="E162" i="45"/>
  <c r="E160" i="45"/>
  <c r="G182" i="45"/>
  <c r="G186" i="45" s="1"/>
  <c r="E179" i="46"/>
  <c r="E164" i="46"/>
  <c r="G37" i="46"/>
  <c r="G56" i="46" s="1"/>
  <c r="G77" i="46" s="1"/>
  <c r="G150" i="46" s="1"/>
  <c r="E162" i="46"/>
  <c r="E160" i="46"/>
  <c r="G147" i="46"/>
  <c r="G151" i="46"/>
  <c r="G182" i="46"/>
  <c r="G186" i="46" s="1"/>
  <c r="E179" i="47"/>
  <c r="E164" i="47"/>
  <c r="G37" i="47"/>
  <c r="G56" i="47" s="1"/>
  <c r="G77" i="47" s="1"/>
  <c r="G150" i="47" s="1"/>
  <c r="F185" i="47"/>
  <c r="F182" i="47"/>
  <c r="F186" i="47" s="1"/>
  <c r="G185" i="47"/>
  <c r="F79" i="48"/>
  <c r="F37" i="48"/>
  <c r="F56" i="48" s="1"/>
  <c r="F77" i="48" s="1"/>
  <c r="F150" i="48" s="1"/>
  <c r="F151" i="48" s="1"/>
  <c r="G108" i="48"/>
  <c r="G153" i="48" s="1"/>
  <c r="G167" i="48"/>
  <c r="G131" i="48"/>
  <c r="F158" i="48"/>
  <c r="F147" i="48"/>
  <c r="G166" i="48"/>
  <c r="F185" i="48"/>
  <c r="F182" i="48"/>
  <c r="F186" i="48" s="1"/>
  <c r="G185" i="48"/>
  <c r="F79" i="49"/>
  <c r="F37" i="49"/>
  <c r="F56" i="49" s="1"/>
  <c r="F77" i="49" s="1"/>
  <c r="F150" i="49" s="1"/>
  <c r="G108" i="49"/>
  <c r="G153" i="49" s="1"/>
  <c r="G167" i="49"/>
  <c r="G131" i="49"/>
  <c r="F158" i="49"/>
  <c r="F147" i="49"/>
  <c r="E179" i="50"/>
  <c r="E164" i="50"/>
  <c r="D108" i="50"/>
  <c r="F153" i="50"/>
  <c r="F185" i="50"/>
  <c r="E108" i="51"/>
  <c r="E153" i="51" s="1"/>
  <c r="F108" i="51"/>
  <c r="F153" i="51" s="1"/>
  <c r="F166" i="51"/>
  <c r="F185" i="51"/>
  <c r="E108" i="52"/>
  <c r="E153" i="52" s="1"/>
  <c r="F108" i="52"/>
  <c r="F153" i="52" s="1"/>
  <c r="F166" i="52"/>
  <c r="F185" i="52"/>
  <c r="E108" i="53"/>
  <c r="F108" i="53"/>
  <c r="F153" i="53" s="1"/>
  <c r="F166" i="53"/>
  <c r="F185" i="53"/>
  <c r="E108" i="54"/>
  <c r="F108" i="54"/>
  <c r="F153" i="54" s="1"/>
  <c r="F166" i="54"/>
  <c r="F185" i="54"/>
  <c r="E152" i="55"/>
  <c r="E108" i="55"/>
  <c r="E153" i="55" s="1"/>
  <c r="F108" i="55"/>
  <c r="F153" i="55" s="1"/>
  <c r="F158" i="55"/>
  <c r="F185" i="55"/>
  <c r="G164" i="56"/>
  <c r="F179" i="56"/>
  <c r="E162" i="57"/>
  <c r="E186" i="57"/>
  <c r="E108" i="58"/>
  <c r="E165" i="58"/>
  <c r="E186" i="58"/>
  <c r="E108" i="59"/>
  <c r="E153" i="59" s="1"/>
  <c r="F179" i="62"/>
  <c r="F164" i="62"/>
  <c r="F79" i="62"/>
  <c r="F37" i="62"/>
  <c r="F56" i="62" s="1"/>
  <c r="F77" i="62" s="1"/>
  <c r="F150" i="62" s="1"/>
  <c r="G182" i="42"/>
  <c r="G186" i="42" s="1"/>
  <c r="E37" i="43"/>
  <c r="E56" i="43" s="1"/>
  <c r="E77" i="43" s="1"/>
  <c r="E150" i="43" s="1"/>
  <c r="E131" i="43"/>
  <c r="E147" i="43"/>
  <c r="E182" i="43"/>
  <c r="E186" i="43" s="1"/>
  <c r="E37" i="44"/>
  <c r="E56" i="44"/>
  <c r="E77" i="44" s="1"/>
  <c r="E150" i="44" s="1"/>
  <c r="E182" i="44"/>
  <c r="E186" i="44" s="1"/>
  <c r="E37" i="45"/>
  <c r="E56" i="45" s="1"/>
  <c r="E77" i="45" s="1"/>
  <c r="E150" i="45" s="1"/>
  <c r="E131" i="45"/>
  <c r="E147" i="45"/>
  <c r="E182" i="45"/>
  <c r="E186" i="45" s="1"/>
  <c r="E37" i="46"/>
  <c r="E56" i="46"/>
  <c r="E77" i="46" s="1"/>
  <c r="E150" i="46" s="1"/>
  <c r="E131" i="46"/>
  <c r="E147" i="46"/>
  <c r="E182" i="46"/>
  <c r="E186" i="46" s="1"/>
  <c r="E37" i="47"/>
  <c r="E56" i="47"/>
  <c r="E77" i="47" s="1"/>
  <c r="E150" i="47" s="1"/>
  <c r="E131" i="47"/>
  <c r="E147" i="47"/>
  <c r="E108" i="48"/>
  <c r="E108" i="49"/>
  <c r="E108" i="50"/>
  <c r="E179" i="51"/>
  <c r="E164" i="51"/>
  <c r="E162" i="51"/>
  <c r="E160" i="51"/>
  <c r="E179" i="52"/>
  <c r="E164" i="52"/>
  <c r="E162" i="52"/>
  <c r="E160" i="52"/>
  <c r="E179" i="53"/>
  <c r="E164" i="53"/>
  <c r="E162" i="53"/>
  <c r="E160" i="53"/>
  <c r="E179" i="54"/>
  <c r="E164" i="54"/>
  <c r="E162" i="54"/>
  <c r="E160" i="54"/>
  <c r="E179" i="55"/>
  <c r="E164" i="55"/>
  <c r="G158" i="56"/>
  <c r="G147" i="56"/>
  <c r="G185" i="56"/>
  <c r="G182" i="56"/>
  <c r="G186" i="56" s="1"/>
  <c r="G79" i="57"/>
  <c r="G37" i="57"/>
  <c r="G56" i="57" s="1"/>
  <c r="G77" i="57" s="1"/>
  <c r="G150" i="57" s="1"/>
  <c r="E37" i="58"/>
  <c r="E56" i="58" s="1"/>
  <c r="E77" i="58" s="1"/>
  <c r="E150" i="58" s="1"/>
  <c r="G108" i="58"/>
  <c r="E147" i="58"/>
  <c r="E37" i="59"/>
  <c r="E56" i="59" s="1"/>
  <c r="E77" i="59" s="1"/>
  <c r="E150" i="59" s="1"/>
  <c r="G108" i="59"/>
  <c r="E147" i="59"/>
  <c r="E164" i="60"/>
  <c r="E179" i="60"/>
  <c r="E167" i="63"/>
  <c r="E131" i="63"/>
  <c r="D179" i="64"/>
  <c r="D164" i="64"/>
  <c r="D56" i="65"/>
  <c r="D77" i="65" s="1"/>
  <c r="D150" i="65" s="1"/>
  <c r="D182" i="42"/>
  <c r="D186" i="42" s="1"/>
  <c r="F37" i="43"/>
  <c r="F56" i="43"/>
  <c r="F77" i="43" s="1"/>
  <c r="F150" i="43" s="1"/>
  <c r="F131" i="43"/>
  <c r="F147" i="43"/>
  <c r="F182" i="43"/>
  <c r="F186" i="43" s="1"/>
  <c r="F37" i="44"/>
  <c r="F56" i="44"/>
  <c r="F77" i="44" s="1"/>
  <c r="F150" i="44" s="1"/>
  <c r="F153" i="44" s="1"/>
  <c r="F182" i="44"/>
  <c r="F186" i="44" s="1"/>
  <c r="F37" i="45"/>
  <c r="F56" i="45"/>
  <c r="F77" i="45" s="1"/>
  <c r="F150" i="45" s="1"/>
  <c r="F152" i="45" s="1"/>
  <c r="F131" i="45"/>
  <c r="F147" i="45"/>
  <c r="F182" i="45"/>
  <c r="F186" i="45" s="1"/>
  <c r="F37" i="46"/>
  <c r="F56" i="46"/>
  <c r="F77" i="46" s="1"/>
  <c r="F150" i="46" s="1"/>
  <c r="F152" i="46" s="1"/>
  <c r="F131" i="46"/>
  <c r="F147" i="46"/>
  <c r="F182" i="46"/>
  <c r="F186" i="46" s="1"/>
  <c r="F37" i="47"/>
  <c r="F56" i="47" s="1"/>
  <c r="F77" i="47" s="1"/>
  <c r="F150" i="47" s="1"/>
  <c r="F147" i="47"/>
  <c r="D179" i="48"/>
  <c r="D164" i="48"/>
  <c r="D162" i="48"/>
  <c r="D160" i="48"/>
  <c r="D179" i="49"/>
  <c r="D164" i="49"/>
  <c r="D162" i="49"/>
  <c r="D160" i="49"/>
  <c r="D179" i="50"/>
  <c r="D164" i="50"/>
  <c r="D162" i="50"/>
  <c r="D160" i="50"/>
  <c r="D108" i="51"/>
  <c r="D108" i="52"/>
  <c r="D108" i="53"/>
  <c r="D153" i="53" s="1"/>
  <c r="D108" i="54"/>
  <c r="D152" i="55"/>
  <c r="D108" i="55"/>
  <c r="D153" i="55" s="1"/>
  <c r="D108" i="56"/>
  <c r="F153" i="56"/>
  <c r="F169" i="56"/>
  <c r="D108" i="57"/>
  <c r="F152" i="57"/>
  <c r="F108" i="57"/>
  <c r="F153" i="57" s="1"/>
  <c r="D147" i="57"/>
  <c r="D179" i="57"/>
  <c r="D164" i="57"/>
  <c r="D56" i="58"/>
  <c r="D77" i="58" s="1"/>
  <c r="D150" i="58" s="1"/>
  <c r="D152" i="58"/>
  <c r="D108" i="58"/>
  <c r="D153" i="58" s="1"/>
  <c r="D56" i="59"/>
  <c r="D77" i="59" s="1"/>
  <c r="D150" i="59" s="1"/>
  <c r="D108" i="59"/>
  <c r="D153" i="59" s="1"/>
  <c r="E131" i="60"/>
  <c r="E167" i="60"/>
  <c r="E179" i="61"/>
  <c r="E164" i="61"/>
  <c r="E79" i="61"/>
  <c r="E37" i="61"/>
  <c r="E56" i="61" s="1"/>
  <c r="E77" i="61" s="1"/>
  <c r="E150" i="61" s="1"/>
  <c r="E158" i="63"/>
  <c r="E179" i="64"/>
  <c r="E164" i="64"/>
  <c r="D182" i="47"/>
  <c r="D186" i="47" s="1"/>
  <c r="D37" i="48"/>
  <c r="D56" i="48"/>
  <c r="D77" i="48" s="1"/>
  <c r="D150" i="48" s="1"/>
  <c r="D131" i="48"/>
  <c r="D147" i="48"/>
  <c r="D182" i="48"/>
  <c r="D186" i="48" s="1"/>
  <c r="D37" i="49"/>
  <c r="D56" i="49"/>
  <c r="D77" i="49" s="1"/>
  <c r="D150" i="49" s="1"/>
  <c r="D131" i="49"/>
  <c r="D147" i="49"/>
  <c r="D182" i="49"/>
  <c r="D186" i="49" s="1"/>
  <c r="D37" i="50"/>
  <c r="D56" i="50"/>
  <c r="D77" i="50" s="1"/>
  <c r="D150" i="50" s="1"/>
  <c r="D152" i="50" s="1"/>
  <c r="D131" i="50"/>
  <c r="D147" i="50"/>
  <c r="D182" i="50"/>
  <c r="D186" i="50" s="1"/>
  <c r="D37" i="51"/>
  <c r="D56" i="51" s="1"/>
  <c r="D77" i="51" s="1"/>
  <c r="D150" i="51" s="1"/>
  <c r="D131" i="51"/>
  <c r="D147" i="51"/>
  <c r="D182" i="51"/>
  <c r="D186" i="51" s="1"/>
  <c r="D37" i="52"/>
  <c r="D56" i="52"/>
  <c r="D77" i="52" s="1"/>
  <c r="D150" i="52" s="1"/>
  <c r="D131" i="52"/>
  <c r="D147" i="52"/>
  <c r="D182" i="52"/>
  <c r="D186" i="52" s="1"/>
  <c r="D37" i="53"/>
  <c r="D56" i="53"/>
  <c r="D77" i="53" s="1"/>
  <c r="D150" i="53" s="1"/>
  <c r="D131" i="53"/>
  <c r="D147" i="53"/>
  <c r="D182" i="53"/>
  <c r="D186" i="53" s="1"/>
  <c r="D37" i="54"/>
  <c r="D56" i="54"/>
  <c r="D77" i="54" s="1"/>
  <c r="D150" i="54" s="1"/>
  <c r="D131" i="54"/>
  <c r="D147" i="54"/>
  <c r="D182" i="54"/>
  <c r="D186" i="54" s="1"/>
  <c r="D37" i="55"/>
  <c r="D56" i="55" s="1"/>
  <c r="D77" i="55" s="1"/>
  <c r="D150" i="55" s="1"/>
  <c r="D131" i="55"/>
  <c r="D147" i="55"/>
  <c r="D182" i="55"/>
  <c r="D186" i="55" s="1"/>
  <c r="D179" i="56"/>
  <c r="D164" i="56"/>
  <c r="D37" i="56"/>
  <c r="D56" i="56"/>
  <c r="D77" i="56" s="1"/>
  <c r="D150" i="56" s="1"/>
  <c r="D162" i="56"/>
  <c r="D160" i="56"/>
  <c r="F167" i="57"/>
  <c r="F131" i="57"/>
  <c r="D131" i="57"/>
  <c r="F158" i="57"/>
  <c r="F179" i="58"/>
  <c r="F164" i="58"/>
  <c r="D131" i="58"/>
  <c r="F162" i="58"/>
  <c r="F160" i="58"/>
  <c r="F179" i="59"/>
  <c r="F164" i="59"/>
  <c r="D131" i="59"/>
  <c r="E166" i="59"/>
  <c r="D182" i="59"/>
  <c r="D186" i="59" s="1"/>
  <c r="D179" i="60"/>
  <c r="D164" i="60"/>
  <c r="D37" i="60"/>
  <c r="D56" i="60" s="1"/>
  <c r="D77" i="60" s="1"/>
  <c r="D150" i="60" s="1"/>
  <c r="F56" i="60"/>
  <c r="F77" i="60" s="1"/>
  <c r="F150" i="60" s="1"/>
  <c r="F108" i="60"/>
  <c r="F169" i="60"/>
  <c r="E185" i="60"/>
  <c r="E182" i="60"/>
  <c r="E186" i="60" s="1"/>
  <c r="D108" i="61"/>
  <c r="E153" i="61"/>
  <c r="E185" i="61"/>
  <c r="E182" i="61"/>
  <c r="E186" i="61" s="1"/>
  <c r="F152" i="62"/>
  <c r="F167" i="63"/>
  <c r="F131" i="63"/>
  <c r="E152" i="64"/>
  <c r="E108" i="64"/>
  <c r="E153" i="64" s="1"/>
  <c r="G108" i="64"/>
  <c r="E160" i="67"/>
  <c r="E162" i="67"/>
  <c r="E182" i="47"/>
  <c r="E186" i="47" s="1"/>
  <c r="E37" i="48"/>
  <c r="E56" i="48"/>
  <c r="E77" i="48" s="1"/>
  <c r="E150" i="48" s="1"/>
  <c r="E152" i="48" s="1"/>
  <c r="E131" i="48"/>
  <c r="E147" i="48"/>
  <c r="E182" i="48"/>
  <c r="E186" i="48" s="1"/>
  <c r="E37" i="49"/>
  <c r="E56" i="49"/>
  <c r="E77" i="49" s="1"/>
  <c r="E150" i="49" s="1"/>
  <c r="E131" i="49"/>
  <c r="E147" i="49"/>
  <c r="E182" i="49"/>
  <c r="E186" i="49" s="1"/>
  <c r="E37" i="50"/>
  <c r="E56" i="50" s="1"/>
  <c r="E77" i="50" s="1"/>
  <c r="E150" i="50" s="1"/>
  <c r="E131" i="50"/>
  <c r="E147" i="50"/>
  <c r="E182" i="50"/>
  <c r="E186" i="50" s="1"/>
  <c r="E37" i="51"/>
  <c r="E56" i="51"/>
  <c r="E77" i="51" s="1"/>
  <c r="E150" i="51" s="1"/>
  <c r="E131" i="51"/>
  <c r="E147" i="51"/>
  <c r="E182" i="51"/>
  <c r="E186" i="51" s="1"/>
  <c r="E37" i="52"/>
  <c r="E56" i="52"/>
  <c r="E77" i="52" s="1"/>
  <c r="E150" i="52" s="1"/>
  <c r="E131" i="52"/>
  <c r="E147" i="52"/>
  <c r="E182" i="52"/>
  <c r="E186" i="52" s="1"/>
  <c r="E37" i="53"/>
  <c r="E56" i="53"/>
  <c r="E77" i="53" s="1"/>
  <c r="E150" i="53" s="1"/>
  <c r="E131" i="53"/>
  <c r="E147" i="53"/>
  <c r="E182" i="53"/>
  <c r="E186" i="53" s="1"/>
  <c r="E37" i="54"/>
  <c r="E56" i="54" s="1"/>
  <c r="E77" i="54" s="1"/>
  <c r="E150" i="54" s="1"/>
  <c r="E131" i="54"/>
  <c r="E147" i="54"/>
  <c r="E182" i="54"/>
  <c r="E186" i="54" s="1"/>
  <c r="E37" i="55"/>
  <c r="E56" i="55"/>
  <c r="E77" i="55" s="1"/>
  <c r="E150" i="55" s="1"/>
  <c r="E131" i="55"/>
  <c r="E147" i="55"/>
  <c r="E182" i="55"/>
  <c r="E186" i="55" s="1"/>
  <c r="E179" i="56"/>
  <c r="E164" i="56"/>
  <c r="E37" i="56"/>
  <c r="E56" i="56" s="1"/>
  <c r="E77" i="56" s="1"/>
  <c r="E150" i="56" s="1"/>
  <c r="E162" i="56"/>
  <c r="E160" i="56"/>
  <c r="G167" i="57"/>
  <c r="G131" i="57"/>
  <c r="E131" i="57"/>
  <c r="G158" i="57"/>
  <c r="G179" i="58"/>
  <c r="G164" i="58"/>
  <c r="E131" i="58"/>
  <c r="G162" i="58"/>
  <c r="G160" i="58"/>
  <c r="G179" i="59"/>
  <c r="G164" i="59"/>
  <c r="G162" i="59"/>
  <c r="G160" i="59"/>
  <c r="E182" i="59"/>
  <c r="E186" i="59" s="1"/>
  <c r="E37" i="60"/>
  <c r="E56" i="60" s="1"/>
  <c r="E77" i="60" s="1"/>
  <c r="E150" i="60" s="1"/>
  <c r="G162" i="60"/>
  <c r="G160" i="60"/>
  <c r="F182" i="60"/>
  <c r="F186" i="60" s="1"/>
  <c r="F185" i="60"/>
  <c r="F151" i="61"/>
  <c r="D179" i="63"/>
  <c r="D164" i="63"/>
  <c r="F108" i="63"/>
  <c r="F152" i="63"/>
  <c r="E108" i="65"/>
  <c r="G108" i="65"/>
  <c r="G153" i="65" s="1"/>
  <c r="D131" i="56"/>
  <c r="D147" i="56"/>
  <c r="D182" i="56"/>
  <c r="D186" i="56" s="1"/>
  <c r="D37" i="57"/>
  <c r="D56" i="57" s="1"/>
  <c r="D77" i="57" s="1"/>
  <c r="D150" i="57" s="1"/>
  <c r="F147" i="57"/>
  <c r="F182" i="57"/>
  <c r="F186" i="57" s="1"/>
  <c r="F37" i="58"/>
  <c r="F56" i="58"/>
  <c r="F77" i="58" s="1"/>
  <c r="F150" i="58" s="1"/>
  <c r="F131" i="58"/>
  <c r="F147" i="58"/>
  <c r="F182" i="58"/>
  <c r="F186" i="58" s="1"/>
  <c r="F37" i="59"/>
  <c r="F56" i="59"/>
  <c r="F77" i="59" s="1"/>
  <c r="F150" i="59" s="1"/>
  <c r="F131" i="59"/>
  <c r="F147" i="59"/>
  <c r="F182" i="59"/>
  <c r="F186" i="59" s="1"/>
  <c r="E158" i="60"/>
  <c r="E147" i="60"/>
  <c r="F165" i="60"/>
  <c r="E169" i="60"/>
  <c r="F152" i="61"/>
  <c r="E169" i="61"/>
  <c r="E158" i="62"/>
  <c r="E147" i="62"/>
  <c r="F185" i="62"/>
  <c r="E184" i="62"/>
  <c r="E172" i="62" s="1"/>
  <c r="E185" i="62"/>
  <c r="E56" i="63"/>
  <c r="E77" i="63" s="1"/>
  <c r="E150" i="63" s="1"/>
  <c r="E152" i="63"/>
  <c r="E108" i="63"/>
  <c r="E153" i="63" s="1"/>
  <c r="F158" i="63"/>
  <c r="E166" i="63"/>
  <c r="F185" i="63"/>
  <c r="E184" i="63"/>
  <c r="E172" i="63" s="1"/>
  <c r="E185" i="63"/>
  <c r="E131" i="56"/>
  <c r="E147" i="56"/>
  <c r="E182" i="56"/>
  <c r="E186" i="56" s="1"/>
  <c r="E37" i="57"/>
  <c r="E56" i="57" s="1"/>
  <c r="E77" i="57" s="1"/>
  <c r="E150" i="57" s="1"/>
  <c r="G147" i="57"/>
  <c r="G182" i="57"/>
  <c r="G186" i="57" s="1"/>
  <c r="G37" i="58"/>
  <c r="G56" i="58" s="1"/>
  <c r="G77" i="58" s="1"/>
  <c r="G150" i="58" s="1"/>
  <c r="G131" i="58"/>
  <c r="G147" i="58"/>
  <c r="G182" i="58"/>
  <c r="G186" i="58" s="1"/>
  <c r="G37" i="59"/>
  <c r="G56" i="59"/>
  <c r="G77" i="59" s="1"/>
  <c r="G150" i="59" s="1"/>
  <c r="G131" i="59"/>
  <c r="G147" i="59"/>
  <c r="G182" i="59"/>
  <c r="G186" i="59" s="1"/>
  <c r="G179" i="60"/>
  <c r="G164" i="60"/>
  <c r="G37" i="60"/>
  <c r="G56" i="60" s="1"/>
  <c r="G77" i="60" s="1"/>
  <c r="G150" i="60" s="1"/>
  <c r="G108" i="60"/>
  <c r="E158" i="61"/>
  <c r="E147" i="61"/>
  <c r="G108" i="62"/>
  <c r="G179" i="63"/>
  <c r="G164" i="63"/>
  <c r="G162" i="63"/>
  <c r="G160" i="63"/>
  <c r="E79" i="64"/>
  <c r="F166" i="64"/>
  <c r="F56" i="64"/>
  <c r="F77" i="64" s="1"/>
  <c r="F150" i="64" s="1"/>
  <c r="D152" i="64"/>
  <c r="D108" i="64"/>
  <c r="D153" i="64" s="1"/>
  <c r="F108" i="64"/>
  <c r="F153" i="64" s="1"/>
  <c r="F160" i="64"/>
  <c r="F179" i="64"/>
  <c r="F164" i="64"/>
  <c r="F179" i="65"/>
  <c r="F164" i="65"/>
  <c r="D152" i="65"/>
  <c r="D108" i="65"/>
  <c r="F152" i="65"/>
  <c r="F108" i="65"/>
  <c r="F153" i="65" s="1"/>
  <c r="D108" i="66"/>
  <c r="D153" i="66" s="1"/>
  <c r="D182" i="66"/>
  <c r="D186" i="66" s="1"/>
  <c r="D182" i="67"/>
  <c r="D186" i="67" s="1"/>
  <c r="D162" i="60"/>
  <c r="D160" i="60"/>
  <c r="D179" i="61"/>
  <c r="D164" i="61"/>
  <c r="D162" i="61"/>
  <c r="D160" i="61"/>
  <c r="D179" i="62"/>
  <c r="D164" i="62"/>
  <c r="D162" i="62"/>
  <c r="D160" i="62"/>
  <c r="D108" i="63"/>
  <c r="D79" i="64"/>
  <c r="E167" i="64"/>
  <c r="E131" i="64"/>
  <c r="G167" i="64"/>
  <c r="G185" i="64"/>
  <c r="G182" i="64"/>
  <c r="G186" i="64" s="1"/>
  <c r="G79" i="65"/>
  <c r="G37" i="65"/>
  <c r="G56" i="65" s="1"/>
  <c r="G77" i="65" s="1"/>
  <c r="G150" i="65" s="1"/>
  <c r="G158" i="65"/>
  <c r="G147" i="65"/>
  <c r="E157" i="65"/>
  <c r="E169" i="65"/>
  <c r="E179" i="65"/>
  <c r="E164" i="65"/>
  <c r="E179" i="66"/>
  <c r="E164" i="66"/>
  <c r="D179" i="67"/>
  <c r="D164" i="67"/>
  <c r="D147" i="67"/>
  <c r="G179" i="61"/>
  <c r="G164" i="61"/>
  <c r="G162" i="61"/>
  <c r="G160" i="61"/>
  <c r="G179" i="62"/>
  <c r="G164" i="62"/>
  <c r="F182" i="62"/>
  <c r="F186" i="62" s="1"/>
  <c r="F37" i="63"/>
  <c r="F56" i="63" s="1"/>
  <c r="F77" i="63" s="1"/>
  <c r="F150" i="63" s="1"/>
  <c r="G108" i="63"/>
  <c r="F147" i="63"/>
  <c r="F182" i="63"/>
  <c r="F186" i="63" s="1"/>
  <c r="E181" i="64"/>
  <c r="E177" i="64"/>
  <c r="E162" i="64"/>
  <c r="E56" i="64"/>
  <c r="E77" i="64" s="1"/>
  <c r="E150" i="64" s="1"/>
  <c r="D167" i="64"/>
  <c r="D131" i="64"/>
  <c r="F167" i="64"/>
  <c r="F185" i="64"/>
  <c r="F182" i="64"/>
  <c r="F186" i="64" s="1"/>
  <c r="F79" i="65"/>
  <c r="F37" i="65"/>
  <c r="F56" i="65" s="1"/>
  <c r="F77" i="65" s="1"/>
  <c r="F150" i="65" s="1"/>
  <c r="F158" i="65"/>
  <c r="F147" i="65"/>
  <c r="D157" i="65"/>
  <c r="D169" i="65"/>
  <c r="D179" i="65"/>
  <c r="D164" i="65"/>
  <c r="D179" i="66"/>
  <c r="D164" i="66"/>
  <c r="E182" i="66"/>
  <c r="E186" i="66" s="1"/>
  <c r="G152" i="67"/>
  <c r="G108" i="67"/>
  <c r="G153" i="67" s="1"/>
  <c r="E182" i="67"/>
  <c r="E186" i="67" s="1"/>
  <c r="G131" i="60"/>
  <c r="G147" i="60"/>
  <c r="G182" i="60"/>
  <c r="G186" i="60" s="1"/>
  <c r="G37" i="61"/>
  <c r="G56" i="61"/>
  <c r="G77" i="61" s="1"/>
  <c r="G150" i="61" s="1"/>
  <c r="G131" i="61"/>
  <c r="G147" i="61"/>
  <c r="G182" i="61"/>
  <c r="G186" i="61" s="1"/>
  <c r="G37" i="62"/>
  <c r="G56" i="62"/>
  <c r="G77" i="62" s="1"/>
  <c r="G150" i="62" s="1"/>
  <c r="G131" i="62"/>
  <c r="G147" i="62"/>
  <c r="G182" i="62"/>
  <c r="G186" i="62" s="1"/>
  <c r="G37" i="63"/>
  <c r="G56" i="63"/>
  <c r="G77" i="63" s="1"/>
  <c r="G150" i="63" s="1"/>
  <c r="G131" i="63"/>
  <c r="G147" i="63"/>
  <c r="G182" i="63"/>
  <c r="G186" i="63" s="1"/>
  <c r="G37" i="64"/>
  <c r="G56" i="64" s="1"/>
  <c r="G77" i="64" s="1"/>
  <c r="G150" i="64" s="1"/>
  <c r="D37" i="66"/>
  <c r="F152" i="66"/>
  <c r="F108" i="66"/>
  <c r="F153" i="66" s="1"/>
  <c r="D147" i="66"/>
  <c r="D169" i="66"/>
  <c r="D165" i="66"/>
  <c r="D157" i="66"/>
  <c r="D56" i="67"/>
  <c r="D77" i="67" s="1"/>
  <c r="D150" i="67" s="1"/>
  <c r="D152" i="67"/>
  <c r="D108" i="67"/>
  <c r="D153" i="67" s="1"/>
  <c r="D131" i="60"/>
  <c r="D147" i="60"/>
  <c r="D182" i="60"/>
  <c r="D186" i="60" s="1"/>
  <c r="D37" i="61"/>
  <c r="D56" i="61"/>
  <c r="D77" i="61" s="1"/>
  <c r="D150" i="61" s="1"/>
  <c r="D131" i="61"/>
  <c r="D147" i="61"/>
  <c r="D182" i="61"/>
  <c r="D186" i="61" s="1"/>
  <c r="D37" i="62"/>
  <c r="D56" i="62" s="1"/>
  <c r="D77" i="62" s="1"/>
  <c r="D150" i="62" s="1"/>
  <c r="D131" i="62"/>
  <c r="D147" i="62"/>
  <c r="D182" i="62"/>
  <c r="D186" i="62" s="1"/>
  <c r="D37" i="63"/>
  <c r="D56" i="63"/>
  <c r="D77" i="63" s="1"/>
  <c r="D150" i="63" s="1"/>
  <c r="D131" i="63"/>
  <c r="D147" i="63"/>
  <c r="D182" i="63"/>
  <c r="D186" i="63" s="1"/>
  <c r="D181" i="64"/>
  <c r="D177" i="64"/>
  <c r="D162" i="64"/>
  <c r="D36" i="64"/>
  <c r="D37" i="64" s="1"/>
  <c r="D56" i="64"/>
  <c r="D77" i="64" s="1"/>
  <c r="D150" i="64" s="1"/>
  <c r="E37" i="66"/>
  <c r="E56" i="66" s="1"/>
  <c r="E77" i="66" s="1"/>
  <c r="E150" i="66" s="1"/>
  <c r="G108" i="66"/>
  <c r="E147" i="66"/>
  <c r="E56" i="67"/>
  <c r="E77" i="67" s="1"/>
  <c r="E150" i="67" s="1"/>
  <c r="E152" i="67"/>
  <c r="E108" i="67"/>
  <c r="D147" i="64"/>
  <c r="D37" i="65"/>
  <c r="D131" i="65"/>
  <c r="F179" i="66"/>
  <c r="F164" i="66"/>
  <c r="D56" i="66"/>
  <c r="D77" i="66" s="1"/>
  <c r="D150" i="66" s="1"/>
  <c r="E167" i="66"/>
  <c r="F179" i="67"/>
  <c r="F164" i="67"/>
  <c r="D131" i="67"/>
  <c r="F162" i="67"/>
  <c r="F160" i="67"/>
  <c r="E147" i="64"/>
  <c r="E37" i="65"/>
  <c r="E56" i="65" s="1"/>
  <c r="E77" i="65" s="1"/>
  <c r="E150" i="65" s="1"/>
  <c r="E131" i="65"/>
  <c r="G179" i="66"/>
  <c r="G164" i="66"/>
  <c r="G179" i="67"/>
  <c r="G164" i="67"/>
  <c r="E131" i="67"/>
  <c r="G162" i="67"/>
  <c r="G160" i="67"/>
  <c r="F182" i="65"/>
  <c r="F186" i="65" s="1"/>
  <c r="F37" i="66"/>
  <c r="F56" i="66"/>
  <c r="F77" i="66" s="1"/>
  <c r="F150" i="66" s="1"/>
  <c r="F131" i="66"/>
  <c r="F147" i="66"/>
  <c r="F182" i="66"/>
  <c r="F186" i="66" s="1"/>
  <c r="F37" i="67"/>
  <c r="F56" i="67"/>
  <c r="F77" i="67" s="1"/>
  <c r="F150" i="67" s="1"/>
  <c r="F131" i="67"/>
  <c r="F147" i="67"/>
  <c r="F182" i="67"/>
  <c r="F186" i="67" s="1"/>
  <c r="G182" i="65"/>
  <c r="G186" i="65" s="1"/>
  <c r="G37" i="66"/>
  <c r="G56" i="66" s="1"/>
  <c r="G77" i="66" s="1"/>
  <c r="G150" i="66" s="1"/>
  <c r="G131" i="66"/>
  <c r="G147" i="66"/>
  <c r="G182" i="66"/>
  <c r="G186" i="66" s="1"/>
  <c r="G37" i="67"/>
  <c r="G56" i="67"/>
  <c r="G77" i="67" s="1"/>
  <c r="G150" i="67" s="1"/>
  <c r="G131" i="67"/>
  <c r="G147" i="67"/>
  <c r="G182" i="67"/>
  <c r="G186" i="67" s="1"/>
  <c r="G155" i="60" l="1"/>
  <c r="G154" i="60"/>
  <c r="G151" i="60"/>
  <c r="G152" i="60"/>
  <c r="E155" i="60"/>
  <c r="E154" i="60"/>
  <c r="E152" i="60"/>
  <c r="E151" i="60"/>
  <c r="D155" i="60"/>
  <c r="D154" i="60"/>
  <c r="D151" i="60"/>
  <c r="D152" i="60"/>
  <c r="E154" i="58"/>
  <c r="E155" i="58"/>
  <c r="E151" i="58"/>
  <c r="E152" i="58"/>
  <c r="E155" i="45"/>
  <c r="E154" i="45"/>
  <c r="E151" i="45"/>
  <c r="E152" i="45"/>
  <c r="E155" i="56"/>
  <c r="E154" i="56"/>
  <c r="E151" i="56"/>
  <c r="E152" i="56"/>
  <c r="E155" i="59"/>
  <c r="E154" i="59"/>
  <c r="F155" i="42"/>
  <c r="F154" i="42"/>
  <c r="F151" i="42"/>
  <c r="F152" i="42"/>
  <c r="D155" i="44"/>
  <c r="D154" i="44"/>
  <c r="D152" i="44"/>
  <c r="D151" i="44"/>
  <c r="G155" i="66"/>
  <c r="G154" i="66"/>
  <c r="G151" i="66"/>
  <c r="G152" i="66"/>
  <c r="E155" i="66"/>
  <c r="E154" i="66"/>
  <c r="E154" i="57"/>
  <c r="E155" i="57"/>
  <c r="E152" i="57"/>
  <c r="E151" i="57"/>
  <c r="D155" i="55"/>
  <c r="D154" i="55"/>
  <c r="E151" i="42"/>
  <c r="E154" i="42"/>
  <c r="E155" i="42"/>
  <c r="E152" i="42"/>
  <c r="D155" i="62"/>
  <c r="D154" i="62"/>
  <c r="D151" i="62"/>
  <c r="D152" i="62"/>
  <c r="E155" i="54"/>
  <c r="E154" i="54"/>
  <c r="E151" i="54"/>
  <c r="E152" i="54"/>
  <c r="F155" i="47"/>
  <c r="F154" i="47"/>
  <c r="F152" i="47"/>
  <c r="F151" i="47"/>
  <c r="D155" i="45"/>
  <c r="D151" i="45"/>
  <c r="D154" i="45"/>
  <c r="D152" i="45"/>
  <c r="D154" i="57"/>
  <c r="D151" i="57"/>
  <c r="D155" i="57"/>
  <c r="D152" i="57"/>
  <c r="D155" i="51"/>
  <c r="D154" i="51"/>
  <c r="D151" i="51"/>
  <c r="D152" i="51"/>
  <c r="E154" i="65"/>
  <c r="E155" i="65"/>
  <c r="E151" i="65"/>
  <c r="E152" i="65"/>
  <c r="G154" i="64"/>
  <c r="G155" i="64"/>
  <c r="G151" i="64"/>
  <c r="G152" i="64"/>
  <c r="G155" i="58"/>
  <c r="G154" i="58"/>
  <c r="G151" i="58"/>
  <c r="G152" i="58"/>
  <c r="E155" i="50"/>
  <c r="E154" i="50"/>
  <c r="E151" i="50"/>
  <c r="E152" i="50"/>
  <c r="E155" i="43"/>
  <c r="E154" i="43"/>
  <c r="E151" i="43"/>
  <c r="E152" i="43"/>
  <c r="D155" i="47"/>
  <c r="D151" i="47"/>
  <c r="D154" i="47"/>
  <c r="D152" i="47"/>
  <c r="D155" i="46"/>
  <c r="D151" i="46"/>
  <c r="D154" i="46"/>
  <c r="D152" i="46"/>
  <c r="D155" i="61"/>
  <c r="D154" i="61"/>
  <c r="D151" i="61"/>
  <c r="G155" i="63"/>
  <c r="G154" i="63"/>
  <c r="G151" i="63"/>
  <c r="E169" i="64"/>
  <c r="E165" i="64"/>
  <c r="E157" i="64"/>
  <c r="E151" i="64"/>
  <c r="F155" i="59"/>
  <c r="F154" i="59"/>
  <c r="E155" i="53"/>
  <c r="E154" i="53"/>
  <c r="E151" i="53"/>
  <c r="E155" i="49"/>
  <c r="E154" i="49"/>
  <c r="E151" i="49"/>
  <c r="D155" i="56"/>
  <c r="D154" i="56"/>
  <c r="D151" i="56"/>
  <c r="E155" i="61"/>
  <c r="E154" i="61"/>
  <c r="E152" i="61"/>
  <c r="D154" i="65"/>
  <c r="D155" i="65"/>
  <c r="D151" i="65"/>
  <c r="E152" i="53"/>
  <c r="E153" i="43"/>
  <c r="G155" i="42"/>
  <c r="G154" i="42"/>
  <c r="G151" i="42"/>
  <c r="E153" i="60"/>
  <c r="F160" i="50"/>
  <c r="F162" i="50"/>
  <c r="G162" i="42"/>
  <c r="G160" i="42"/>
  <c r="G162" i="51"/>
  <c r="G160" i="51"/>
  <c r="G162" i="43"/>
  <c r="G160" i="43"/>
  <c r="G152" i="42"/>
  <c r="E154" i="67"/>
  <c r="E155" i="67"/>
  <c r="E151" i="67"/>
  <c r="G155" i="62"/>
  <c r="G154" i="62"/>
  <c r="G151" i="62"/>
  <c r="G152" i="63"/>
  <c r="G153" i="62"/>
  <c r="F155" i="58"/>
  <c r="F154" i="58"/>
  <c r="F151" i="58"/>
  <c r="G162" i="57"/>
  <c r="G160" i="57"/>
  <c r="D153" i="61"/>
  <c r="D155" i="53"/>
  <c r="D154" i="53"/>
  <c r="D151" i="53"/>
  <c r="D153" i="57"/>
  <c r="F155" i="43"/>
  <c r="F154" i="43"/>
  <c r="F151" i="43"/>
  <c r="G155" i="57"/>
  <c r="G154" i="57"/>
  <c r="G151" i="57"/>
  <c r="E155" i="47"/>
  <c r="E154" i="47"/>
  <c r="E151" i="47"/>
  <c r="F162" i="48"/>
  <c r="F160" i="48"/>
  <c r="G155" i="45"/>
  <c r="G154" i="45"/>
  <c r="D153" i="62"/>
  <c r="G155" i="54"/>
  <c r="G154" i="54"/>
  <c r="G152" i="54"/>
  <c r="E155" i="62"/>
  <c r="E151" i="62"/>
  <c r="E154" i="62"/>
  <c r="G153" i="57"/>
  <c r="F162" i="56"/>
  <c r="F160" i="56"/>
  <c r="F153" i="45"/>
  <c r="G154" i="49"/>
  <c r="G155" i="49"/>
  <c r="G151" i="49"/>
  <c r="E153" i="47"/>
  <c r="F152" i="44"/>
  <c r="F155" i="56"/>
  <c r="F154" i="56"/>
  <c r="F152" i="56"/>
  <c r="G155" i="52"/>
  <c r="G154" i="52"/>
  <c r="G152" i="52"/>
  <c r="E153" i="42"/>
  <c r="D160" i="44"/>
  <c r="D162" i="44"/>
  <c r="F186" i="50"/>
  <c r="D153" i="47"/>
  <c r="G155" i="44"/>
  <c r="G155" i="67"/>
  <c r="G154" i="67"/>
  <c r="G151" i="67"/>
  <c r="D185" i="64"/>
  <c r="D182" i="64"/>
  <c r="D186" i="64" s="1"/>
  <c r="G155" i="61"/>
  <c r="G154" i="61"/>
  <c r="G151" i="61"/>
  <c r="F162" i="65"/>
  <c r="F160" i="65"/>
  <c r="E155" i="64"/>
  <c r="E154" i="64"/>
  <c r="F155" i="63"/>
  <c r="F151" i="63"/>
  <c r="F154" i="63"/>
  <c r="G155" i="65"/>
  <c r="G154" i="65"/>
  <c r="G151" i="65"/>
  <c r="D153" i="63"/>
  <c r="F154" i="64"/>
  <c r="F155" i="64"/>
  <c r="F151" i="64"/>
  <c r="G152" i="62"/>
  <c r="G155" i="59"/>
  <c r="G154" i="59"/>
  <c r="G151" i="59"/>
  <c r="G152" i="65"/>
  <c r="F153" i="63"/>
  <c r="E155" i="55"/>
  <c r="E154" i="55"/>
  <c r="E155" i="51"/>
  <c r="E154" i="51"/>
  <c r="E151" i="51"/>
  <c r="G153" i="64"/>
  <c r="E186" i="63"/>
  <c r="D152" i="61"/>
  <c r="F153" i="60"/>
  <c r="F162" i="57"/>
  <c r="F160" i="57"/>
  <c r="D155" i="52"/>
  <c r="D154" i="52"/>
  <c r="D151" i="52"/>
  <c r="D155" i="48"/>
  <c r="D154" i="48"/>
  <c r="D151" i="48"/>
  <c r="D154" i="58"/>
  <c r="D155" i="58"/>
  <c r="D151" i="58"/>
  <c r="D153" i="56"/>
  <c r="D153" i="54"/>
  <c r="D153" i="52"/>
  <c r="G153" i="59"/>
  <c r="G153" i="58"/>
  <c r="G162" i="56"/>
  <c r="G160" i="56"/>
  <c r="E155" i="46"/>
  <c r="E154" i="46"/>
  <c r="E151" i="46"/>
  <c r="E155" i="44"/>
  <c r="E154" i="44"/>
  <c r="E151" i="44"/>
  <c r="F154" i="62"/>
  <c r="F155" i="62"/>
  <c r="F151" i="62"/>
  <c r="F153" i="62"/>
  <c r="E153" i="54"/>
  <c r="E152" i="51"/>
  <c r="F162" i="49"/>
  <c r="F160" i="49"/>
  <c r="F155" i="49"/>
  <c r="F152" i="49"/>
  <c r="F154" i="49"/>
  <c r="G155" i="47"/>
  <c r="G151" i="47"/>
  <c r="G154" i="47"/>
  <c r="G155" i="46"/>
  <c r="G154" i="46"/>
  <c r="G151" i="45"/>
  <c r="E152" i="44"/>
  <c r="F153" i="58"/>
  <c r="F155" i="57"/>
  <c r="F154" i="57"/>
  <c r="F151" i="57"/>
  <c r="E152" i="46"/>
  <c r="F155" i="55"/>
  <c r="F154" i="55"/>
  <c r="G155" i="51"/>
  <c r="G154" i="51"/>
  <c r="G152" i="51"/>
  <c r="F152" i="43"/>
  <c r="G152" i="57"/>
  <c r="G151" i="51"/>
  <c r="G153" i="51"/>
  <c r="G154" i="50"/>
  <c r="G155" i="50"/>
  <c r="G151" i="50"/>
  <c r="D153" i="49"/>
  <c r="D152" i="48"/>
  <c r="F153" i="47"/>
  <c r="E152" i="62"/>
  <c r="E153" i="56"/>
  <c r="E152" i="47"/>
  <c r="F147" i="44"/>
  <c r="F158" i="44"/>
  <c r="F153" i="67"/>
  <c r="F186" i="55"/>
  <c r="G153" i="45"/>
  <c r="F155" i="53"/>
  <c r="G186" i="49"/>
  <c r="D162" i="46"/>
  <c r="D160" i="46"/>
  <c r="D153" i="44"/>
  <c r="D153" i="42"/>
  <c r="D153" i="46"/>
  <c r="E162" i="42"/>
  <c r="E160" i="42"/>
  <c r="G153" i="63"/>
  <c r="E162" i="61"/>
  <c r="E160" i="61"/>
  <c r="F162" i="63"/>
  <c r="F160" i="63"/>
  <c r="E160" i="62"/>
  <c r="E162" i="62"/>
  <c r="E162" i="60"/>
  <c r="E160" i="60"/>
  <c r="F155" i="60"/>
  <c r="F154" i="60"/>
  <c r="F151" i="60"/>
  <c r="D155" i="54"/>
  <c r="D154" i="54"/>
  <c r="D151" i="54"/>
  <c r="D155" i="50"/>
  <c r="D154" i="50"/>
  <c r="D151" i="50"/>
  <c r="D153" i="51"/>
  <c r="F155" i="46"/>
  <c r="F154" i="46"/>
  <c r="F151" i="46"/>
  <c r="F155" i="44"/>
  <c r="F151" i="44"/>
  <c r="F154" i="44"/>
  <c r="E152" i="49"/>
  <c r="E153" i="57"/>
  <c r="D153" i="45"/>
  <c r="G162" i="45"/>
  <c r="G160" i="45"/>
  <c r="F155" i="67"/>
  <c r="F154" i="67"/>
  <c r="F151" i="67"/>
  <c r="D154" i="66"/>
  <c r="D155" i="66"/>
  <c r="D169" i="64"/>
  <c r="D165" i="64"/>
  <c r="D157" i="64"/>
  <c r="D151" i="64"/>
  <c r="E185" i="64"/>
  <c r="E182" i="64"/>
  <c r="E186" i="64" s="1"/>
  <c r="G162" i="65"/>
  <c r="G160" i="65"/>
  <c r="G153" i="60"/>
  <c r="E151" i="61"/>
  <c r="E155" i="52"/>
  <c r="E154" i="52"/>
  <c r="E151" i="52"/>
  <c r="E155" i="48"/>
  <c r="E154" i="48"/>
  <c r="E151" i="48"/>
  <c r="D155" i="49"/>
  <c r="D154" i="49"/>
  <c r="D151" i="49"/>
  <c r="D152" i="53"/>
  <c r="F155" i="45"/>
  <c r="F154" i="45"/>
  <c r="F151" i="45"/>
  <c r="E186" i="62"/>
  <c r="E153" i="50"/>
  <c r="E153" i="48"/>
  <c r="E153" i="58"/>
  <c r="E152" i="52"/>
  <c r="D153" i="50"/>
  <c r="F155" i="48"/>
  <c r="F154" i="48"/>
  <c r="F152" i="48"/>
  <c r="F162" i="61"/>
  <c r="F160" i="61"/>
  <c r="G162" i="53"/>
  <c r="G160" i="53"/>
  <c r="F153" i="43"/>
  <c r="D153" i="60"/>
  <c r="D155" i="42"/>
  <c r="D154" i="42"/>
  <c r="D151" i="42"/>
  <c r="F155" i="50"/>
  <c r="F151" i="50"/>
  <c r="F154" i="50"/>
  <c r="F152" i="50"/>
  <c r="F186" i="52"/>
  <c r="F155" i="54"/>
  <c r="F155" i="51"/>
  <c r="F153" i="42"/>
  <c r="F155" i="66"/>
  <c r="F154" i="66"/>
  <c r="D155" i="64"/>
  <c r="D154" i="64"/>
  <c r="D155" i="63"/>
  <c r="D154" i="63"/>
  <c r="D151" i="63"/>
  <c r="E153" i="67"/>
  <c r="G153" i="66"/>
  <c r="D154" i="67"/>
  <c r="D155" i="67"/>
  <c r="D151" i="67"/>
  <c r="F155" i="65"/>
  <c r="F154" i="65"/>
  <c r="F151" i="65"/>
  <c r="D152" i="63"/>
  <c r="D153" i="65"/>
  <c r="F152" i="64"/>
  <c r="E154" i="63"/>
  <c r="E155" i="63"/>
  <c r="E151" i="63"/>
  <c r="E153" i="65"/>
  <c r="F152" i="60"/>
  <c r="E160" i="63"/>
  <c r="E162" i="63"/>
  <c r="D154" i="59"/>
  <c r="D155" i="59"/>
  <c r="F151" i="56"/>
  <c r="D152" i="56"/>
  <c r="D152" i="54"/>
  <c r="D152" i="52"/>
  <c r="G152" i="59"/>
  <c r="E153" i="49"/>
  <c r="E153" i="53"/>
  <c r="F152" i="58"/>
  <c r="G152" i="47"/>
  <c r="G152" i="45"/>
  <c r="G155" i="56"/>
  <c r="G154" i="56"/>
  <c r="G162" i="54"/>
  <c r="G160" i="54"/>
  <c r="G155" i="53"/>
  <c r="G154" i="53"/>
  <c r="G152" i="53"/>
  <c r="G151" i="54"/>
  <c r="G153" i="54"/>
  <c r="D152" i="49"/>
  <c r="F153" i="46"/>
  <c r="E153" i="62"/>
  <c r="G154" i="48"/>
  <c r="G155" i="48"/>
  <c r="G151" i="48"/>
  <c r="E153" i="45"/>
  <c r="F152" i="67"/>
  <c r="G154" i="55"/>
  <c r="G155" i="55"/>
  <c r="G151" i="55"/>
  <c r="F186" i="54"/>
  <c r="F155" i="52"/>
  <c r="G186" i="47"/>
  <c r="D162" i="43"/>
  <c r="D160" i="43"/>
  <c r="D162" i="42"/>
  <c r="D160" i="42"/>
  <c r="G162" i="52"/>
  <c r="G160" i="52"/>
  <c r="G186" i="48"/>
  <c r="D154" i="43"/>
  <c r="D155" i="43"/>
  <c r="D151" i="43"/>
  <c r="D152" i="42"/>
  <c r="D162" i="47"/>
  <c r="D160" i="47"/>
  <c r="G155" i="43"/>
  <c r="G153" i="42"/>
  <c r="F186" i="51"/>
  <c r="G153" i="47"/>
  <c r="F162" i="44" l="1"/>
  <c r="F160" i="44"/>
  <c r="A36" i="11" l="1"/>
  <c r="A38" i="7" l="1"/>
  <c r="A38" i="2"/>
  <c r="A38" i="6"/>
  <c r="C4" i="9" l="1"/>
  <c r="E4" i="9"/>
  <c r="B4" i="9"/>
  <c r="D3" i="9" l="1"/>
  <c r="F3" i="9"/>
  <c r="A34" i="7"/>
  <c r="A34" i="6"/>
  <c r="A34" i="2"/>
  <c r="A32" i="9"/>
  <c r="A34" i="40"/>
</calcChain>
</file>

<file path=xl/comments1.xml><?xml version="1.0" encoding="utf-8"?>
<comments xmlns="http://schemas.openxmlformats.org/spreadsheetml/2006/main">
  <authors>
    <author>b150pcm</author>
  </authors>
  <commentList>
    <comment ref="A142" authorId="0">
      <text>
        <r>
          <rPr>
            <b/>
            <sz val="10"/>
            <color indexed="81"/>
            <rFont val="Tahoma"/>
            <family val="2"/>
          </rPr>
          <t>b150pcm:</t>
        </r>
        <r>
          <rPr>
            <sz val="10"/>
            <color indexed="81"/>
            <rFont val="Tahoma"/>
            <family val="2"/>
          </rPr>
          <t xml:space="preserve">
NW wendet Nettomethode an</t>
        </r>
      </text>
    </comment>
  </commentList>
</comments>
</file>

<file path=xl/sharedStrings.xml><?xml version="1.0" encoding="utf-8"?>
<sst xmlns="http://schemas.openxmlformats.org/spreadsheetml/2006/main" count="7320" uniqueCount="668">
  <si>
    <t xml:space="preserve"> </t>
  </si>
  <si>
    <t>Canton</t>
  </si>
  <si>
    <t>Kanton</t>
  </si>
  <si>
    <t>Nettoinvestition</t>
  </si>
  <si>
    <t>Investissement net</t>
  </si>
  <si>
    <t>Selbstfinanzierungsgrad</t>
  </si>
  <si>
    <t>Degré d'autofinancement</t>
  </si>
  <si>
    <t>Ein Selbstfinanzierungsgrad von unter null wird mit "negativ" bezeichnet</t>
  </si>
  <si>
    <t>+ Finanzierungsüberschuss / - Finanzierungsfehlbetrag</t>
  </si>
  <si>
    <t>+ Excedent de financement / - Insuffisnce de financement</t>
  </si>
  <si>
    <t>Saldo L. R.</t>
  </si>
  <si>
    <t>Finanzierung (+/-)</t>
  </si>
  <si>
    <t>Financement (+/-)</t>
  </si>
  <si>
    <t>Saldo Laufende Rechnung 
Excedent des revenues / des charges</t>
  </si>
  <si>
    <t xml:space="preserve">Finanzierung 
Financement </t>
  </si>
  <si>
    <t>Selbstfinanzierungsgrad
Degré d'autofinancement</t>
  </si>
  <si>
    <t>in 1000 Fr. / en 1000 frs.</t>
  </si>
  <si>
    <t>Un degré d'autofinancement inférieur à zéro est marqué "négatif"</t>
  </si>
  <si>
    <t>Excédent des</t>
  </si>
  <si>
    <t>revenus/charges</t>
  </si>
  <si>
    <t>Kantone die HRM2 anwenden, sind mit HRM2 markiert   /  Cantons qui utilises MCH2 sont marqué HRM2</t>
  </si>
  <si>
    <t>HRM2 / MCH2</t>
  </si>
  <si>
    <t>Budget</t>
  </si>
  <si>
    <t>Rechnung</t>
  </si>
  <si>
    <t>Differenz</t>
  </si>
  <si>
    <t>Comte</t>
  </si>
  <si>
    <t>Kanton:</t>
  </si>
  <si>
    <t>Zürich</t>
  </si>
  <si>
    <t>Diff.</t>
  </si>
  <si>
    <t>in %</t>
  </si>
  <si>
    <t>L A U F E N D E   R E C H N U N G</t>
  </si>
  <si>
    <t>HRM2=&gt;HRM1</t>
  </si>
  <si>
    <t>30</t>
  </si>
  <si>
    <t>Personalaufwand</t>
  </si>
  <si>
    <t>31</t>
  </si>
  <si>
    <t>Sachaufwand</t>
  </si>
  <si>
    <t>davon 314</t>
  </si>
  <si>
    <t>Baulicher Unterhalt</t>
  </si>
  <si>
    <t>32</t>
  </si>
  <si>
    <t>Passivzinsen</t>
  </si>
  <si>
    <t>330</t>
  </si>
  <si>
    <t>Abschreibungen Finanzvermögen</t>
  </si>
  <si>
    <t>331 - 333</t>
  </si>
  <si>
    <t>Abschreibungen Verwaltungsvermögen</t>
  </si>
  <si>
    <t>34 - 37</t>
  </si>
  <si>
    <t>Anteile, Entschädigungen, Beiträge</t>
  </si>
  <si>
    <t>davon 363</t>
  </si>
  <si>
    <t>Beiträge an eigene Anstalten</t>
  </si>
  <si>
    <t>davon 364</t>
  </si>
  <si>
    <t>Beiträge an gemischtwirtschaftliche Unternehmungen</t>
  </si>
  <si>
    <t>davon 365</t>
  </si>
  <si>
    <t>Beiträge an private Institutionen</t>
  </si>
  <si>
    <t xml:space="preserve">  -</t>
  </si>
  <si>
    <t>davon 373</t>
  </si>
  <si>
    <t>Durchl. Beiträge an eigene Anstalten</t>
  </si>
  <si>
    <t>davon 374</t>
  </si>
  <si>
    <t>Durchl. Beiträge an gemischtwirtschaftliche Unternehmungen</t>
  </si>
  <si>
    <t>davon 375</t>
  </si>
  <si>
    <t>Durchl. Beiträge an private Institutionen</t>
  </si>
  <si>
    <t>38</t>
  </si>
  <si>
    <t>Einlagen in Spezialfinanzierungen/Fonds</t>
  </si>
  <si>
    <t>Einlagen in das Eigenkapital</t>
  </si>
  <si>
    <t>39</t>
  </si>
  <si>
    <t>Interne Verrechnungen (Aufwand)</t>
  </si>
  <si>
    <t>3</t>
  </si>
  <si>
    <t>Total Aufwand Laufende Rechnung</t>
  </si>
  <si>
    <t>400 - 404</t>
  </si>
  <si>
    <t>Direkte Steuern</t>
  </si>
  <si>
    <t>405 - 407</t>
  </si>
  <si>
    <t>Uebrige Steuern</t>
  </si>
  <si>
    <t>42</t>
  </si>
  <si>
    <t>Vermögenserträge</t>
  </si>
  <si>
    <t>41 / 43</t>
  </si>
  <si>
    <t>Konzessionen/Entgelte (Gebühren)</t>
  </si>
  <si>
    <t>44 - 47</t>
  </si>
  <si>
    <t>Anteile, Rückerstattungen, Beiträge</t>
  </si>
  <si>
    <t>48</t>
  </si>
  <si>
    <t>Entnahme aus Spezialfinanzierungen</t>
  </si>
  <si>
    <t>Entnahmen aus dem Eigenkapital</t>
  </si>
  <si>
    <t>49</t>
  </si>
  <si>
    <t>Interne Verrechnungen (Ertrag)</t>
  </si>
  <si>
    <t>4</t>
  </si>
  <si>
    <t>Total Ertrag Laufende Rechnung</t>
  </si>
  <si>
    <t>.</t>
  </si>
  <si>
    <t>Saldo Laufende Rechnung</t>
  </si>
  <si>
    <t>I N V E S T I T I O N S R E C H N U N G</t>
  </si>
  <si>
    <t>50</t>
  </si>
  <si>
    <t>Sachgüter</t>
  </si>
  <si>
    <t>52</t>
  </si>
  <si>
    <t>Darlehen und Beteiligungen</t>
  </si>
  <si>
    <t>56 - 58</t>
  </si>
  <si>
    <t>Investitionsbeiträge,übrige Investitionen</t>
  </si>
  <si>
    <t>5</t>
  </si>
  <si>
    <t>Total Ausgaben Investitionsrechnung</t>
  </si>
  <si>
    <t>60 - 61</t>
  </si>
  <si>
    <t>Abgang Sachgüter, Nutzungsabgaben</t>
  </si>
  <si>
    <t>62 - 67</t>
  </si>
  <si>
    <t>Rückzahlung,Rückerstattung,Invest.-Beitr.</t>
  </si>
  <si>
    <t>6</t>
  </si>
  <si>
    <t>Total Einnahmen Investitionsrechnung</t>
  </si>
  <si>
    <t>NI</t>
  </si>
  <si>
    <t>Selbstfinanzierung</t>
  </si>
  <si>
    <t>Finanzierungsfehlbetrag(-)/-überschuss(+)</t>
  </si>
  <si>
    <t>Konsolidierte Gesamtausgaben</t>
  </si>
  <si>
    <t>Bern</t>
  </si>
  <si>
    <t>Luzern</t>
  </si>
  <si>
    <t>Uri</t>
  </si>
  <si>
    <t>Schwyz</t>
  </si>
  <si>
    <t>Obwalden</t>
  </si>
  <si>
    <t>negativ</t>
  </si>
  <si>
    <t>Nidwalden</t>
  </si>
  <si>
    <t>Glarus</t>
  </si>
  <si>
    <t>Zug</t>
  </si>
  <si>
    <t>Canton:</t>
  </si>
  <si>
    <t>Fribourg</t>
  </si>
  <si>
    <t>C O M P T E   D E   F O N C T I O N N E M E N T</t>
  </si>
  <si>
    <t>Charges de personnel</t>
  </si>
  <si>
    <t>Biens, services et marchandises</t>
  </si>
  <si>
    <t>de cela 314</t>
  </si>
  <si>
    <t>Entretien des Immeubles</t>
  </si>
  <si>
    <t>Intérêts passifs</t>
  </si>
  <si>
    <t>Amortissements sur le patrimoine financier</t>
  </si>
  <si>
    <t>Amortissements sur le patrimoine administratif</t>
  </si>
  <si>
    <t>Parts, dédommagements, subventions</t>
  </si>
  <si>
    <t>de cela 363</t>
  </si>
  <si>
    <t>Subventions accordées; Propres établissements</t>
  </si>
  <si>
    <t>de cela 364</t>
  </si>
  <si>
    <t>Subventions accordées; Sociétés d'économie mixte</t>
  </si>
  <si>
    <t>de cela 365</t>
  </si>
  <si>
    <t>Subventions accordées; Institutions privées</t>
  </si>
  <si>
    <t>de cela 373</t>
  </si>
  <si>
    <t>Subventions redistribuées; Propres établissements</t>
  </si>
  <si>
    <t>de cela 374</t>
  </si>
  <si>
    <t>Subventions redistribuées; Sociétés d'économie mixte</t>
  </si>
  <si>
    <t>de cela 375</t>
  </si>
  <si>
    <t>Subventions redistribuées; Institutions privées</t>
  </si>
  <si>
    <t>Attributions aux financements spéciaux</t>
  </si>
  <si>
    <t>Attributions au capital propre</t>
  </si>
  <si>
    <t>Imputations internes</t>
  </si>
  <si>
    <t>Total des charges</t>
  </si>
  <si>
    <t>Impôts</t>
  </si>
  <si>
    <t>Autres impôts</t>
  </si>
  <si>
    <t>Revenus des biens</t>
  </si>
  <si>
    <t>Concessions / Contributions</t>
  </si>
  <si>
    <t>Prélèvements aux financements spéciaux</t>
  </si>
  <si>
    <t>Total des revenus</t>
  </si>
  <si>
    <t>Excedent des revenus / des charges (-)</t>
  </si>
  <si>
    <t>C O M P T E  DES  I N V E S T I S S E M E N T S</t>
  </si>
  <si>
    <t>Investissements propres</t>
  </si>
  <si>
    <t>Prêts et participations permanentes</t>
  </si>
  <si>
    <t>Subventions, autres investissements</t>
  </si>
  <si>
    <t>Total des dépenses</t>
  </si>
  <si>
    <t>Transferts au patrim.financier/Contrib.de tiers</t>
  </si>
  <si>
    <t>Remboursements/Subventions</t>
  </si>
  <si>
    <t>Total des recettes</t>
  </si>
  <si>
    <t>Autofinancement</t>
  </si>
  <si>
    <t>Insuffisance (-) / Excedent de financement</t>
  </si>
  <si>
    <t>Total des dépenses effectives</t>
  </si>
  <si>
    <t>Solothurn</t>
  </si>
  <si>
    <t>Basel-Stadt</t>
  </si>
  <si>
    <t xml:space="preserve">Basel-Landschaft </t>
  </si>
  <si>
    <t>Schaffhausen</t>
  </si>
  <si>
    <t>Appenzell A.Rh.</t>
  </si>
  <si>
    <t>Appenzell I.Rh.</t>
  </si>
  <si>
    <t>St. Gallen</t>
  </si>
  <si>
    <t>Graubünden</t>
  </si>
  <si>
    <t>Aargau</t>
  </si>
  <si>
    <t>Thurgau</t>
  </si>
  <si>
    <t>Tessin</t>
  </si>
  <si>
    <t>Vaud</t>
  </si>
  <si>
    <t>Prélèvements sur le capital propre</t>
  </si>
  <si>
    <t>Valais</t>
  </si>
  <si>
    <t>Neuchâtel</t>
  </si>
  <si>
    <t>Genève</t>
  </si>
  <si>
    <t>Jura</t>
  </si>
  <si>
    <t>26 Cantons</t>
  </si>
  <si>
    <t>26 Kantone</t>
  </si>
  <si>
    <t xml:space="preserve">L A U F E N D E   R E C H N U N G        </t>
  </si>
  <si>
    <t>Résultats des Rechnungs 2016 des cantons</t>
  </si>
  <si>
    <t>Abschlusszahlen der Rechnungen 2016 der Kantone</t>
  </si>
  <si>
    <t>Résultats des Budgets 2017 des cantons</t>
  </si>
  <si>
    <t>Abschlusszahlen der Budgets 2017 der Kantone</t>
  </si>
  <si>
    <t>Résultats des Rechnungs 2017 des cantons</t>
  </si>
  <si>
    <t>Abschlusszahlen der Rechnungen 2017 der Kantone</t>
  </si>
  <si>
    <t>Résultats des Budgets 2018 des cantons</t>
  </si>
  <si>
    <t>Abschlusszahlen der Budgets 2018 der Kantone</t>
  </si>
  <si>
    <t>R 17 - B 17</t>
  </si>
  <si>
    <t>B 18 - R 17</t>
  </si>
  <si>
    <t xml:space="preserve">- </t>
  </si>
  <si>
    <t xml:space="preserve">Kanton: </t>
  </si>
  <si>
    <t>ZH</t>
  </si>
  <si>
    <t>in 1000 Franken</t>
  </si>
  <si>
    <t>ERFOLGSRECHNUNG</t>
  </si>
  <si>
    <t>Sach- und übriger Betriebsaufwand</t>
  </si>
  <si>
    <t>baulicher und betrieblicher Unterhalt</t>
  </si>
  <si>
    <t>davon 3180</t>
  </si>
  <si>
    <t>Wertberichtigungen auf Forderungen</t>
  </si>
  <si>
    <t>Abschreibungen Sachanlagen VV</t>
  </si>
  <si>
    <t>Abschreibungen Immaterielle Anlagen VV</t>
  </si>
  <si>
    <t>Abtragung Bilanzfehlbetrag</t>
  </si>
  <si>
    <t>Einlagen in Fonds und Spezialfinanzierungen im FK</t>
  </si>
  <si>
    <t>Einlagen in Fonds und Spezialfinanzierungen im EK</t>
  </si>
  <si>
    <t>Transferaufwand</t>
  </si>
  <si>
    <t>davon 3634</t>
  </si>
  <si>
    <t>Beiträge an öffentliche Unternehmungen</t>
  </si>
  <si>
    <t>davon 3635</t>
  </si>
  <si>
    <t>Beiträge an private Unternehmungen</t>
  </si>
  <si>
    <t>davon 364, 365 und 366</t>
  </si>
  <si>
    <t>Wertberichtigungen Darlehen VV, Beteiligungen VV und Investitionsbeiträge</t>
  </si>
  <si>
    <t>Durchlaufende Beiträge</t>
  </si>
  <si>
    <t>davon 3704</t>
  </si>
  <si>
    <t>Durchlaufende Beiträge an öffentliche Unternehmungen</t>
  </si>
  <si>
    <t>davon 3705</t>
  </si>
  <si>
    <t>Durchlaufende Beiträge an private Unternehmungen</t>
  </si>
  <si>
    <t>Interne Verrechungen</t>
  </si>
  <si>
    <t>Total Betrieblicher Aufwand (ohne SG 39)</t>
  </si>
  <si>
    <t>400 + 401</t>
  </si>
  <si>
    <t>Direkte Steuern natürliche und juristische Personen</t>
  </si>
  <si>
    <t>402 + 403</t>
  </si>
  <si>
    <t>Übrige direkte Steuer; Besitz- und Aufwandsteuern</t>
  </si>
  <si>
    <t>Regalien und Konzessionen</t>
  </si>
  <si>
    <t>Entgelte</t>
  </si>
  <si>
    <t>Verschiedene Erträge</t>
  </si>
  <si>
    <t>Aktivierung Eigenleistung</t>
  </si>
  <si>
    <t>Bestandesveränderungen</t>
  </si>
  <si>
    <t>Übriger Ertrag</t>
  </si>
  <si>
    <t>Entnahmen aus Fonds und Spezialfinanzierungen im Fremdkapital</t>
  </si>
  <si>
    <t>Entnahmen aus Fonds und Spezialfinanzierungen im Eigenkapital</t>
  </si>
  <si>
    <t>Transferertrag</t>
  </si>
  <si>
    <t>davon 466</t>
  </si>
  <si>
    <t>Auflösung passivierter Investitionsbeiträge</t>
  </si>
  <si>
    <t>Interne Verrechnungen</t>
  </si>
  <si>
    <t>Total Betrieblicher Ertrag (ohne SG 49)</t>
  </si>
  <si>
    <t>Ergebnis aus betrieblicher Tätigkeit</t>
  </si>
  <si>
    <t>Zinsaufwand</t>
  </si>
  <si>
    <t>Realisierte Kursverluste</t>
  </si>
  <si>
    <t>Kapitalbeschaffungs- und Verwaltungskosten</t>
  </si>
  <si>
    <t>Liegenschaftenaufwand FV</t>
  </si>
  <si>
    <t>Wertberichtigungen Anlagen FV</t>
  </si>
  <si>
    <t>Verschiedener Finanzaufwand</t>
  </si>
  <si>
    <t>Zinsertrag</t>
  </si>
  <si>
    <t>Realisierte Gewinne FV</t>
  </si>
  <si>
    <t>Beteiligungsertrag FV</t>
  </si>
  <si>
    <t>Liegenschaftenertrag FV</t>
  </si>
  <si>
    <t>Finanzertrag aus Darlehen und Beteiligungen VV</t>
  </si>
  <si>
    <t>Finanzertrag von öffentlichen Unternehmungen</t>
  </si>
  <si>
    <t>Liegenschaftenertrag VV</t>
  </si>
  <si>
    <t>Erträge von gemieteten Liegenschaften</t>
  </si>
  <si>
    <t>übriger Finanzertrag</t>
  </si>
  <si>
    <t>davon 4490</t>
  </si>
  <si>
    <t>Aufwertungen Verwaltungsvermögen</t>
  </si>
  <si>
    <t>Ergebnis aus Finanzierung</t>
  </si>
  <si>
    <t>Operatives Ergebnis</t>
  </si>
  <si>
    <t>a.o. Personalaufwand</t>
  </si>
  <si>
    <t>a.o. Sach- und Betriebsaufwand</t>
  </si>
  <si>
    <t>Zusätzliche Abschreibungen Sachanlagen und immat. Anlagen VV</t>
  </si>
  <si>
    <t>a.o. Finanzaufwand (Geldwirksam)</t>
  </si>
  <si>
    <t>a.o. Finanzaufwand (Wertberichtigungen)</t>
  </si>
  <si>
    <t>a.o.Transferaufwand (Geldwirksam)</t>
  </si>
  <si>
    <t>Zusätzlich Abschreibungen Darlehen, Beteiligungen, Invest.-Beiträge VV</t>
  </si>
  <si>
    <t>4800 + 4801</t>
  </si>
  <si>
    <t>a.o. Direkte Steuern natürliche und juristische Personen</t>
  </si>
  <si>
    <t>4802 + 4803</t>
  </si>
  <si>
    <t>a.o. übrige direkte Steuern; a.o. Besitz- und Aufwandsteuern</t>
  </si>
  <si>
    <t>a.o. Regalien, Konzessionen</t>
  </si>
  <si>
    <t>a.o. Entgelte</t>
  </si>
  <si>
    <t>a.o. verschiedene Erträge</t>
  </si>
  <si>
    <t>a.o. Finanzerträge</t>
  </si>
  <si>
    <t>a.o. Entnahmen aus Fonds und Spezialfinanzierungen</t>
  </si>
  <si>
    <t>a.o. Transfererträge</t>
  </si>
  <si>
    <t>Zusätzliche Auflösung passivierter Investitionsbeiträge</t>
  </si>
  <si>
    <t>davon 4895</t>
  </si>
  <si>
    <t>Entnahmen aus Aufwertungsreserven</t>
  </si>
  <si>
    <t>Ausserordentliches Ergebnis</t>
  </si>
  <si>
    <t>Gesamtergebnis Erfolgsrechung</t>
  </si>
  <si>
    <t>Aufwand</t>
  </si>
  <si>
    <t>Ertrag</t>
  </si>
  <si>
    <t>INVESTITIONSRECHNUNG</t>
  </si>
  <si>
    <t>Sachanlagen</t>
  </si>
  <si>
    <t>Investitionen auf Rechnung Dritter</t>
  </si>
  <si>
    <t>Immaterielle Anlagen</t>
  </si>
  <si>
    <t>Darlehen</t>
  </si>
  <si>
    <t>Beteiligungen und Grundkapitalien</t>
  </si>
  <si>
    <t>Eigene Investitionsbeiträge</t>
  </si>
  <si>
    <t>Durchlaufende Investitionsbeiträge</t>
  </si>
  <si>
    <t>a.o. Investitionen für Sachanlagen</t>
  </si>
  <si>
    <t>a.o. Investitionen für immaterielle Anlagen</t>
  </si>
  <si>
    <t>a.o. Investitionen für Darlehen</t>
  </si>
  <si>
    <t>a.o. Investitionen für Beteiligungen und Grundkapitalien</t>
  </si>
  <si>
    <t>a.o. eigene Investitionsbeiträge</t>
  </si>
  <si>
    <t>Übrige a.o. Investitionen</t>
  </si>
  <si>
    <t>Investitionsausgaben gesamt</t>
  </si>
  <si>
    <t>Übertragung von Sachanlagen in das FV</t>
  </si>
  <si>
    <t>Rückerstattungen Dritter für Investitionen</t>
  </si>
  <si>
    <t>Abgang immaterielle Anlagen</t>
  </si>
  <si>
    <t>Investitionsbeiträge für eigene Rechnung</t>
  </si>
  <si>
    <t>Rückzahlung von Darlehen</t>
  </si>
  <si>
    <t>Übertragung von Beteiligungen</t>
  </si>
  <si>
    <t>Rückzahlung eigener Investitionsbeiträge</t>
  </si>
  <si>
    <t>680 + 682
+ 689</t>
  </si>
  <si>
    <t>a.o. Investitionseinnahmen für Sachanlagen, immaterielle Anlagen und übrige Anlagen</t>
  </si>
  <si>
    <t>683 bis 686</t>
  </si>
  <si>
    <t>a.o. Investitionsbeiträge für eigene Rechnung; Rückzahlungen von Darlehen; Übertragung von Beteiligungen; Rückzahlung von eigenen Beiträgen</t>
  </si>
  <si>
    <t>Investitionseinnahmen gesamt</t>
  </si>
  <si>
    <t>HRM2-Tabelle 18.19</t>
  </si>
  <si>
    <t>Nettoinv. II</t>
  </si>
  <si>
    <t>Nettoinvestition ohne Darlehen und Beteiligungen</t>
  </si>
  <si>
    <t>BILANZ</t>
  </si>
  <si>
    <t>Finanzvermögen</t>
  </si>
  <si>
    <t>10 kf. FV</t>
  </si>
  <si>
    <t>Umlaufvermögen (kurzfristiges Finanzvermögen)</t>
  </si>
  <si>
    <t>100+101</t>
  </si>
  <si>
    <t>Flüssige Mittel, Forderungen</t>
  </si>
  <si>
    <t>Kurzfr. Finanzanlagen</t>
  </si>
  <si>
    <t>Aktive Rechnungsabgrenzungen (Transit. Aktiven)</t>
  </si>
  <si>
    <t>Vorräte und angefangene Arbeiten</t>
  </si>
  <si>
    <t>10 lf. FV</t>
  </si>
  <si>
    <t>Anlagevermögen FV (langfristiges Finanzvermögen)</t>
  </si>
  <si>
    <t>Langfristige Finanzanlagen FV</t>
  </si>
  <si>
    <t>Sachanlagen FV</t>
  </si>
  <si>
    <t>Forderungen gegenüber Spezialfinanzierungen und Fonds im FK</t>
  </si>
  <si>
    <t>Verwaltungsvermögen</t>
  </si>
  <si>
    <t>140+142</t>
  </si>
  <si>
    <t>Sachanlagen, Immaterielle Anlagen</t>
  </si>
  <si>
    <t>Beteiligungen / Grundkapitalien</t>
  </si>
  <si>
    <t>Investitionsbeiträge</t>
  </si>
  <si>
    <t>1480+1482</t>
  </si>
  <si>
    <t>Kum. zusätzliche Abschreibungen Sachanlagen, Immaterielle Anlagen (negative Vorzeichen)</t>
  </si>
  <si>
    <t>Kum. zusätzliche Abschreibungen Darlehen</t>
  </si>
  <si>
    <t>Kum. zusätzliche Abschreibungen Beteiligungen</t>
  </si>
  <si>
    <t>Kum. zusätzliche Abschreibungen Investitionsbeiträge</t>
  </si>
  <si>
    <t>Nicht zugeteilte kum. zusätzliche Abschreibungen</t>
  </si>
  <si>
    <t>Aktiven</t>
  </si>
  <si>
    <t>Fremdkapital</t>
  </si>
  <si>
    <t>20 kf. FK</t>
  </si>
  <si>
    <t>Kurzfristiges Fremdkapital</t>
  </si>
  <si>
    <t>Laufende Verbindlichkeiten</t>
  </si>
  <si>
    <t>Kurzfristige Finanzverbindlichkeiten</t>
  </si>
  <si>
    <t>davon 2016</t>
  </si>
  <si>
    <t>derivative Finanzinstrumente</t>
  </si>
  <si>
    <t>Passive Rechnungsabgrenzungen (Transit. Passiven)</t>
  </si>
  <si>
    <t>Kurzfristige Rückstellungen</t>
  </si>
  <si>
    <t>20 lf. FK</t>
  </si>
  <si>
    <t>Langfristiges Fremdkapital</t>
  </si>
  <si>
    <t>Langfristige Finanzverbindlichkeiten</t>
  </si>
  <si>
    <t>davon 2068</t>
  </si>
  <si>
    <t>passivierte Investitionsbeiträge</t>
  </si>
  <si>
    <t>Langfristige Rückstellungen</t>
  </si>
  <si>
    <t>Verbindlichkeiten gegenüber Spezialfinanzierungen und Fonds im FK</t>
  </si>
  <si>
    <t>Eigenkapital</t>
  </si>
  <si>
    <t>davon 299</t>
  </si>
  <si>
    <t>Bilanzüberschuss (- Bilanzfehlbetrag)</t>
  </si>
  <si>
    <t>Passiven</t>
  </si>
  <si>
    <t>KENNZAHLEN</t>
  </si>
  <si>
    <t>1000 Fr.</t>
  </si>
  <si>
    <t>HRM2-Tabelle 18.23</t>
  </si>
  <si>
    <t>HRM2-Tabelle 18.8</t>
  </si>
  <si>
    <t>Selbstfinanzierungsanteil</t>
  </si>
  <si>
    <t>HRM2-Tabelle 18.2</t>
  </si>
  <si>
    <t>Selbstfinanzierungsgrad inkl. Darlehen und Beteiligungen der Investitionsrechnung</t>
  </si>
  <si>
    <t>Selbstfinanzierungsgrad ohne Darlehen und Beteiligungen der Investitionsrechnung</t>
  </si>
  <si>
    <t>Nettoinvestition - Selbstfinanzierung</t>
  </si>
  <si>
    <t>Finanzierungsergebnis inkl. Darlehen und Beteiligungen der Investitionsrechnung</t>
  </si>
  <si>
    <t>Nettoinvestition ohne Darl./Bet. - Selbstfin.</t>
  </si>
  <si>
    <t>Finanzierungsergebnis ohne Darlehen und Beteiligungen der Investitionsrechnung</t>
  </si>
  <si>
    <t>HRM2-Tabelle 18.10</t>
  </si>
  <si>
    <t>Bruttoschulden</t>
  </si>
  <si>
    <t>HRM2-Tabelle 18.4</t>
  </si>
  <si>
    <t>Bruttoverschuldungsanteil</t>
  </si>
  <si>
    <t>HRM2-Tabelle 18.20</t>
  </si>
  <si>
    <t>Nettoschulden I</t>
  </si>
  <si>
    <t>HRM2-Tabelle 18.21</t>
  </si>
  <si>
    <t>Nettoschulden II</t>
  </si>
  <si>
    <t>HRM2-Tabelle 18.7</t>
  </si>
  <si>
    <t>Nettoschuld I in Fr. je Einwohner</t>
  </si>
  <si>
    <t>Nettoschuld II in Fr. je Einwohner</t>
  </si>
  <si>
    <t>HRM2-Tabelle 18.1</t>
  </si>
  <si>
    <t>Nettoverschuldungsquotient</t>
  </si>
  <si>
    <t>SG 29</t>
  </si>
  <si>
    <t>Eigenkapital (in 1000 Fr.)</t>
  </si>
  <si>
    <t>SG 299  in % Laufender Aufwand</t>
  </si>
  <si>
    <t>Eigenkapitaldeckungsgrad</t>
  </si>
  <si>
    <t>HRM2-Tabelle 18.6</t>
  </si>
  <si>
    <t>Kapitaldienstanteil</t>
  </si>
  <si>
    <t>SG 44 - SG 34</t>
  </si>
  <si>
    <t>Ertrag FV in % SG 10</t>
  </si>
  <si>
    <t>Bruttorendite des Finanzvermögens</t>
  </si>
  <si>
    <t>HRM2-Tabelle 18.22</t>
  </si>
  <si>
    <t>Nettozinsaufwand</t>
  </si>
  <si>
    <t>HRM2-Tabelle 18.3</t>
  </si>
  <si>
    <t>Zinsbelastungsanteil</t>
  </si>
  <si>
    <t>HRM2-Tabelle 18.9</t>
  </si>
  <si>
    <t>Bruttoinvestitionen</t>
  </si>
  <si>
    <t>HRM2-Tabelle 18.13</t>
  </si>
  <si>
    <t>Investitionseinnahmen</t>
  </si>
  <si>
    <t>HRM2-Tabelle 18.5</t>
  </si>
  <si>
    <t>Investitionsanteil</t>
  </si>
  <si>
    <t>STATISTIK</t>
  </si>
  <si>
    <t>HRM2-Tabelle 18.24</t>
  </si>
  <si>
    <t>Ständige Wohnbevölkerung am Jahresende</t>
  </si>
  <si>
    <t>Hilfsgrössen</t>
  </si>
  <si>
    <t>HRM2-Tabelle 18.18</t>
  </si>
  <si>
    <t>Laufender Ertrag</t>
  </si>
  <si>
    <t>HRM2-Tabelle 18.16</t>
  </si>
  <si>
    <t>Laufender Aufwand</t>
  </si>
  <si>
    <t>Gesamtaufwand</t>
  </si>
  <si>
    <t>HRM2-Tabelle 18.14</t>
  </si>
  <si>
    <t>Kapitaldienst</t>
  </si>
  <si>
    <r>
      <t xml:space="preserve">Finanzrechnung
</t>
    </r>
    <r>
      <rPr>
        <sz val="10"/>
        <rFont val="Arial Narrow"/>
        <family val="2"/>
      </rPr>
      <t>HRM2-Tabelle 18.17</t>
    </r>
  </si>
  <si>
    <t>Laufende Einnahmen</t>
  </si>
  <si>
    <t>HRM2-Tabelle 18.12</t>
  </si>
  <si>
    <t>Gesamteinnahmen</t>
  </si>
  <si>
    <t>HRM2-Tabelle 18.15</t>
  </si>
  <si>
    <t>Laufende Ausgaben</t>
  </si>
  <si>
    <t>HRM2-Tabelle 18.11</t>
  </si>
  <si>
    <t>Gesamtausgaben</t>
  </si>
  <si>
    <t>Ergebnis Finanzrechnung Laufende Zahlungen</t>
  </si>
  <si>
    <t>Ergebnis Finanzrechnung Gesamt</t>
  </si>
  <si>
    <t>AG</t>
  </si>
  <si>
    <t xml:space="preserve">Ständige Wohnbevölkerung am Jahresende </t>
  </si>
  <si>
    <t>AR</t>
  </si>
  <si>
    <t>Appenzell Innerrhoden</t>
  </si>
  <si>
    <t>Appenzell Ausserrhoden</t>
  </si>
  <si>
    <t>BE</t>
  </si>
  <si>
    <t>BL</t>
  </si>
  <si>
    <t>Basel Land</t>
  </si>
  <si>
    <t>BS</t>
  </si>
  <si>
    <t>Basel Stadt</t>
  </si>
  <si>
    <t>Bemerkungen:</t>
  </si>
  <si>
    <t>Budget 2013: Gemäss Bevölkerungsprognose Basel-Stadt 2012, Mittleres Szenario, Statistisches Amt des Kantons Basel-Stadt</t>
  </si>
  <si>
    <t>FR</t>
  </si>
  <si>
    <t>Compte</t>
  </si>
  <si>
    <t>en 1000 frs.</t>
  </si>
  <si>
    <t>Compte de résultats</t>
  </si>
  <si>
    <t>Charges de biens et services et autres charges d'exploitation</t>
  </si>
  <si>
    <t>Gros entretien et entretien courant</t>
  </si>
  <si>
    <t>de cela 3180</t>
  </si>
  <si>
    <t>Réévaluations sur créances</t>
  </si>
  <si>
    <t>Immobilisations corporelles du PA</t>
  </si>
  <si>
    <t>Amortissements des immobilisations incorporelles</t>
  </si>
  <si>
    <t>Remboursement du découvert du bilan</t>
  </si>
  <si>
    <t>Attributions aux fonds et financements spéciaux enregistrées sous capitaux de tiers</t>
  </si>
  <si>
    <t>Attributions aux fonds et financements spéciaux enregistrées sous Capital propre</t>
  </si>
  <si>
    <t>Charges de transfert</t>
  </si>
  <si>
    <t>de cela 3634</t>
  </si>
  <si>
    <t>Subventions accordées aux entreprises publiques</t>
  </si>
  <si>
    <t>de cela 3635</t>
  </si>
  <si>
    <t>Subventions accordées aux entreprises privées</t>
  </si>
  <si>
    <t>de cela 364, 365 et 366</t>
  </si>
  <si>
    <t>Réévaluations emprunts PA, participations PA et subventions d'investissements</t>
  </si>
  <si>
    <t>Subventions à redistribuer</t>
  </si>
  <si>
    <t>de cela 3704</t>
  </si>
  <si>
    <t>Subventions à redistribuer aux entreprises publiques</t>
  </si>
  <si>
    <t>de ceal 3705</t>
  </si>
  <si>
    <t>Subventions à redistribuer aux entreprises privées</t>
  </si>
  <si>
    <t>charges d'exploitation (sauf GN 39)</t>
  </si>
  <si>
    <t>Impôts directs Personnes physiques et personnes morales</t>
  </si>
  <si>
    <t>Autres impôts directs; Impôt sur la propriété et sur les charges</t>
  </si>
  <si>
    <t>Patentes et concessions</t>
  </si>
  <si>
    <t>Taxes</t>
  </si>
  <si>
    <t>Revenus d'exploitation divers</t>
  </si>
  <si>
    <t>Activation des prestations propres</t>
  </si>
  <si>
    <t>Variations de stocks</t>
  </si>
  <si>
    <t>Autres revenus</t>
  </si>
  <si>
    <t>Prélèvements sur les fonds et financements spéciaux enregistrés sous Capitaux de tiers</t>
  </si>
  <si>
    <t>Prélèvements sur les fonds et financements spéciaux enregistrés sous Capital propre</t>
  </si>
  <si>
    <t>Revenus de transferts</t>
  </si>
  <si>
    <t>de cela 466</t>
  </si>
  <si>
    <t>Dissolution des subventions d'investissements portées au passif</t>
  </si>
  <si>
    <t>Revenus d'exploitation (sauf GN 49)</t>
  </si>
  <si>
    <t>Résultat provenant des aktivités d'exploitation</t>
  </si>
  <si>
    <t>Charge d'intérêt</t>
  </si>
  <si>
    <t>Pertes de change réalisées</t>
  </si>
  <si>
    <t>Frais d'approvisionnement en capitaux et frais administratifs</t>
  </si>
  <si>
    <t>Charges pour biensfonds, patrimoine financier</t>
  </si>
  <si>
    <t>Réévaluations, immobilisations PF</t>
  </si>
  <si>
    <t>Différentes charges financières</t>
  </si>
  <si>
    <t>Revenus des intérêts</t>
  </si>
  <si>
    <t>Gains réalisés</t>
  </si>
  <si>
    <t>Revenus de participations PF</t>
  </si>
  <si>
    <t>Produit des immeubles du PF</t>
  </si>
  <si>
    <t>Réévaluations, immobilistaions PF</t>
  </si>
  <si>
    <t>Revenus financiers de prêts et de participations du PA</t>
  </si>
  <si>
    <t>Revenus financiers d'entrepirse publiques</t>
  </si>
  <si>
    <t>Produit des immeubles PA</t>
  </si>
  <si>
    <t>Revenus des immeubles loués</t>
  </si>
  <si>
    <t>autres Revenus financiers</t>
  </si>
  <si>
    <t>de cela 4490</t>
  </si>
  <si>
    <t>Réévaluations PA</t>
  </si>
  <si>
    <t>Résultat provenant de financements</t>
  </si>
  <si>
    <t>Résultat opérationnel</t>
  </si>
  <si>
    <t>Charges de personnel e.o.</t>
  </si>
  <si>
    <t>Charges de biens, services et charges d'exploitation e.o.</t>
  </si>
  <si>
    <t>Amortissements supplémentaires des immobilisations corporelles et incorporelles PA</t>
  </si>
  <si>
    <t>Charges financières extraordinaires (flux de trésorérie)</t>
  </si>
  <si>
    <t>Charges financières extraordinaires, réévaluations extraordinaires (comptable)</t>
  </si>
  <si>
    <t>Charges de transfert ex-traordinaires (flux de trésorérie)</t>
  </si>
  <si>
    <t>Amortissements supplémentaires des prêts, participations et subventions d’investissements</t>
  </si>
  <si>
    <t>Impôts directs extraordinaires, personnes physiques et morales</t>
  </si>
  <si>
    <t>Autres impôts directs extraordinaires; Impôts extraordinaires sur la propriété et sur les charges</t>
  </si>
  <si>
    <t>Revenus extraordinaires de patentes, concessions</t>
  </si>
  <si>
    <t>Contributions extraordinaires</t>
  </si>
  <si>
    <t>Revenus divers extraordinaires</t>
  </si>
  <si>
    <t>Revenus financiers extraordinaires</t>
  </si>
  <si>
    <t>Prélèvements extraordinaires sur les fonds et financements spéciaux</t>
  </si>
  <si>
    <t xml:space="preserve">Parts aux revenus extraordinaires </t>
  </si>
  <si>
    <t>Dissolution supplémentaire des subventions d’investissements portées au passif</t>
  </si>
  <si>
    <t>de cela 4895</t>
  </si>
  <si>
    <t>Prélèvements sur réserve liée au retraitement</t>
  </si>
  <si>
    <t>Résultat extraordinaire</t>
  </si>
  <si>
    <t>Résultat total, compte de résultats</t>
  </si>
  <si>
    <t>Comptes des investissements</t>
  </si>
  <si>
    <t>Immobilisations corporelles</t>
  </si>
  <si>
    <t>Investissements pour le compte de tiers</t>
  </si>
  <si>
    <t>Immobilisations incorporelles</t>
  </si>
  <si>
    <t>Prêts</t>
  </si>
  <si>
    <t>Participations et capital social</t>
  </si>
  <si>
    <t>Propres subventions d'investissement</t>
  </si>
  <si>
    <t>Subventions d'investissements à redistribuer</t>
  </si>
  <si>
    <t>Investissements extraordinaires pour les immobilisations corporelles</t>
  </si>
  <si>
    <t>Investissements extraordinaires pour les immobilisations incorporelles</t>
  </si>
  <si>
    <t>Investissements extraordinaires pour les prêts</t>
  </si>
  <si>
    <t>Investissements extraordinaires pour les participations et le capital social</t>
  </si>
  <si>
    <t xml:space="preserve">Subventions d'investissements extraordinaires </t>
  </si>
  <si>
    <t>Autres investissements extraordinaires</t>
  </si>
  <si>
    <t>Dépenses d'investissements total</t>
  </si>
  <si>
    <t>Transfert d'immobilisations corporelles dans le patrimoine financier</t>
  </si>
  <si>
    <t>Remboursements pour les investissements sur le compte des tiers</t>
  </si>
  <si>
    <t>Vente d'immobilisations incorporelles</t>
  </si>
  <si>
    <t>Subventions d'investissements acquises</t>
  </si>
  <si>
    <t>Remboursement de prêts</t>
  </si>
  <si>
    <t>Transfert de participations</t>
  </si>
  <si>
    <t>Remboursement de propres subventions d'investissement</t>
  </si>
  <si>
    <t xml:space="preserve">Recettes d'investissement extraordinaires pour les immobilisations corporelles, pour les immobilisations incorporelles et autres recettes d'investissement </t>
  </si>
  <si>
    <t>683 à 686</t>
  </si>
  <si>
    <t>Subventions d'investissements extraordinaires acquises; Remboursement extraordinaire de prêts; Transfert extraordinaire de participations; Remboursement extraordinaire de propres subventions d'investissement</t>
  </si>
  <si>
    <t>Recettes d'investissements total</t>
  </si>
  <si>
    <t>Investissement net sauf prêts et participations</t>
  </si>
  <si>
    <t>BILAN</t>
  </si>
  <si>
    <t>Patrimoine Financier</t>
  </si>
  <si>
    <t>Actif circulant (Actif financier à court terme)</t>
  </si>
  <si>
    <t>Disponibilités et place-ments à court terme; Créances</t>
  </si>
  <si>
    <t>Placements financiers à court terme</t>
  </si>
  <si>
    <t xml:space="preserve">Actifs de régularisation </t>
  </si>
  <si>
    <t>Marchandises, fournitures et travaux en cours</t>
  </si>
  <si>
    <t>Actif immobilisée</t>
  </si>
  <si>
    <t>Placements financiers</t>
  </si>
  <si>
    <t>Immobilisations corporelles PF</t>
  </si>
  <si>
    <t>Créances envers les financements spéciaux et fonds des capitaux de tiers</t>
  </si>
  <si>
    <t>Patrimoine administratif</t>
  </si>
  <si>
    <t>Immobilisations corporelles et incorporelles du PA</t>
  </si>
  <si>
    <t>Participations, capital social</t>
  </si>
  <si>
    <t>Subventions d'investissements</t>
  </si>
  <si>
    <t>Amortissements supplémentaires cumulés, immobilisations corporelles et  immobilisations incorporelles (négativ)</t>
  </si>
  <si>
    <t>Amortissements supplémentaires cumulés sur prêts</t>
  </si>
  <si>
    <t>Amortissements supplémentaires cumulés sur participations</t>
  </si>
  <si>
    <t>Amortissements supplémentaires cumulés, Subventions d'investissements</t>
  </si>
  <si>
    <t xml:space="preserve">Amortissements supplémentaires cumulés non attribués </t>
  </si>
  <si>
    <t>Actif</t>
  </si>
  <si>
    <t>Capitaux de tiers</t>
  </si>
  <si>
    <t>Capitaux de tiers à court terme</t>
  </si>
  <si>
    <t>Engagements courants</t>
  </si>
  <si>
    <t>Engagements financiers à court terme</t>
  </si>
  <si>
    <t>de cela 2016</t>
  </si>
  <si>
    <t>Instruments financiers dérivés</t>
  </si>
  <si>
    <t>Passifs de régularisation</t>
  </si>
  <si>
    <t>Provisions à court terme</t>
  </si>
  <si>
    <t>Capitaux de tiers à long terme</t>
  </si>
  <si>
    <t>Engagements financiers à long terme</t>
  </si>
  <si>
    <t>de cela 2068</t>
  </si>
  <si>
    <t>Subventions d'investissements inscrites au passif</t>
  </si>
  <si>
    <t>Provisions à long terme</t>
  </si>
  <si>
    <t>Engagements envers les financements spéciaux et des fonds des Capitaux de tiers</t>
  </si>
  <si>
    <t>Capital propre</t>
  </si>
  <si>
    <t>de cela   299</t>
  </si>
  <si>
    <t>Excédent du bilan (- Découvert du bilan)</t>
  </si>
  <si>
    <t>Passif</t>
  </si>
  <si>
    <t>INDICATEURS FINANCIERS                                                                              1000 frs.</t>
  </si>
  <si>
    <t>MCH2-Tableau 18.23</t>
  </si>
  <si>
    <t>MCH2-Tableau 18.8</t>
  </si>
  <si>
    <t>Taux d'autofinancement</t>
  </si>
  <si>
    <t>MCH2-Tableau 18.2</t>
  </si>
  <si>
    <t>Degré d'autofinancement incl. emprunts et participations de la compte des investissements</t>
  </si>
  <si>
    <t>Degré d'autofinancement sauf emprunts et participations de la compte des investissements</t>
  </si>
  <si>
    <t>Invest. net - Autofinancement</t>
  </si>
  <si>
    <t>Financement incl. emprunts et participations de la compte des investissements</t>
  </si>
  <si>
    <t>Invest. net sauf empr. &amp;particip.- Autofinanc.</t>
  </si>
  <si>
    <t>Financement sauf emprunts et participations de la compte des investissements</t>
  </si>
  <si>
    <t>MCH2-Tableau 18.10</t>
  </si>
  <si>
    <t>Dettes brutes</t>
  </si>
  <si>
    <t>MCH2-Tableau 18.4</t>
  </si>
  <si>
    <t>Dettes brutes par rapport aux revenus</t>
  </si>
  <si>
    <t>MCH2-Tableau 18.20</t>
  </si>
  <si>
    <t>Dette nette I</t>
  </si>
  <si>
    <t>MCH2-Tableau 18.21</t>
  </si>
  <si>
    <t>Dette nette II</t>
  </si>
  <si>
    <t>MCH2-Tableau 18.7</t>
  </si>
  <si>
    <t>Dette nette 1 en francs et par habitant</t>
  </si>
  <si>
    <t>Dette nette 2 en francs et par habitant</t>
  </si>
  <si>
    <t>MCH2-Tableau 18.1</t>
  </si>
  <si>
    <t>Taux d'endettement net</t>
  </si>
  <si>
    <t>GN 29</t>
  </si>
  <si>
    <t>capital propre</t>
  </si>
  <si>
    <t>GN 299  en % de charge courant</t>
  </si>
  <si>
    <t>Degré de couverture du capital propre</t>
  </si>
  <si>
    <t>MCH2-Tableau 18.6</t>
  </si>
  <si>
    <t>Part du service de la dette</t>
  </si>
  <si>
    <t>GN 44 - GN 34</t>
  </si>
  <si>
    <t>Resultat provenant de financement</t>
  </si>
  <si>
    <t>Revenus PF ein % du GN 10</t>
  </si>
  <si>
    <t>Rendements bruts du patrimoine financier</t>
  </si>
  <si>
    <t>MCH2-Tableau 18.22</t>
  </si>
  <si>
    <t>Charges d'intérêts nets</t>
  </si>
  <si>
    <t>MCH2-Tableau 18.3</t>
  </si>
  <si>
    <t>Part des charges d'intérêts</t>
  </si>
  <si>
    <t>MCH2-Tableau 18.9</t>
  </si>
  <si>
    <t>Investissements bruts</t>
  </si>
  <si>
    <t>MCH2-Tableau 18.13</t>
  </si>
  <si>
    <t>Resettes d'investissement</t>
  </si>
  <si>
    <t>MCH2-Tableau 18.5</t>
  </si>
  <si>
    <t>Proportion des investissements</t>
  </si>
  <si>
    <t>STATISTIC</t>
  </si>
  <si>
    <t>MCH2-Tableau 18.24</t>
  </si>
  <si>
    <t>Population résident permanente à la fin de l'année</t>
  </si>
  <si>
    <t>Chiffres-clés</t>
  </si>
  <si>
    <t>MCH2-Tableau 18.18</t>
  </si>
  <si>
    <t>Revenus courants</t>
  </si>
  <si>
    <t>MCH2-Tableau 18.16</t>
  </si>
  <si>
    <t>Charges courantes</t>
  </si>
  <si>
    <t>Charges totales</t>
  </si>
  <si>
    <t>MCH2-Tableau 18.14</t>
  </si>
  <si>
    <t>Service de la dette</t>
  </si>
  <si>
    <r>
      <t>Compte financière</t>
    </r>
    <r>
      <rPr>
        <sz val="10"/>
        <rFont val="Arial Narrow"/>
        <family val="2"/>
      </rPr>
      <t xml:space="preserve">
MCH2-Tableau 18.17</t>
    </r>
  </si>
  <si>
    <t>Recettes courantes</t>
  </si>
  <si>
    <t>MCH2-Tableau 18.12</t>
  </si>
  <si>
    <t>Recettes totales</t>
  </si>
  <si>
    <t>MCH2-Tableau 18.15</t>
  </si>
  <si>
    <t>Dépenses courantes</t>
  </si>
  <si>
    <t>MCH2-Tableau 18.11</t>
  </si>
  <si>
    <t>Dépenses totales</t>
  </si>
  <si>
    <t>Résultat compte financière courante</t>
  </si>
  <si>
    <t>Résultat compte financière totales</t>
  </si>
  <si>
    <t>GE</t>
  </si>
  <si>
    <t>Geneva</t>
  </si>
  <si>
    <t>GL</t>
  </si>
  <si>
    <t>decela 2016</t>
  </si>
  <si>
    <t>GR</t>
  </si>
  <si>
    <t>JU</t>
  </si>
  <si>
    <t>en 1000 frcs.</t>
  </si>
  <si>
    <t>Revenus d'exploitation di-vers</t>
  </si>
  <si>
    <t>Charges de transfert extraordinaires (flux de trésorérie)</t>
  </si>
  <si>
    <t>INDICATEURS FINANCIERS                                                              1000 frs.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</si>
  <si>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</si>
  <si>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</si>
  <si>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</si>
  <si>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</si>
  <si>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</si>
  <si>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</si>
  <si>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</si>
  <si>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</si>
  <si>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</si>
  <si>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TI</t>
  </si>
  <si>
    <t>Ticino</t>
  </si>
  <si>
    <t>UR</t>
  </si>
  <si>
    <t>dvon 2016</t>
  </si>
  <si>
    <t>VD</t>
  </si>
  <si>
    <t>VS</t>
  </si>
  <si>
    <t>ZG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</si>
</sst>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General_)"/>
    <numFmt numFmtId="165" formatCode="0.0%"/>
    <numFmt numFmtId="166" formatCode="#,##0;\-\ #,##0"/>
    <numFmt numFmtId="167" formatCode="0.0%;[Red]\-0.0%"/>
    <numFmt numFmtId="168" formatCode="#"/>
    <numFmt numFmtId="170" formatCode="#,##0_ ;[Red]\-#,##0\ "/>
    <numFmt numFmtId="171" formatCode="_(* #,##0.00_);_(* \(#,##0.00\);_(* &quot;-&quot;??_);_(@_)"/>
    <numFmt numFmtId="172" formatCode="_ * #,##0_ ;_ * \-#,##0_ ;_ * &quot;-&quot;??_ ;_ @_ "/>
    <numFmt numFmtId="173" formatCode="_ * #,##0_ ;[Red]_ * \-#,##0_ ;_ * &quot;-&quot;??_ ;_ @_ "/>
    <numFmt numFmtId="174" formatCode="0.0%;\ \-0.0%;\ * &quot;-&quot;??_;"/>
    <numFmt numFmtId="175" formatCode="#\ ###\ ##0"/>
  </numFmts>
  <fonts count="67">
    <font>
      <sz val="10"/>
      <name val="Arial"/>
    </font>
    <font>
      <sz val="10"/>
      <color theme="1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sz val="10"/>
      <name val="Arial"/>
    </font>
    <font>
      <b/>
      <sz val="11"/>
      <name val="Arial Narrow"/>
      <family val="2"/>
    </font>
    <font>
      <b/>
      <sz val="10"/>
      <name val="Arial Narrow"/>
      <family val="2"/>
    </font>
    <font>
      <b/>
      <sz val="10"/>
      <color rgb="FFFF0000"/>
      <name val="Arial Narrow"/>
      <family val="2"/>
    </font>
    <font>
      <sz val="10"/>
      <name val="Arial Narrow"/>
      <family val="2"/>
    </font>
    <font>
      <i/>
      <sz val="10"/>
      <name val="Arial Narrow"/>
      <family val="2"/>
    </font>
    <font>
      <b/>
      <i/>
      <sz val="1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color indexed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0"/>
      <color indexed="52"/>
      <name val="Arial"/>
      <family val="2"/>
    </font>
    <font>
      <b/>
      <sz val="11"/>
      <color indexed="17"/>
      <name val="Calibri"/>
      <family val="2"/>
    </font>
    <font>
      <sz val="10"/>
      <color indexed="62"/>
      <name val="Arial"/>
      <family val="2"/>
    </font>
    <font>
      <sz val="11"/>
      <color indexed="4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11"/>
      <color indexed="17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0"/>
      <color indexed="20"/>
      <name val="Arial"/>
      <family val="2"/>
    </font>
    <font>
      <sz val="11"/>
      <color indexed="37"/>
      <name val="Calibri"/>
      <family val="2"/>
    </font>
    <font>
      <b/>
      <sz val="18"/>
      <color indexed="62"/>
      <name val="Cambria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b/>
      <sz val="18"/>
      <color indexed="56"/>
      <name val="Cambria"/>
      <family val="2"/>
    </font>
    <font>
      <sz val="10"/>
      <color indexed="52"/>
      <name val="Arial"/>
      <family val="2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</fonts>
  <fills count="71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62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55"/>
      </patternFill>
    </fill>
  </fills>
  <borders count="9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double">
        <color indexed="64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96">
    <xf numFmtId="164" fontId="0" fillId="0" borderId="0"/>
    <xf numFmtId="40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17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16" borderId="0" applyNumberFormat="0" applyBorder="0" applyAlignment="0" applyProtection="0"/>
    <xf numFmtId="0" fontId="30" fillId="19" borderId="0" applyNumberFormat="0" applyBorder="0" applyAlignment="0" applyProtection="0"/>
    <xf numFmtId="0" fontId="30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3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1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1" fillId="35" borderId="0" applyNumberFormat="0" applyBorder="0" applyAlignment="0" applyProtection="0"/>
    <xf numFmtId="0" fontId="30" fillId="30" borderId="0" applyNumberFormat="0" applyBorder="0" applyAlignment="0" applyProtection="0"/>
    <xf numFmtId="0" fontId="30" fillId="36" borderId="0" applyNumberFormat="0" applyBorder="0" applyAlignment="0" applyProtection="0"/>
    <xf numFmtId="0" fontId="31" fillId="31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31" fillId="29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31" fillId="41" borderId="0" applyNumberFormat="0" applyBorder="0" applyAlignment="0" applyProtection="0"/>
    <xf numFmtId="0" fontId="32" fillId="42" borderId="0" applyNumberFormat="0" applyBorder="0" applyAlignment="0" applyProtection="0"/>
    <xf numFmtId="0" fontId="31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4" borderId="0" applyNumberFormat="0" applyBorder="0" applyAlignment="0" applyProtection="0"/>
    <xf numFmtId="0" fontId="31" fillId="45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1" fillId="47" borderId="0" applyNumberFormat="0" applyBorder="0" applyAlignment="0" applyProtection="0"/>
    <xf numFmtId="0" fontId="32" fillId="46" borderId="0" applyNumberFormat="0" applyBorder="0" applyAlignment="0" applyProtection="0"/>
    <xf numFmtId="0" fontId="32" fillId="24" borderId="0" applyNumberFormat="0" applyBorder="0" applyAlignment="0" applyProtection="0"/>
    <xf numFmtId="0" fontId="31" fillId="48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1" fillId="29" borderId="0" applyNumberFormat="0" applyBorder="0" applyAlignment="0" applyProtection="0"/>
    <xf numFmtId="0" fontId="32" fillId="25" borderId="0" applyNumberFormat="0" applyBorder="0" applyAlignment="0" applyProtection="0"/>
    <xf numFmtId="0" fontId="32" fillId="49" borderId="0" applyNumberFormat="0" applyBorder="0" applyAlignment="0" applyProtection="0"/>
    <xf numFmtId="0" fontId="31" fillId="50" borderId="0" applyNumberFormat="0" applyBorder="0" applyAlignment="0" applyProtection="0"/>
    <xf numFmtId="0" fontId="32" fillId="49" borderId="0" applyNumberFormat="0" applyBorder="0" applyAlignment="0" applyProtection="0"/>
    <xf numFmtId="0" fontId="33" fillId="51" borderId="75" applyNumberFormat="0" applyAlignment="0" applyProtection="0"/>
    <xf numFmtId="0" fontId="34" fillId="52" borderId="75" applyNumberFormat="0" applyAlignment="0" applyProtection="0"/>
    <xf numFmtId="0" fontId="33" fillId="51" borderId="75" applyNumberFormat="0" applyAlignment="0" applyProtection="0"/>
    <xf numFmtId="0" fontId="35" fillId="51" borderId="76" applyNumberFormat="0" applyAlignment="0" applyProtection="0"/>
    <xf numFmtId="0" fontId="36" fillId="52" borderId="77" applyNumberFormat="0" applyAlignment="0" applyProtection="0"/>
    <xf numFmtId="0" fontId="35" fillId="51" borderId="76" applyNumberFormat="0" applyAlignment="0" applyProtection="0"/>
    <xf numFmtId="171" fontId="3" fillId="0" borderId="0" applyFont="0" applyFill="0" applyBorder="0" applyAlignment="0" applyProtection="0"/>
    <xf numFmtId="0" fontId="37" fillId="18" borderId="76" applyNumberFormat="0" applyAlignment="0" applyProtection="0"/>
    <xf numFmtId="0" fontId="38" fillId="40" borderId="77" applyNumberFormat="0" applyAlignment="0" applyProtection="0"/>
    <xf numFmtId="0" fontId="37" fillId="18" borderId="76" applyNumberFormat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39" fillId="55" borderId="0" applyNumberFormat="0" applyBorder="0" applyAlignment="0" applyProtection="0"/>
    <xf numFmtId="0" fontId="40" fillId="0" borderId="78" applyNumberFormat="0" applyFill="0" applyAlignment="0" applyProtection="0"/>
    <xf numFmtId="0" fontId="39" fillId="0" borderId="79" applyNumberFormat="0" applyFill="0" applyAlignment="0" applyProtection="0"/>
    <xf numFmtId="0" fontId="40" fillId="0" borderId="78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15" borderId="0" applyNumberFormat="0" applyBorder="0" applyAlignment="0" applyProtection="0"/>
    <xf numFmtId="0" fontId="30" fillId="34" borderId="0" applyNumberFormat="0" applyBorder="0" applyAlignment="0" applyProtection="0"/>
    <xf numFmtId="0" fontId="42" fillId="15" borderId="0" applyNumberFormat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4" fontId="43" fillId="0" borderId="0" applyFont="0" applyFill="0" applyBorder="0" applyAlignment="0" applyProtection="0"/>
    <xf numFmtId="171" fontId="1" fillId="0" borderId="0" applyFont="0" applyFill="0" applyBorder="0" applyAlignment="0" applyProtection="0"/>
    <xf numFmtId="4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44" fillId="56" borderId="0" applyNumberFormat="0" applyBorder="0" applyAlignment="0" applyProtection="0"/>
    <xf numFmtId="0" fontId="45" fillId="40" borderId="0" applyNumberFormat="0" applyBorder="0" applyAlignment="0" applyProtection="0"/>
    <xf numFmtId="0" fontId="44" fillId="56" borderId="0" applyNumberFormat="0" applyBorder="0" applyAlignment="0" applyProtection="0"/>
    <xf numFmtId="0" fontId="17" fillId="0" borderId="0"/>
    <xf numFmtId="0" fontId="3" fillId="57" borderId="80" applyNumberFormat="0" applyFont="0" applyAlignment="0" applyProtection="0"/>
    <xf numFmtId="0" fontId="8" fillId="39" borderId="77" applyNumberFormat="0" applyFont="0" applyAlignment="0" applyProtection="0"/>
    <xf numFmtId="0" fontId="3" fillId="57" borderId="80" applyNumberFormat="0" applyFont="0" applyAlignment="0" applyProtection="0"/>
    <xf numFmtId="4" fontId="8" fillId="56" borderId="77" applyNumberFormat="0" applyProtection="0">
      <alignment vertical="center"/>
    </xf>
    <xf numFmtId="4" fontId="46" fillId="10" borderId="77" applyNumberFormat="0" applyProtection="0">
      <alignment vertical="center"/>
    </xf>
    <xf numFmtId="4" fontId="8" fillId="10" borderId="77" applyNumberFormat="0" applyProtection="0">
      <alignment horizontal="left" vertical="center" indent="1"/>
    </xf>
    <xf numFmtId="0" fontId="47" fillId="56" borderId="81" applyNumberFormat="0" applyProtection="0">
      <alignment horizontal="left" vertical="top" indent="1"/>
    </xf>
    <xf numFmtId="4" fontId="8" fillId="25" borderId="77" applyNumberFormat="0" applyProtection="0">
      <alignment horizontal="left" vertical="center" indent="1"/>
    </xf>
    <xf numFmtId="4" fontId="8" fillId="14" borderId="77" applyNumberFormat="0" applyProtection="0">
      <alignment horizontal="right" vertical="center"/>
    </xf>
    <xf numFmtId="4" fontId="8" fillId="58" borderId="77" applyNumberFormat="0" applyProtection="0">
      <alignment horizontal="right" vertical="center"/>
    </xf>
    <xf numFmtId="4" fontId="8" fillId="44" borderId="82" applyNumberFormat="0" applyProtection="0">
      <alignment horizontal="right" vertical="center"/>
    </xf>
    <xf numFmtId="4" fontId="8" fillId="22" borderId="77" applyNumberFormat="0" applyProtection="0">
      <alignment horizontal="right" vertical="center"/>
    </xf>
    <xf numFmtId="4" fontId="8" fillId="26" borderId="77" applyNumberFormat="0" applyProtection="0">
      <alignment horizontal="right" vertical="center"/>
    </xf>
    <xf numFmtId="4" fontId="8" fillId="49" borderId="77" applyNumberFormat="0" applyProtection="0">
      <alignment horizontal="right" vertical="center"/>
    </xf>
    <xf numFmtId="4" fontId="8" fillId="46" borderId="77" applyNumberFormat="0" applyProtection="0">
      <alignment horizontal="right" vertical="center"/>
    </xf>
    <xf numFmtId="4" fontId="8" fillId="59" borderId="77" applyNumberFormat="0" applyProtection="0">
      <alignment horizontal="right" vertical="center"/>
    </xf>
    <xf numFmtId="4" fontId="8" fillId="21" borderId="77" applyNumberFormat="0" applyProtection="0">
      <alignment horizontal="right" vertical="center"/>
    </xf>
    <xf numFmtId="4" fontId="8" fillId="60" borderId="82" applyNumberFormat="0" applyProtection="0">
      <alignment horizontal="left" vertical="center" indent="1"/>
    </xf>
    <xf numFmtId="4" fontId="3" fillId="61" borderId="82" applyNumberFormat="0" applyProtection="0">
      <alignment horizontal="left" vertical="center" indent="1"/>
    </xf>
    <xf numFmtId="4" fontId="3" fillId="61" borderId="82" applyNumberFormat="0" applyProtection="0">
      <alignment horizontal="left" vertical="center" indent="1"/>
    </xf>
    <xf numFmtId="4" fontId="8" fillId="62" borderId="77" applyNumberFormat="0" applyProtection="0">
      <alignment horizontal="right" vertical="center"/>
    </xf>
    <xf numFmtId="4" fontId="8" fillId="63" borderId="82" applyNumberFormat="0" applyProtection="0">
      <alignment horizontal="left" vertical="center" indent="1"/>
    </xf>
    <xf numFmtId="4" fontId="8" fillId="62" borderId="82" applyNumberFormat="0" applyProtection="0">
      <alignment horizontal="left" vertical="center" indent="1"/>
    </xf>
    <xf numFmtId="0" fontId="8" fillId="51" borderId="77" applyNumberFormat="0" applyProtection="0">
      <alignment horizontal="left" vertical="center" indent="1"/>
    </xf>
    <xf numFmtId="0" fontId="8" fillId="61" borderId="81" applyNumberFormat="0" applyProtection="0">
      <alignment horizontal="left" vertical="top" indent="1"/>
    </xf>
    <xf numFmtId="0" fontId="8" fillId="64" borderId="77" applyNumberFormat="0" applyProtection="0">
      <alignment horizontal="left" vertical="center" indent="1"/>
    </xf>
    <xf numFmtId="0" fontId="8" fillId="62" borderId="81" applyNumberFormat="0" applyProtection="0">
      <alignment horizontal="left" vertical="top" indent="1"/>
    </xf>
    <xf numFmtId="0" fontId="8" fillId="19" borderId="77" applyNumberFormat="0" applyProtection="0">
      <alignment horizontal="left" vertical="center" indent="1"/>
    </xf>
    <xf numFmtId="0" fontId="8" fillId="19" borderId="81" applyNumberFormat="0" applyProtection="0">
      <alignment horizontal="left" vertical="top" indent="1"/>
    </xf>
    <xf numFmtId="0" fontId="8" fillId="63" borderId="77" applyNumberFormat="0" applyProtection="0">
      <alignment horizontal="left" vertical="center" indent="1"/>
    </xf>
    <xf numFmtId="0" fontId="8" fillId="63" borderId="81" applyNumberFormat="0" applyProtection="0">
      <alignment horizontal="left" vertical="top" indent="1"/>
    </xf>
    <xf numFmtId="0" fontId="8" fillId="65" borderId="83" applyNumberFormat="0">
      <protection locked="0"/>
    </xf>
    <xf numFmtId="0" fontId="48" fillId="61" borderId="84" applyBorder="0"/>
    <xf numFmtId="4" fontId="49" fillId="57" borderId="81" applyNumberFormat="0" applyProtection="0">
      <alignment vertical="center"/>
    </xf>
    <xf numFmtId="4" fontId="46" fillId="66" borderId="85" applyNumberFormat="0" applyProtection="0">
      <alignment vertical="center"/>
    </xf>
    <xf numFmtId="4" fontId="49" fillId="51" borderId="81" applyNumberFormat="0" applyProtection="0">
      <alignment horizontal="left" vertical="center" indent="1"/>
    </xf>
    <xf numFmtId="0" fontId="49" fillId="57" borderId="81" applyNumberFormat="0" applyProtection="0">
      <alignment horizontal="left" vertical="top" indent="1"/>
    </xf>
    <xf numFmtId="4" fontId="8" fillId="0" borderId="77" applyNumberFormat="0" applyProtection="0">
      <alignment horizontal="right" vertical="center"/>
    </xf>
    <xf numFmtId="4" fontId="46" fillId="67" borderId="77" applyNumberFormat="0" applyProtection="0">
      <alignment horizontal="right" vertical="center"/>
    </xf>
    <xf numFmtId="4" fontId="8" fillId="25" borderId="77" applyNumberFormat="0" applyProtection="0">
      <alignment horizontal="left" vertical="center" indent="1"/>
    </xf>
    <xf numFmtId="0" fontId="49" fillId="62" borderId="81" applyNumberFormat="0" applyProtection="0">
      <alignment horizontal="left" vertical="top" indent="1"/>
    </xf>
    <xf numFmtId="4" fontId="50" fillId="68" borderId="82" applyNumberFormat="0" applyProtection="0">
      <alignment horizontal="left" vertical="center" indent="1"/>
    </xf>
    <xf numFmtId="0" fontId="8" fillId="69" borderId="85"/>
    <xf numFmtId="4" fontId="51" fillId="65" borderId="77" applyNumberFormat="0" applyProtection="0">
      <alignment horizontal="right" vertical="center"/>
    </xf>
    <xf numFmtId="0" fontId="52" fillId="14" borderId="0" applyNumberFormat="0" applyBorder="0" applyAlignment="0" applyProtection="0"/>
    <xf numFmtId="0" fontId="53" fillId="39" borderId="0" applyNumberFormat="0" applyBorder="0" applyAlignment="0" applyProtection="0"/>
    <xf numFmtId="0" fontId="52" fillId="14" borderId="0" applyNumberFormat="0" applyBorder="0" applyAlignment="0" applyProtection="0"/>
    <xf numFmtId="0" fontId="54" fillId="0" borderId="0" applyNumberFormat="0" applyFill="0" applyBorder="0" applyAlignment="0" applyProtection="0"/>
    <xf numFmtId="17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0" fontId="1" fillId="0" borderId="0"/>
    <xf numFmtId="175" fontId="20" fillId="0" borderId="86" applyBorder="0" applyAlignment="0">
      <alignment horizontal="center"/>
    </xf>
    <xf numFmtId="0" fontId="55" fillId="0" borderId="87" applyNumberFormat="0" applyFill="0" applyAlignment="0" applyProtection="0"/>
    <xf numFmtId="0" fontId="56" fillId="0" borderId="88" applyNumberFormat="0" applyFill="0" applyAlignment="0" applyProtection="0"/>
    <xf numFmtId="0" fontId="55" fillId="0" borderId="87" applyNumberFormat="0" applyFill="0" applyAlignment="0" applyProtection="0"/>
    <xf numFmtId="0" fontId="57" fillId="0" borderId="89" applyNumberFormat="0" applyFill="0" applyAlignment="0" applyProtection="0"/>
    <xf numFmtId="0" fontId="58" fillId="0" borderId="90" applyNumberFormat="0" applyFill="0" applyAlignment="0" applyProtection="0"/>
    <xf numFmtId="0" fontId="57" fillId="0" borderId="89" applyNumberFormat="0" applyFill="0" applyAlignment="0" applyProtection="0"/>
    <xf numFmtId="0" fontId="59" fillId="0" borderId="91" applyNumberFormat="0" applyFill="0" applyAlignment="0" applyProtection="0"/>
    <xf numFmtId="0" fontId="60" fillId="0" borderId="92" applyNumberFormat="0" applyFill="0" applyAlignment="0" applyProtection="0"/>
    <xf numFmtId="0" fontId="59" fillId="0" borderId="91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93" applyNumberFormat="0" applyFill="0" applyAlignment="0" applyProtection="0"/>
    <xf numFmtId="0" fontId="45" fillId="0" borderId="94" applyNumberFormat="0" applyFill="0" applyAlignment="0" applyProtection="0"/>
    <xf numFmtId="0" fontId="62" fillId="0" borderId="93" applyNumberFormat="0" applyFill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5" fillId="70" borderId="95" applyNumberFormat="0" applyAlignment="0" applyProtection="0"/>
    <xf numFmtId="0" fontId="66" fillId="48" borderId="95" applyNumberFormat="0" applyAlignment="0" applyProtection="0"/>
    <xf numFmtId="0" fontId="65" fillId="70" borderId="95" applyNumberFormat="0" applyAlignment="0" applyProtection="0"/>
  </cellStyleXfs>
  <cellXfs count="2133">
    <xf numFmtId="164" fontId="0" fillId="0" borderId="0" xfId="0"/>
    <xf numFmtId="164" fontId="0" fillId="0" borderId="0" xfId="0" applyAlignment="1">
      <alignment vertical="center"/>
    </xf>
    <xf numFmtId="164" fontId="3" fillId="0" borderId="0" xfId="0" applyFont="1" applyAlignment="1" applyProtection="1">
      <alignment horizontal="left" vertical="center"/>
    </xf>
    <xf numFmtId="164" fontId="3" fillId="0" borderId="0" xfId="0" applyFont="1" applyAlignment="1" applyProtection="1">
      <alignment horizontal="right" vertical="center"/>
    </xf>
    <xf numFmtId="164" fontId="3" fillId="0" borderId="0" xfId="0" applyFont="1" applyAlignment="1">
      <alignment vertical="center"/>
    </xf>
    <xf numFmtId="164" fontId="3" fillId="0" borderId="1" xfId="0" applyFont="1" applyBorder="1" applyAlignment="1" applyProtection="1">
      <alignment horizontal="left" vertical="center"/>
    </xf>
    <xf numFmtId="164" fontId="4" fillId="0" borderId="2" xfId="0" applyFont="1" applyBorder="1" applyAlignment="1" applyProtection="1">
      <alignment horizontal="left" vertical="center"/>
    </xf>
    <xf numFmtId="164" fontId="3" fillId="0" borderId="2" xfId="0" applyFont="1" applyBorder="1" applyAlignment="1" applyProtection="1">
      <alignment horizontal="right" vertical="center"/>
    </xf>
    <xf numFmtId="164" fontId="3" fillId="0" borderId="3" xfId="0" applyFont="1" applyBorder="1" applyAlignment="1">
      <alignment vertical="center"/>
    </xf>
    <xf numFmtId="164" fontId="3" fillId="0" borderId="2" xfId="0" applyFont="1" applyBorder="1" applyAlignment="1" applyProtection="1">
      <alignment horizontal="left" vertical="center"/>
    </xf>
    <xf numFmtId="166" fontId="3" fillId="0" borderId="2" xfId="0" applyNumberFormat="1" applyFont="1" applyBorder="1" applyAlignment="1" applyProtection="1">
      <alignment vertical="center"/>
    </xf>
    <xf numFmtId="165" fontId="3" fillId="0" borderId="2" xfId="0" applyNumberFormat="1" applyFont="1" applyBorder="1" applyAlignment="1" applyProtection="1">
      <alignment vertical="center"/>
    </xf>
    <xf numFmtId="166" fontId="3" fillId="0" borderId="4" xfId="0" applyNumberFormat="1" applyFont="1" applyBorder="1" applyAlignment="1" applyProtection="1">
      <alignment vertical="center"/>
    </xf>
    <xf numFmtId="164" fontId="3" fillId="0" borderId="3" xfId="0" applyFont="1" applyBorder="1" applyAlignment="1" applyProtection="1">
      <alignment horizontal="left" vertical="center"/>
    </xf>
    <xf numFmtId="164" fontId="3" fillId="0" borderId="0" xfId="0" applyFont="1" applyBorder="1" applyAlignment="1" applyProtection="1">
      <alignment horizontal="left" vertical="center"/>
    </xf>
    <xf numFmtId="166" fontId="3" fillId="0" borderId="0" xfId="0" applyNumberFormat="1" applyFont="1" applyBorder="1" applyAlignment="1" applyProtection="1">
      <alignment vertical="center"/>
    </xf>
    <xf numFmtId="165" fontId="3" fillId="0" borderId="0" xfId="0" applyNumberFormat="1" applyFont="1" applyBorder="1" applyAlignment="1" applyProtection="1">
      <alignment vertical="center"/>
    </xf>
    <xf numFmtId="166" fontId="3" fillId="0" borderId="5" xfId="0" applyNumberFormat="1" applyFont="1" applyBorder="1" applyAlignment="1" applyProtection="1">
      <alignment vertical="center"/>
    </xf>
    <xf numFmtId="164" fontId="3" fillId="0" borderId="6" xfId="0" applyFont="1" applyBorder="1" applyAlignment="1" applyProtection="1">
      <alignment horizontal="left" vertical="center"/>
    </xf>
    <xf numFmtId="164" fontId="3" fillId="0" borderId="7" xfId="0" applyFont="1" applyBorder="1" applyAlignment="1" applyProtection="1">
      <alignment horizontal="left" vertical="center"/>
    </xf>
    <xf numFmtId="166" fontId="3" fillId="0" borderId="7" xfId="0" applyNumberFormat="1" applyFont="1" applyBorder="1" applyAlignment="1" applyProtection="1">
      <alignment vertical="center"/>
    </xf>
    <xf numFmtId="166" fontId="3" fillId="0" borderId="8" xfId="0" applyNumberFormat="1" applyFont="1" applyBorder="1" applyAlignment="1" applyProtection="1">
      <alignment vertical="center"/>
    </xf>
    <xf numFmtId="164" fontId="4" fillId="0" borderId="9" xfId="0" applyFont="1" applyBorder="1" applyAlignment="1" applyProtection="1">
      <alignment horizontal="left" vertical="center"/>
    </xf>
    <xf numFmtId="164" fontId="4" fillId="0" borderId="10" xfId="0" applyFont="1" applyBorder="1" applyAlignment="1" applyProtection="1">
      <alignment horizontal="left" vertical="center"/>
    </xf>
    <xf numFmtId="166" fontId="4" fillId="0" borderId="10" xfId="0" applyNumberFormat="1" applyFont="1" applyBorder="1" applyAlignment="1" applyProtection="1">
      <alignment vertical="center"/>
    </xf>
    <xf numFmtId="165" fontId="3" fillId="0" borderId="10" xfId="0" applyNumberFormat="1" applyFont="1" applyBorder="1" applyAlignment="1" applyProtection="1">
      <alignment vertical="center"/>
    </xf>
    <xf numFmtId="166" fontId="4" fillId="0" borderId="11" xfId="0" applyNumberFormat="1" applyFont="1" applyBorder="1" applyAlignment="1" applyProtection="1">
      <alignment vertical="center"/>
    </xf>
    <xf numFmtId="164" fontId="3" fillId="0" borderId="1" xfId="0" applyFont="1" applyBorder="1" applyAlignment="1">
      <alignment vertical="center"/>
    </xf>
    <xf numFmtId="164" fontId="3" fillId="0" borderId="2" xfId="0" applyFont="1" applyBorder="1" applyAlignment="1">
      <alignment vertical="center"/>
    </xf>
    <xf numFmtId="164" fontId="3" fillId="0" borderId="0" xfId="0" applyFont="1" applyBorder="1" applyAlignment="1">
      <alignment vertical="center"/>
    </xf>
    <xf numFmtId="164" fontId="3" fillId="0" borderId="6" xfId="0" applyFont="1" applyBorder="1" applyAlignment="1">
      <alignment vertical="center"/>
    </xf>
    <xf numFmtId="164" fontId="3" fillId="0" borderId="7" xfId="0" applyFont="1" applyBorder="1" applyAlignment="1">
      <alignment vertical="center"/>
    </xf>
    <xf numFmtId="164" fontId="4" fillId="2" borderId="0" xfId="0" applyFont="1" applyFill="1" applyAlignment="1">
      <alignment vertical="center"/>
    </xf>
    <xf numFmtId="166" fontId="4" fillId="2" borderId="0" xfId="0" applyNumberFormat="1" applyFont="1" applyFill="1" applyAlignment="1" applyProtection="1">
      <alignment vertical="center"/>
    </xf>
    <xf numFmtId="166" fontId="4" fillId="2" borderId="0" xfId="0" applyNumberFormat="1" applyFont="1" applyFill="1" applyBorder="1" applyAlignment="1" applyProtection="1">
      <alignment vertical="center"/>
    </xf>
    <xf numFmtId="166" fontId="4" fillId="2" borderId="5" xfId="0" applyNumberFormat="1" applyFont="1" applyFill="1" applyBorder="1" applyAlignment="1" applyProtection="1">
      <alignment vertical="center"/>
    </xf>
    <xf numFmtId="164" fontId="4" fillId="2" borderId="6" xfId="0" applyFont="1" applyFill="1" applyBorder="1" applyAlignment="1">
      <alignment vertical="center"/>
    </xf>
    <xf numFmtId="164" fontId="4" fillId="2" borderId="7" xfId="0" applyFont="1" applyFill="1" applyBorder="1" applyAlignment="1">
      <alignment vertical="center"/>
    </xf>
    <xf numFmtId="166" fontId="4" fillId="2" borderId="7" xfId="0" applyNumberFormat="1" applyFont="1" applyFill="1" applyBorder="1" applyAlignment="1" applyProtection="1">
      <alignment vertical="center"/>
    </xf>
    <xf numFmtId="165" fontId="4" fillId="2" borderId="7" xfId="0" applyNumberFormat="1" applyFont="1" applyFill="1" applyBorder="1" applyAlignment="1" applyProtection="1">
      <alignment vertical="center"/>
    </xf>
    <xf numFmtId="166" fontId="4" fillId="2" borderId="8" xfId="0" applyNumberFormat="1" applyFont="1" applyFill="1" applyBorder="1" applyAlignment="1" applyProtection="1">
      <alignment vertical="center"/>
    </xf>
    <xf numFmtId="165" fontId="3" fillId="0" borderId="0" xfId="0" applyNumberFormat="1" applyFont="1" applyBorder="1" applyAlignment="1" applyProtection="1">
      <alignment horizontal="right" vertical="center"/>
    </xf>
    <xf numFmtId="164" fontId="5" fillId="0" borderId="0" xfId="0" applyFont="1" applyBorder="1" applyAlignment="1">
      <alignment horizontal="right" vertical="center"/>
    </xf>
    <xf numFmtId="164" fontId="5" fillId="0" borderId="7" xfId="0" applyFont="1" applyBorder="1" applyAlignment="1">
      <alignment horizontal="right" vertical="center"/>
    </xf>
    <xf numFmtId="164" fontId="6" fillId="0" borderId="0" xfId="0" applyFont="1" applyAlignment="1">
      <alignment vertical="center"/>
    </xf>
    <xf numFmtId="164" fontId="7" fillId="0" borderId="0" xfId="0" applyFont="1" applyAlignment="1">
      <alignment vertical="center"/>
    </xf>
    <xf numFmtId="164" fontId="3" fillId="0" borderId="0" xfId="0" applyFont="1" applyBorder="1" applyAlignment="1">
      <alignment horizontal="right" vertical="center"/>
    </xf>
    <xf numFmtId="164" fontId="4" fillId="2" borderId="3" xfId="0" quotePrefix="1" applyFont="1" applyFill="1" applyBorder="1" applyAlignment="1">
      <alignment vertical="center"/>
    </xf>
    <xf numFmtId="164" fontId="4" fillId="0" borderId="9" xfId="0" applyFont="1" applyBorder="1" applyAlignment="1">
      <alignment vertical="center"/>
    </xf>
    <xf numFmtId="164" fontId="4" fillId="0" borderId="10" xfId="0" applyFont="1" applyBorder="1" applyAlignment="1">
      <alignment vertical="center"/>
    </xf>
    <xf numFmtId="165" fontId="4" fillId="0" borderId="2" xfId="0" applyNumberFormat="1" applyFont="1" applyBorder="1" applyAlignment="1" applyProtection="1">
      <alignment vertical="center"/>
    </xf>
    <xf numFmtId="165" fontId="4" fillId="0" borderId="10" xfId="0" applyNumberFormat="1" applyFont="1" applyBorder="1" applyAlignment="1" applyProtection="1">
      <alignment vertical="center"/>
    </xf>
    <xf numFmtId="164" fontId="0" fillId="0" borderId="0" xfId="0" applyBorder="1"/>
    <xf numFmtId="164" fontId="0" fillId="0" borderId="0" xfId="0" applyAlignment="1">
      <alignment horizontal="right" vertical="center"/>
    </xf>
    <xf numFmtId="164" fontId="4" fillId="0" borderId="2" xfId="0" applyFont="1" applyBorder="1" applyAlignment="1" applyProtection="1">
      <alignment horizontal="right" vertical="center"/>
    </xf>
    <xf numFmtId="164" fontId="4" fillId="0" borderId="4" xfId="0" applyFont="1" applyBorder="1" applyAlignment="1" applyProtection="1">
      <alignment horizontal="right" vertical="center"/>
    </xf>
    <xf numFmtId="164" fontId="3" fillId="0" borderId="3" xfId="0" quotePrefix="1" applyFont="1" applyBorder="1" applyAlignment="1">
      <alignment vertical="center"/>
    </xf>
    <xf numFmtId="164" fontId="6" fillId="0" borderId="2" xfId="0" applyFont="1" applyBorder="1" applyAlignment="1">
      <alignment horizontal="centerContinuous" vertical="center"/>
    </xf>
    <xf numFmtId="165" fontId="6" fillId="0" borderId="0" xfId="0" quotePrefix="1" applyNumberFormat="1" applyFont="1" applyBorder="1" applyAlignment="1">
      <alignment horizontal="right" vertical="center"/>
    </xf>
    <xf numFmtId="38" fontId="3" fillId="0" borderId="0" xfId="1" applyNumberFormat="1" applyFont="1" applyAlignment="1">
      <alignment horizontal="right" vertical="center"/>
    </xf>
    <xf numFmtId="165" fontId="3" fillId="0" borderId="7" xfId="0" applyNumberFormat="1" applyFont="1" applyBorder="1" applyAlignment="1">
      <alignment horizontal="right" vertical="center"/>
    </xf>
    <xf numFmtId="165" fontId="6" fillId="0" borderId="0" xfId="0" applyNumberFormat="1" applyFont="1" applyBorder="1" applyAlignment="1">
      <alignment horizontal="right" vertical="center"/>
    </xf>
    <xf numFmtId="164" fontId="13" fillId="0" borderId="0" xfId="0" applyFont="1" applyAlignment="1" applyProtection="1">
      <alignment horizontal="right" vertical="center"/>
    </xf>
    <xf numFmtId="164" fontId="13" fillId="0" borderId="0" xfId="0" applyFont="1" applyBorder="1" applyAlignment="1" applyProtection="1">
      <alignment horizontal="right" vertical="center"/>
    </xf>
    <xf numFmtId="164" fontId="13" fillId="0" borderId="5" xfId="0" applyFont="1" applyBorder="1" applyAlignment="1" applyProtection="1">
      <alignment horizontal="right" vertical="center"/>
    </xf>
    <xf numFmtId="164" fontId="0" fillId="0" borderId="0" xfId="0" applyAlignment="1">
      <alignment horizontal="right"/>
    </xf>
    <xf numFmtId="164" fontId="12" fillId="0" borderId="0" xfId="0" applyFont="1" applyAlignment="1">
      <alignment horizontal="right"/>
    </xf>
    <xf numFmtId="164" fontId="12" fillId="0" borderId="0" xfId="0" applyFont="1" applyBorder="1" applyAlignment="1">
      <alignment horizontal="right"/>
    </xf>
    <xf numFmtId="164" fontId="12" fillId="0" borderId="0" xfId="0" applyFont="1" applyBorder="1"/>
    <xf numFmtId="164" fontId="12" fillId="0" borderId="0" xfId="0" applyFont="1"/>
    <xf numFmtId="38" fontId="13" fillId="0" borderId="12" xfId="0" applyNumberFormat="1" applyFont="1" applyBorder="1" applyAlignment="1">
      <alignment horizontal="right" vertical="center"/>
    </xf>
    <xf numFmtId="164" fontId="0" fillId="0" borderId="0" xfId="0" applyBorder="1" applyAlignment="1">
      <alignment horizontal="right"/>
    </xf>
    <xf numFmtId="164" fontId="15" fillId="0" borderId="13" xfId="0" applyFont="1" applyBorder="1" applyAlignment="1">
      <alignment horizontal="left" vertical="center"/>
    </xf>
    <xf numFmtId="164" fontId="6" fillId="0" borderId="0" xfId="0" applyFont="1" applyBorder="1" applyAlignment="1">
      <alignment horizontal="right" vertical="center"/>
    </xf>
    <xf numFmtId="164" fontId="8" fillId="0" borderId="0" xfId="0" applyFont="1" applyBorder="1" applyAlignment="1">
      <alignment horizontal="right" vertical="center"/>
    </xf>
    <xf numFmtId="164" fontId="0" fillId="0" borderId="0" xfId="0" applyBorder="1" applyAlignment="1">
      <alignment horizontal="right" vertical="center"/>
    </xf>
    <xf numFmtId="164" fontId="0" fillId="0" borderId="0" xfId="0" applyBorder="1" applyAlignment="1">
      <alignment horizontal="center" vertical="center"/>
    </xf>
    <xf numFmtId="164" fontId="0" fillId="0" borderId="0" xfId="0" applyAlignment="1">
      <alignment horizontal="center" vertical="center"/>
    </xf>
    <xf numFmtId="38" fontId="6" fillId="0" borderId="0" xfId="0" applyNumberFormat="1" applyFont="1" applyBorder="1" applyAlignment="1">
      <alignment horizontal="right" vertical="center"/>
    </xf>
    <xf numFmtId="37" fontId="6" fillId="0" borderId="0" xfId="0" applyNumberFormat="1" applyFont="1" applyBorder="1" applyAlignment="1">
      <alignment horizontal="right" vertical="center"/>
    </xf>
    <xf numFmtId="164" fontId="0" fillId="0" borderId="0" xfId="0" applyAlignment="1">
      <alignment horizontal="left"/>
    </xf>
    <xf numFmtId="38" fontId="6" fillId="0" borderId="0" xfId="0" applyNumberFormat="1" applyFont="1" applyAlignment="1">
      <alignment horizontal="right" vertical="center"/>
    </xf>
    <xf numFmtId="38" fontId="3" fillId="0" borderId="0" xfId="0" applyNumberFormat="1" applyFont="1" applyAlignment="1">
      <alignment horizontal="right" vertical="center"/>
    </xf>
    <xf numFmtId="164" fontId="3" fillId="0" borderId="0" xfId="0" applyFont="1" applyAlignment="1">
      <alignment horizontal="left" vertical="center"/>
    </xf>
    <xf numFmtId="38" fontId="0" fillId="0" borderId="0" xfId="0" applyNumberFormat="1" applyAlignment="1">
      <alignment horizontal="right"/>
    </xf>
    <xf numFmtId="38" fontId="6" fillId="0" borderId="0" xfId="1" applyNumberFormat="1" applyFont="1" applyAlignment="1">
      <alignment horizontal="right" vertical="center"/>
    </xf>
    <xf numFmtId="38" fontId="3" fillId="0" borderId="0" xfId="1" applyNumberFormat="1" applyFont="1" applyAlignment="1">
      <alignment horizontal="right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 applyAlignment="1">
      <alignment horizontal="right"/>
    </xf>
    <xf numFmtId="164" fontId="6" fillId="0" borderId="15" xfId="0" applyFont="1" applyBorder="1" applyAlignment="1">
      <alignment horizontal="left" vertical="center"/>
    </xf>
    <xf numFmtId="38" fontId="6" fillId="0" borderId="16" xfId="0" applyNumberFormat="1" applyFont="1" applyBorder="1" applyAlignment="1">
      <alignment horizontal="right" vertical="center"/>
    </xf>
    <xf numFmtId="38" fontId="6" fillId="0" borderId="18" xfId="0" applyNumberFormat="1" applyFont="1" applyBorder="1" applyAlignment="1">
      <alignment horizontal="right" vertical="center"/>
    </xf>
    <xf numFmtId="164" fontId="6" fillId="0" borderId="19" xfId="0" applyFont="1" applyBorder="1" applyAlignment="1">
      <alignment horizontal="left" vertical="center"/>
    </xf>
    <xf numFmtId="38" fontId="6" fillId="0" borderId="20" xfId="0" applyNumberFormat="1" applyFont="1" applyBorder="1" applyAlignment="1">
      <alignment horizontal="right" vertical="center"/>
    </xf>
    <xf numFmtId="38" fontId="6" fillId="0" borderId="20" xfId="1" applyNumberFormat="1" applyFont="1" applyBorder="1" applyAlignment="1">
      <alignment horizontal="right" vertical="center"/>
    </xf>
    <xf numFmtId="38" fontId="6" fillId="0" borderId="18" xfId="1" applyNumberFormat="1" applyFont="1" applyBorder="1" applyAlignment="1">
      <alignment horizontal="right" vertical="center"/>
    </xf>
    <xf numFmtId="38" fontId="9" fillId="0" borderId="18" xfId="0" quotePrefix="1" applyNumberFormat="1" applyFont="1" applyBorder="1" applyAlignment="1">
      <alignment horizontal="left" vertical="center"/>
    </xf>
    <xf numFmtId="164" fontId="9" fillId="0" borderId="17" xfId="0" quotePrefix="1" applyFont="1" applyBorder="1" applyAlignment="1">
      <alignment horizontal="left" vertical="center"/>
    </xf>
    <xf numFmtId="164" fontId="11" fillId="0" borderId="5" xfId="0" applyFont="1" applyBorder="1" applyAlignment="1">
      <alignment horizontal="right" vertical="center"/>
    </xf>
    <xf numFmtId="38" fontId="6" fillId="0" borderId="21" xfId="0" quotePrefix="1" applyNumberFormat="1" applyFont="1" applyBorder="1" applyAlignment="1">
      <alignment horizontal="right" vertical="center"/>
    </xf>
    <xf numFmtId="38" fontId="6" fillId="0" borderId="21" xfId="0" applyNumberFormat="1" applyFont="1" applyBorder="1" applyAlignment="1">
      <alignment horizontal="right" vertical="center"/>
    </xf>
    <xf numFmtId="167" fontId="6" fillId="0" borderId="22" xfId="0" applyNumberFormat="1" applyFont="1" applyBorder="1" applyAlignment="1">
      <alignment horizontal="right" vertical="center"/>
    </xf>
    <xf numFmtId="167" fontId="6" fillId="0" borderId="16" xfId="0" applyNumberFormat="1" applyFont="1" applyBorder="1" applyAlignment="1">
      <alignment horizontal="right" vertical="center"/>
    </xf>
    <xf numFmtId="167" fontId="6" fillId="0" borderId="16" xfId="0" quotePrefix="1" applyNumberFormat="1" applyFont="1" applyBorder="1" applyAlignment="1">
      <alignment horizontal="right" vertical="center"/>
    </xf>
    <xf numFmtId="165" fontId="3" fillId="0" borderId="7" xfId="0" applyNumberFormat="1" applyFont="1" applyBorder="1" applyAlignment="1" applyProtection="1">
      <alignment vertical="center"/>
    </xf>
    <xf numFmtId="168" fontId="3" fillId="0" borderId="3" xfId="0" applyNumberFormat="1" applyFont="1" applyBorder="1" applyAlignment="1">
      <alignment vertical="center"/>
    </xf>
    <xf numFmtId="168" fontId="3" fillId="0" borderId="0" xfId="0" applyNumberFormat="1" applyFont="1" applyAlignment="1">
      <alignment horizontal="right" vertical="center"/>
    </xf>
    <xf numFmtId="168" fontId="11" fillId="0" borderId="0" xfId="0" applyNumberFormat="1" applyFont="1" applyAlignment="1">
      <alignment horizontal="right" vertical="center"/>
    </xf>
    <xf numFmtId="168" fontId="3" fillId="0" borderId="0" xfId="0" applyNumberFormat="1" applyFont="1" applyAlignment="1">
      <alignment vertical="center"/>
    </xf>
    <xf numFmtId="168" fontId="11" fillId="0" borderId="0" xfId="0" applyNumberFormat="1" applyFont="1" applyBorder="1" applyAlignment="1">
      <alignment horizontal="right" vertical="center"/>
    </xf>
    <xf numFmtId="168" fontId="4" fillId="2" borderId="10" xfId="0" applyNumberFormat="1" applyFont="1" applyFill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vertical="center"/>
    </xf>
    <xf numFmtId="168" fontId="3" fillId="0" borderId="2" xfId="0" applyNumberFormat="1" applyFont="1" applyBorder="1" applyAlignment="1" applyProtection="1">
      <alignment vertical="center"/>
    </xf>
    <xf numFmtId="168" fontId="3" fillId="0" borderId="4" xfId="0" applyNumberFormat="1" applyFont="1" applyBorder="1" applyAlignment="1" applyProtection="1">
      <alignment vertical="center"/>
    </xf>
    <xf numFmtId="168" fontId="3" fillId="0" borderId="1" xfId="0" applyNumberFormat="1" applyFont="1" applyBorder="1" applyAlignment="1">
      <alignment vertical="center"/>
    </xf>
    <xf numFmtId="168" fontId="3" fillId="0" borderId="6" xfId="0" applyNumberFormat="1" applyFont="1" applyBorder="1" applyAlignment="1">
      <alignment vertical="center"/>
    </xf>
    <xf numFmtId="168" fontId="3" fillId="0" borderId="7" xfId="0" applyNumberFormat="1" applyFont="1" applyBorder="1" applyAlignment="1">
      <alignment vertical="center"/>
    </xf>
    <xf numFmtId="168" fontId="3" fillId="0" borderId="0" xfId="0" applyNumberFormat="1" applyFont="1" applyBorder="1" applyAlignment="1" applyProtection="1">
      <alignment vertical="center"/>
    </xf>
    <xf numFmtId="168" fontId="0" fillId="0" borderId="0" xfId="0" applyNumberFormat="1"/>
    <xf numFmtId="164" fontId="6" fillId="0" borderId="2" xfId="0" applyFont="1" applyBorder="1" applyAlignment="1">
      <alignment vertical="center"/>
    </xf>
    <xf numFmtId="164" fontId="0" fillId="0" borderId="0" xfId="0" quotePrefix="1" applyAlignment="1">
      <alignment horizontal="left" vertical="center"/>
    </xf>
    <xf numFmtId="164" fontId="0" fillId="0" borderId="0" xfId="0" applyAlignment="1">
      <alignment horizontal="left" vertical="center"/>
    </xf>
    <xf numFmtId="164" fontId="0" fillId="0" borderId="0" xfId="0" quotePrefix="1" applyAlignment="1">
      <alignment horizontal="left" vertical="center" wrapText="1"/>
    </xf>
    <xf numFmtId="164" fontId="15" fillId="0" borderId="25" xfId="0" applyFont="1" applyBorder="1" applyAlignment="1">
      <alignment horizontal="left" vertical="center"/>
    </xf>
    <xf numFmtId="164" fontId="10" fillId="0" borderId="26" xfId="0" applyFont="1" applyBorder="1" applyAlignment="1">
      <alignment horizontal="left" vertical="center"/>
    </xf>
    <xf numFmtId="38" fontId="8" fillId="0" borderId="0" xfId="0" applyNumberFormat="1" applyFont="1" applyBorder="1" applyAlignment="1">
      <alignment horizontal="right" vertical="center"/>
    </xf>
    <xf numFmtId="164" fontId="10" fillId="0" borderId="27" xfId="0" applyFont="1" applyBorder="1" applyAlignment="1">
      <alignment vertical="center"/>
    </xf>
    <xf numFmtId="168" fontId="5" fillId="0" borderId="28" xfId="0" applyNumberFormat="1" applyFont="1" applyBorder="1" applyAlignment="1">
      <alignment horizontal="left" vertical="center"/>
    </xf>
    <xf numFmtId="168" fontId="13" fillId="0" borderId="7" xfId="0" applyNumberFormat="1" applyFont="1" applyBorder="1" applyAlignment="1">
      <alignment horizontal="right" vertical="center"/>
    </xf>
    <xf numFmtId="168" fontId="9" fillId="0" borderId="10" xfId="0" applyNumberFormat="1" applyFont="1" applyBorder="1" applyAlignment="1">
      <alignment horizontal="center" vertical="center" wrapText="1"/>
    </xf>
    <xf numFmtId="164" fontId="5" fillId="0" borderId="12" xfId="0" applyFont="1" applyBorder="1" applyAlignment="1">
      <alignment horizontal="right" vertical="center"/>
    </xf>
    <xf numFmtId="164" fontId="5" fillId="0" borderId="25" xfId="0" applyFont="1" applyBorder="1" applyAlignment="1">
      <alignment vertical="center"/>
    </xf>
    <xf numFmtId="164" fontId="5" fillId="0" borderId="13" xfId="0" applyFont="1" applyBorder="1" applyAlignment="1">
      <alignment vertical="center"/>
    </xf>
    <xf numFmtId="164" fontId="5" fillId="0" borderId="28" xfId="0" applyFont="1" applyBorder="1" applyAlignment="1">
      <alignment vertical="center"/>
    </xf>
    <xf numFmtId="164" fontId="6" fillId="0" borderId="26" xfId="0" applyFont="1" applyBorder="1" applyAlignment="1">
      <alignment vertical="center"/>
    </xf>
    <xf numFmtId="168" fontId="10" fillId="0" borderId="31" xfId="0" applyNumberFormat="1" applyFont="1" applyBorder="1" applyAlignment="1">
      <alignment vertical="center"/>
    </xf>
    <xf numFmtId="164" fontId="6" fillId="0" borderId="32" xfId="0" applyFont="1" applyBorder="1" applyAlignment="1">
      <alignment vertical="center"/>
    </xf>
    <xf numFmtId="168" fontId="12" fillId="0" borderId="31" xfId="0" applyNumberFormat="1" applyFont="1" applyBorder="1" applyAlignment="1">
      <alignment vertical="center"/>
    </xf>
    <xf numFmtId="164" fontId="0" fillId="0" borderId="24" xfId="0" applyBorder="1"/>
    <xf numFmtId="164" fontId="5" fillId="0" borderId="14" xfId="0" applyFont="1" applyBorder="1" applyAlignment="1">
      <alignment vertical="center"/>
    </xf>
    <xf numFmtId="164" fontId="8" fillId="0" borderId="30" xfId="0" applyFont="1" applyBorder="1" applyAlignment="1">
      <alignment horizontal="left" vertical="center"/>
    </xf>
    <xf numFmtId="164" fontId="8" fillId="0" borderId="14" xfId="0" applyFont="1" applyBorder="1" applyAlignment="1">
      <alignment horizontal="left" vertical="center"/>
    </xf>
    <xf numFmtId="164" fontId="0" fillId="0" borderId="14" xfId="0" applyBorder="1"/>
    <xf numFmtId="164" fontId="8" fillId="0" borderId="33" xfId="0" applyFont="1" applyBorder="1" applyAlignment="1">
      <alignment horizontal="left" vertical="center"/>
    </xf>
    <xf numFmtId="164" fontId="3" fillId="0" borderId="3" xfId="0" quotePrefix="1" applyFont="1" applyBorder="1" applyAlignment="1">
      <alignment horizontal="left" vertical="center"/>
    </xf>
    <xf numFmtId="38" fontId="14" fillId="0" borderId="20" xfId="0" applyNumberFormat="1" applyFont="1" applyBorder="1" applyAlignment="1">
      <alignment horizontal="right" vertical="center"/>
    </xf>
    <xf numFmtId="38" fontId="12" fillId="0" borderId="20" xfId="0" applyNumberFormat="1" applyFont="1" applyBorder="1" applyAlignment="1">
      <alignment horizontal="right" vertical="center"/>
    </xf>
    <xf numFmtId="38" fontId="14" fillId="0" borderId="21" xfId="0" applyNumberFormat="1" applyFont="1" applyBorder="1" applyAlignment="1">
      <alignment horizontal="right" vertical="center"/>
    </xf>
    <xf numFmtId="38" fontId="14" fillId="0" borderId="16" xfId="0" applyNumberFormat="1" applyFont="1" applyBorder="1" applyAlignment="1">
      <alignment horizontal="right" vertical="center"/>
    </xf>
    <xf numFmtId="38" fontId="14" fillId="0" borderId="21" xfId="0" quotePrefix="1" applyNumberFormat="1" applyFont="1" applyBorder="1" applyAlignment="1">
      <alignment horizontal="right" vertical="center"/>
    </xf>
    <xf numFmtId="164" fontId="13" fillId="0" borderId="0" xfId="0" applyFont="1" applyBorder="1" applyAlignment="1">
      <alignment horizontal="left" vertical="center"/>
    </xf>
    <xf numFmtId="164" fontId="13" fillId="0" borderId="0" xfId="0" applyFont="1" applyAlignment="1">
      <alignment horizontal="left"/>
    </xf>
    <xf numFmtId="167" fontId="14" fillId="0" borderId="22" xfId="0" applyNumberFormat="1" applyFont="1" applyBorder="1" applyAlignment="1">
      <alignment horizontal="right" vertical="center"/>
    </xf>
    <xf numFmtId="167" fontId="14" fillId="0" borderId="16" xfId="0" applyNumberFormat="1" applyFont="1" applyBorder="1" applyAlignment="1">
      <alignment horizontal="right" vertical="center"/>
    </xf>
    <xf numFmtId="167" fontId="14" fillId="0" borderId="16" xfId="0" quotePrefix="1" applyNumberFormat="1" applyFont="1" applyBorder="1" applyAlignment="1">
      <alignment horizontal="right" vertical="center"/>
    </xf>
    <xf numFmtId="167" fontId="6" fillId="0" borderId="36" xfId="0" applyNumberFormat="1" applyFont="1" applyBorder="1" applyAlignment="1">
      <alignment horizontal="right" vertical="center"/>
    </xf>
    <xf numFmtId="167" fontId="14" fillId="0" borderId="36" xfId="0" applyNumberFormat="1" applyFont="1" applyBorder="1" applyAlignment="1">
      <alignment horizontal="right" vertical="center"/>
    </xf>
    <xf numFmtId="164" fontId="6" fillId="0" borderId="37" xfId="0" applyFont="1" applyBorder="1" applyAlignment="1">
      <alignment horizontal="left" vertical="center"/>
    </xf>
    <xf numFmtId="164" fontId="13" fillId="0" borderId="0" xfId="0" applyFont="1" applyAlignment="1">
      <alignment horizontal="left" vertical="center"/>
    </xf>
    <xf numFmtId="168" fontId="3" fillId="0" borderId="7" xfId="0" applyNumberFormat="1" applyFont="1" applyBorder="1" applyAlignment="1">
      <alignment horizontal="right" vertical="center"/>
    </xf>
    <xf numFmtId="165" fontId="3" fillId="0" borderId="8" xfId="0" applyNumberFormat="1" applyFont="1" applyBorder="1" applyAlignment="1">
      <alignment horizontal="right" vertical="center"/>
    </xf>
    <xf numFmtId="164" fontId="6" fillId="0" borderId="23" xfId="0" applyFont="1" applyBorder="1" applyAlignment="1">
      <alignment vertical="center"/>
    </xf>
    <xf numFmtId="170" fontId="6" fillId="0" borderId="22" xfId="0" applyNumberFormat="1" applyFont="1" applyBorder="1" applyAlignment="1">
      <alignment vertical="center"/>
    </xf>
    <xf numFmtId="165" fontId="6" fillId="0" borderId="39" xfId="0" applyNumberFormat="1" applyFont="1" applyBorder="1" applyAlignment="1">
      <alignment horizontal="right" vertical="center"/>
    </xf>
    <xf numFmtId="164" fontId="6" fillId="0" borderId="15" xfId="0" applyFont="1" applyBorder="1" applyAlignment="1">
      <alignment vertical="center"/>
    </xf>
    <xf numFmtId="170" fontId="6" fillId="0" borderId="16" xfId="0" applyNumberFormat="1" applyFont="1" applyBorder="1" applyAlignment="1">
      <alignment vertical="center"/>
    </xf>
    <xf numFmtId="165" fontId="6" fillId="0" borderId="21" xfId="0" quotePrefix="1" applyNumberFormat="1" applyFont="1" applyBorder="1" applyAlignment="1">
      <alignment horizontal="right" vertical="center"/>
    </xf>
    <xf numFmtId="165" fontId="6" fillId="0" borderId="21" xfId="0" applyNumberFormat="1" applyFont="1" applyBorder="1" applyAlignment="1">
      <alignment horizontal="right" vertical="center"/>
    </xf>
    <xf numFmtId="164" fontId="6" fillId="0" borderId="40" xfId="0" applyFont="1" applyBorder="1" applyAlignment="1">
      <alignment vertical="center"/>
    </xf>
    <xf numFmtId="170" fontId="6" fillId="0" borderId="36" xfId="0" applyNumberFormat="1" applyFont="1" applyBorder="1" applyAlignment="1">
      <alignment vertical="center"/>
    </xf>
    <xf numFmtId="164" fontId="6" fillId="0" borderId="44" xfId="0" applyFont="1" applyBorder="1" applyAlignment="1">
      <alignment vertical="center"/>
    </xf>
    <xf numFmtId="170" fontId="6" fillId="0" borderId="45" xfId="0" applyNumberFormat="1" applyFont="1" applyBorder="1" applyAlignment="1">
      <alignment vertical="center"/>
    </xf>
    <xf numFmtId="37" fontId="6" fillId="0" borderId="45" xfId="0" applyNumberFormat="1" applyFont="1" applyBorder="1" applyAlignment="1">
      <alignment vertical="center"/>
    </xf>
    <xf numFmtId="165" fontId="6" fillId="0" borderId="46" xfId="0" applyNumberFormat="1" applyFont="1" applyBorder="1" applyAlignment="1">
      <alignment vertical="center"/>
    </xf>
    <xf numFmtId="165" fontId="6" fillId="0" borderId="41" xfId="0" applyNumberFormat="1" applyFont="1" applyBorder="1" applyAlignment="1">
      <alignment horizontal="right" vertical="center"/>
    </xf>
    <xf numFmtId="164" fontId="10" fillId="0" borderId="47" xfId="0" applyFont="1" applyBorder="1" applyAlignment="1">
      <alignment horizontal="left" vertical="center"/>
    </xf>
    <xf numFmtId="38" fontId="6" fillId="0" borderId="48" xfId="0" applyNumberFormat="1" applyFont="1" applyBorder="1" applyAlignment="1">
      <alignment horizontal="right" vertical="center"/>
    </xf>
    <xf numFmtId="38" fontId="6" fillId="0" borderId="12" xfId="0" applyNumberFormat="1" applyFont="1" applyBorder="1" applyAlignment="1">
      <alignment horizontal="right" vertical="center"/>
    </xf>
    <xf numFmtId="164" fontId="5" fillId="0" borderId="49" xfId="0" applyFont="1" applyBorder="1" applyAlignment="1">
      <alignment horizontal="right" vertical="center"/>
    </xf>
    <xf numFmtId="164" fontId="5" fillId="0" borderId="45" xfId="0" applyFont="1" applyBorder="1" applyAlignment="1">
      <alignment horizontal="right" vertical="center"/>
    </xf>
    <xf numFmtId="164" fontId="5" fillId="0" borderId="50" xfId="0" applyFont="1" applyBorder="1" applyAlignment="1">
      <alignment horizontal="right" vertical="center"/>
    </xf>
    <xf numFmtId="164" fontId="5" fillId="0" borderId="50" xfId="0" quotePrefix="1" applyFont="1" applyBorder="1" applyAlignment="1">
      <alignment horizontal="right" vertical="center"/>
    </xf>
    <xf numFmtId="164" fontId="5" fillId="0" borderId="43" xfId="0" applyFont="1" applyBorder="1" applyAlignment="1">
      <alignment horizontal="centerContinuous" vertical="center"/>
    </xf>
    <xf numFmtId="164" fontId="6" fillId="0" borderId="51" xfId="0" applyFont="1" applyBorder="1" applyAlignment="1">
      <alignment horizontal="centerContinuous" vertical="center"/>
    </xf>
    <xf numFmtId="164" fontId="5" fillId="0" borderId="42" xfId="0" applyFont="1" applyBorder="1" applyAlignment="1">
      <alignment horizontal="centerContinuous" vertical="center"/>
    </xf>
    <xf numFmtId="164" fontId="6" fillId="0" borderId="42" xfId="0" applyFont="1" applyBorder="1" applyAlignment="1">
      <alignment horizontal="centerContinuous" vertical="center"/>
    </xf>
    <xf numFmtId="164" fontId="6" fillId="0" borderId="52" xfId="0" applyFont="1" applyBorder="1" applyAlignment="1">
      <alignment vertical="center"/>
    </xf>
    <xf numFmtId="164" fontId="6" fillId="0" borderId="54" xfId="0" applyFont="1" applyBorder="1" applyAlignment="1">
      <alignment horizontal="left" vertical="center"/>
    </xf>
    <xf numFmtId="38" fontId="13" fillId="0" borderId="49" xfId="0" applyNumberFormat="1" applyFont="1" applyBorder="1" applyAlignment="1">
      <alignment horizontal="right" vertical="center"/>
    </xf>
    <xf numFmtId="0" fontId="13" fillId="0" borderId="45" xfId="0" applyNumberFormat="1" applyFont="1" applyBorder="1" applyAlignment="1">
      <alignment horizontal="right" vertical="center"/>
    </xf>
    <xf numFmtId="38" fontId="16" fillId="0" borderId="45" xfId="0" applyNumberFormat="1" applyFont="1" applyBorder="1" applyAlignment="1">
      <alignment horizontal="right" vertical="center"/>
    </xf>
    <xf numFmtId="0" fontId="13" fillId="0" borderId="50" xfId="0" applyNumberFormat="1" applyFont="1" applyBorder="1" applyAlignment="1">
      <alignment horizontal="right" vertical="center"/>
    </xf>
    <xf numFmtId="168" fontId="13" fillId="0" borderId="50" xfId="0" applyNumberFormat="1" applyFont="1" applyBorder="1" applyAlignment="1">
      <alignment horizontal="right" vertical="center"/>
    </xf>
    <xf numFmtId="168" fontId="15" fillId="0" borderId="35" xfId="0" applyNumberFormat="1" applyFont="1" applyBorder="1" applyAlignment="1">
      <alignment horizontal="center" vertical="center"/>
    </xf>
    <xf numFmtId="38" fontId="9" fillId="0" borderId="35" xfId="0" applyNumberFormat="1" applyFont="1" applyBorder="1" applyAlignment="1">
      <alignment horizontal="center" vertical="center" wrapText="1"/>
    </xf>
    <xf numFmtId="38" fontId="14" fillId="0" borderId="20" xfId="1" applyNumberFormat="1" applyFont="1" applyBorder="1" applyAlignment="1">
      <alignment horizontal="right" vertical="center"/>
    </xf>
    <xf numFmtId="164" fontId="6" fillId="0" borderId="56" xfId="0" applyFont="1" applyBorder="1" applyAlignment="1">
      <alignment horizontal="left" vertical="center"/>
    </xf>
    <xf numFmtId="168" fontId="17" fillId="0" borderId="35" xfId="0" applyNumberFormat="1" applyFont="1" applyBorder="1" applyAlignment="1">
      <alignment horizontal="center" vertical="center" wrapText="1"/>
    </xf>
    <xf numFmtId="168" fontId="9" fillId="0" borderId="35" xfId="0" applyNumberFormat="1" applyFont="1" applyBorder="1" applyAlignment="1">
      <alignment horizontal="center" vertical="center" wrapText="1"/>
    </xf>
    <xf numFmtId="164" fontId="0" fillId="0" borderId="45" xfId="0" applyBorder="1" applyAlignment="1">
      <alignment horizontal="center" vertical="center"/>
    </xf>
    <xf numFmtId="38" fontId="6" fillId="0" borderId="16" xfId="0" quotePrefix="1" applyNumberFormat="1" applyFont="1" applyBorder="1" applyAlignment="1">
      <alignment horizontal="right" vertical="center"/>
    </xf>
    <xf numFmtId="164" fontId="6" fillId="0" borderId="52" xfId="0" applyFont="1" applyBorder="1" applyAlignment="1">
      <alignment horizontal="left" vertical="center"/>
    </xf>
    <xf numFmtId="164" fontId="10" fillId="0" borderId="27" xfId="0" applyFont="1" applyBorder="1" applyAlignment="1">
      <alignment horizontal="left" vertical="center"/>
    </xf>
    <xf numFmtId="164" fontId="6" fillId="0" borderId="58" xfId="0" applyFont="1" applyBorder="1" applyAlignment="1">
      <alignment horizontal="left" vertical="center"/>
    </xf>
    <xf numFmtId="165" fontId="6" fillId="0" borderId="59" xfId="0" applyNumberFormat="1" applyFont="1" applyBorder="1" applyAlignment="1">
      <alignment horizontal="right" vertical="center"/>
    </xf>
    <xf numFmtId="167" fontId="6" fillId="0" borderId="59" xfId="0" applyNumberFormat="1" applyFont="1" applyBorder="1" applyAlignment="1">
      <alignment horizontal="right" vertical="center"/>
    </xf>
    <xf numFmtId="164" fontId="8" fillId="0" borderId="53" xfId="0" applyFont="1" applyBorder="1" applyAlignment="1">
      <alignment horizontal="left" vertical="center"/>
    </xf>
    <xf numFmtId="164" fontId="8" fillId="0" borderId="57" xfId="0" applyFont="1" applyBorder="1" applyAlignment="1">
      <alignment horizontal="left" vertical="center"/>
    </xf>
    <xf numFmtId="164" fontId="0" fillId="0" borderId="57" xfId="0" applyBorder="1"/>
    <xf numFmtId="164" fontId="6" fillId="0" borderId="37" xfId="0" applyFont="1" applyBorder="1" applyAlignment="1">
      <alignment vertical="center"/>
    </xf>
    <xf numFmtId="164" fontId="8" fillId="0" borderId="60" xfId="0" applyFont="1" applyBorder="1" applyAlignment="1">
      <alignment horizontal="left" vertical="center"/>
    </xf>
    <xf numFmtId="165" fontId="6" fillId="0" borderId="61" xfId="0" applyNumberFormat="1" applyFont="1" applyBorder="1" applyAlignment="1">
      <alignment horizontal="right" vertical="center"/>
    </xf>
    <xf numFmtId="165" fontId="6" fillId="0" borderId="21" xfId="3" applyNumberFormat="1" applyFont="1" applyBorder="1" applyAlignment="1">
      <alignment horizontal="right" vertical="center"/>
    </xf>
    <xf numFmtId="38" fontId="13" fillId="0" borderId="0" xfId="0" applyNumberFormat="1" applyFont="1" applyBorder="1" applyAlignment="1">
      <alignment horizontal="right" vertical="center"/>
    </xf>
    <xf numFmtId="168" fontId="9" fillId="0" borderId="10" xfId="0" quotePrefix="1" applyNumberFormat="1" applyFont="1" applyBorder="1" applyAlignment="1">
      <alignment horizontal="center" vertical="center" wrapText="1"/>
    </xf>
    <xf numFmtId="38" fontId="12" fillId="0" borderId="21" xfId="0" applyNumberFormat="1" applyFont="1" applyBorder="1" applyAlignment="1">
      <alignment horizontal="right" vertical="center"/>
    </xf>
    <xf numFmtId="38" fontId="8" fillId="0" borderId="62" xfId="0" applyNumberFormat="1" applyFont="1" applyBorder="1" applyAlignment="1">
      <alignment horizontal="right" vertical="center"/>
    </xf>
    <xf numFmtId="164" fontId="5" fillId="0" borderId="53" xfId="0" applyFont="1" applyBorder="1" applyAlignment="1">
      <alignment vertical="center"/>
    </xf>
    <xf numFmtId="164" fontId="8" fillId="0" borderId="63" xfId="0" applyFont="1" applyBorder="1" applyAlignment="1">
      <alignment horizontal="left" vertical="center"/>
    </xf>
    <xf numFmtId="164" fontId="0" fillId="0" borderId="29" xfId="0" applyBorder="1"/>
    <xf numFmtId="164" fontId="3" fillId="0" borderId="14" xfId="0" applyFont="1" applyBorder="1" applyAlignment="1">
      <alignment vertical="center"/>
    </xf>
    <xf numFmtId="164" fontId="5" fillId="0" borderId="29" xfId="0" applyFont="1" applyBorder="1" applyAlignment="1">
      <alignment vertical="center"/>
    </xf>
    <xf numFmtId="38" fontId="12" fillId="0" borderId="2" xfId="0" applyNumberFormat="1" applyFont="1" applyBorder="1" applyAlignment="1">
      <alignment horizontal="right" vertical="center"/>
    </xf>
    <xf numFmtId="38" fontId="12" fillId="0" borderId="64" xfId="0" applyNumberFormat="1" applyFont="1" applyBorder="1" applyAlignment="1">
      <alignment horizontal="right" vertical="center"/>
    </xf>
    <xf numFmtId="38" fontId="12" fillId="0" borderId="34" xfId="0" applyNumberFormat="1" applyFont="1" applyBorder="1" applyAlignment="1">
      <alignment horizontal="right" vertical="center"/>
    </xf>
    <xf numFmtId="38" fontId="8" fillId="0" borderId="65" xfId="0" applyNumberFormat="1" applyFont="1" applyBorder="1" applyAlignment="1">
      <alignment horizontal="right" vertical="center"/>
    </xf>
    <xf numFmtId="164" fontId="0" fillId="0" borderId="55" xfId="0" applyBorder="1"/>
    <xf numFmtId="167" fontId="12" fillId="0" borderId="0" xfId="0" applyNumberFormat="1" applyFont="1" applyBorder="1" applyAlignment="1">
      <alignment horizontal="right" vertical="center"/>
    </xf>
    <xf numFmtId="167" fontId="12" fillId="0" borderId="67" xfId="0" applyNumberFormat="1" applyFont="1" applyBorder="1" applyAlignment="1">
      <alignment horizontal="right" vertical="center"/>
    </xf>
    <xf numFmtId="167" fontId="12" fillId="0" borderId="64" xfId="0" applyNumberFormat="1" applyFont="1" applyBorder="1" applyAlignment="1">
      <alignment horizontal="right" vertical="center"/>
    </xf>
    <xf numFmtId="167" fontId="12" fillId="0" borderId="64" xfId="0" quotePrefix="1" applyNumberFormat="1" applyFont="1" applyBorder="1" applyAlignment="1">
      <alignment horizontal="right" vertical="center"/>
    </xf>
    <xf numFmtId="167" fontId="12" fillId="0" borderId="21" xfId="0" applyNumberFormat="1" applyFont="1" applyBorder="1" applyAlignment="1">
      <alignment horizontal="right" vertical="center"/>
    </xf>
    <xf numFmtId="167" fontId="12" fillId="0" borderId="21" xfId="0" quotePrefix="1" applyNumberFormat="1" applyFont="1" applyBorder="1" applyAlignment="1">
      <alignment horizontal="right" vertical="center"/>
    </xf>
    <xf numFmtId="167" fontId="12" fillId="0" borderId="41" xfId="0" applyNumberFormat="1" applyFont="1" applyBorder="1" applyAlignment="1">
      <alignment horizontal="right" vertical="center"/>
    </xf>
    <xf numFmtId="164" fontId="0" fillId="0" borderId="66" xfId="0" applyBorder="1"/>
    <xf numFmtId="165" fontId="3" fillId="0" borderId="2" xfId="0" applyNumberFormat="1" applyFont="1" applyBorder="1" applyAlignment="1" applyProtection="1">
      <alignment horizontal="right" vertical="center"/>
    </xf>
    <xf numFmtId="165" fontId="3" fillId="0" borderId="10" xfId="0" applyNumberFormat="1" applyFont="1" applyBorder="1" applyAlignment="1" applyProtection="1">
      <alignment horizontal="right" vertical="center"/>
    </xf>
    <xf numFmtId="165" fontId="4" fillId="0" borderId="10" xfId="0" applyNumberFormat="1" applyFont="1" applyBorder="1" applyAlignment="1" applyProtection="1">
      <alignment horizontal="right" vertical="center"/>
    </xf>
    <xf numFmtId="168" fontId="4" fillId="2" borderId="0" xfId="0" applyNumberFormat="1" applyFont="1" applyFill="1" applyBorder="1" applyAlignment="1" applyProtection="1">
      <alignment horizontal="right" vertical="center"/>
    </xf>
    <xf numFmtId="168" fontId="3" fillId="0" borderId="2" xfId="0" applyNumberFormat="1" applyFont="1" applyBorder="1" applyAlignment="1" applyProtection="1">
      <alignment horizontal="right" vertical="center"/>
    </xf>
    <xf numFmtId="165" fontId="4" fillId="2" borderId="7" xfId="0" applyNumberFormat="1" applyFont="1" applyFill="1" applyBorder="1" applyAlignment="1" applyProtection="1">
      <alignment horizontal="right" vertical="center"/>
    </xf>
    <xf numFmtId="165" fontId="3" fillId="0" borderId="7" xfId="0" applyNumberFormat="1" applyFont="1" applyBorder="1" applyAlignment="1" applyProtection="1">
      <alignment horizontal="right" vertical="center"/>
    </xf>
    <xf numFmtId="170" fontId="6" fillId="0" borderId="22" xfId="0" quotePrefix="1" applyNumberFormat="1" applyFont="1" applyBorder="1" applyAlignment="1">
      <alignment vertical="center"/>
    </xf>
    <xf numFmtId="168" fontId="13" fillId="0" borderId="46" xfId="0" applyNumberFormat="1" applyFont="1" applyBorder="1" applyAlignment="1">
      <alignment horizontal="right" vertical="center"/>
    </xf>
    <xf numFmtId="168" fontId="15" fillId="0" borderId="42" xfId="0" applyNumberFormat="1" applyFont="1" applyBorder="1" applyAlignment="1">
      <alignment horizontal="center" vertical="center"/>
    </xf>
    <xf numFmtId="38" fontId="9" fillId="0" borderId="42" xfId="0" applyNumberFormat="1" applyFont="1" applyBorder="1" applyAlignment="1">
      <alignment horizontal="center" vertical="center" wrapText="1"/>
    </xf>
    <xf numFmtId="168" fontId="9" fillId="0" borderId="2" xfId="0" quotePrefix="1" applyNumberFormat="1" applyFont="1" applyBorder="1" applyAlignment="1">
      <alignment horizontal="center" vertical="center" wrapText="1"/>
    </xf>
    <xf numFmtId="164" fontId="5" fillId="0" borderId="30" xfId="0" applyFont="1" applyBorder="1" applyAlignment="1">
      <alignment vertical="center"/>
    </xf>
    <xf numFmtId="164" fontId="6" fillId="0" borderId="54" xfId="0" applyFont="1" applyBorder="1" applyAlignment="1">
      <alignment vertical="center"/>
    </xf>
    <xf numFmtId="170" fontId="6" fillId="0" borderId="20" xfId="0" quotePrefix="1" applyNumberFormat="1" applyFont="1" applyBorder="1" applyAlignment="1">
      <alignment vertical="center"/>
    </xf>
    <xf numFmtId="164" fontId="5" fillId="0" borderId="55" xfId="0" applyFont="1" applyBorder="1" applyAlignment="1">
      <alignment vertical="center"/>
    </xf>
    <xf numFmtId="0" fontId="4" fillId="0" borderId="45" xfId="0" applyNumberFormat="1" applyFont="1" applyBorder="1" applyAlignment="1">
      <alignment horizontal="right" vertical="center"/>
    </xf>
    <xf numFmtId="164" fontId="6" fillId="0" borderId="13" xfId="0" applyFont="1" applyBorder="1" applyAlignment="1">
      <alignment vertical="center"/>
    </xf>
    <xf numFmtId="170" fontId="6" fillId="0" borderId="45" xfId="0" quotePrefix="1" applyNumberFormat="1" applyFont="1" applyBorder="1" applyAlignment="1">
      <alignment vertical="center"/>
    </xf>
    <xf numFmtId="164" fontId="6" fillId="0" borderId="38" xfId="0" applyFont="1" applyBorder="1" applyAlignment="1">
      <alignment vertical="center"/>
    </xf>
    <xf numFmtId="170" fontId="6" fillId="0" borderId="35" xfId="0" quotePrefix="1" applyNumberFormat="1" applyFont="1" applyBorder="1" applyAlignment="1">
      <alignment vertical="center"/>
    </xf>
    <xf numFmtId="164" fontId="14" fillId="0" borderId="32" xfId="0" applyFont="1" applyBorder="1" applyAlignment="1">
      <alignment horizontal="center" vertical="top" wrapText="1"/>
    </xf>
    <xf numFmtId="164" fontId="14" fillId="0" borderId="0" xfId="0" applyFont="1" applyBorder="1" applyAlignment="1">
      <alignment horizontal="center" vertical="top" wrapText="1"/>
    </xf>
    <xf numFmtId="164" fontId="0" fillId="0" borderId="0" xfId="0" applyBorder="1" applyAlignment="1">
      <alignment horizontal="center" vertical="top"/>
    </xf>
    <xf numFmtId="0" fontId="19" fillId="3" borderId="1" xfId="4" applyFont="1" applyFill="1" applyBorder="1" applyAlignment="1" applyProtection="1">
      <alignment horizontal="centerContinuous"/>
    </xf>
    <xf numFmtId="0" fontId="19" fillId="3" borderId="2" xfId="4" applyFont="1" applyFill="1" applyBorder="1" applyAlignment="1" applyProtection="1">
      <alignment horizontal="center"/>
    </xf>
    <xf numFmtId="0" fontId="19" fillId="3" borderId="4" xfId="4" applyFont="1" applyFill="1" applyBorder="1" applyAlignment="1" applyProtection="1">
      <alignment horizontal="left"/>
    </xf>
    <xf numFmtId="0" fontId="20" fillId="4" borderId="11" xfId="4" applyFont="1" applyFill="1" applyBorder="1" applyAlignment="1" applyProtection="1">
      <alignment horizontal="center" vertical="center"/>
    </xf>
    <xf numFmtId="0" fontId="20" fillId="3" borderId="11" xfId="4" applyFont="1" applyFill="1" applyBorder="1" applyAlignment="1" applyProtection="1">
      <alignment horizontal="centerContinuous" vertical="center"/>
    </xf>
    <xf numFmtId="0" fontId="21" fillId="0" borderId="0" xfId="4" applyFont="1" applyAlignment="1" applyProtection="1">
      <alignment vertical="center"/>
    </xf>
    <xf numFmtId="0" fontId="20" fillId="0" borderId="0" xfId="4" applyFont="1" applyAlignment="1" applyProtection="1">
      <alignment vertical="center"/>
    </xf>
    <xf numFmtId="0" fontId="20" fillId="0" borderId="0" xfId="4" applyFont="1" applyAlignment="1" applyProtection="1">
      <alignment horizontal="centerContinuous" vertical="center"/>
    </xf>
    <xf numFmtId="0" fontId="20" fillId="3" borderId="6" xfId="4" applyFont="1" applyFill="1" applyBorder="1" applyAlignment="1" applyProtection="1">
      <alignment horizontal="center" vertical="center"/>
    </xf>
    <xf numFmtId="0" fontId="20" fillId="3" borderId="7" xfId="4" applyFont="1" applyFill="1" applyBorder="1" applyAlignment="1" applyProtection="1">
      <alignment horizontal="center" vertical="center"/>
    </xf>
    <xf numFmtId="0" fontId="20" fillId="3" borderId="8" xfId="4" applyFont="1" applyFill="1" applyBorder="1" applyAlignment="1" applyProtection="1">
      <alignment horizontal="right" vertical="center"/>
    </xf>
    <xf numFmtId="0" fontId="20" fillId="4" borderId="8" xfId="4" applyFont="1" applyFill="1" applyBorder="1" applyAlignment="1" applyProtection="1">
      <alignment horizontal="center" vertical="center"/>
    </xf>
    <xf numFmtId="0" fontId="20" fillId="3" borderId="8" xfId="4" applyFont="1" applyFill="1" applyBorder="1" applyAlignment="1" applyProtection="1">
      <alignment horizontal="center" vertical="center"/>
    </xf>
    <xf numFmtId="0" fontId="20" fillId="0" borderId="0" xfId="4" applyFont="1" applyAlignment="1" applyProtection="1">
      <alignment horizontal="center" vertical="center"/>
    </xf>
    <xf numFmtId="0" fontId="20" fillId="5" borderId="2" xfId="4" applyFont="1" applyFill="1" applyBorder="1" applyAlignment="1" applyProtection="1">
      <alignment horizontal="left" vertical="center"/>
    </xf>
    <xf numFmtId="0" fontId="18" fillId="5" borderId="2" xfId="4" applyFill="1" applyBorder="1" applyAlignment="1">
      <alignment horizontal="left" vertical="center"/>
    </xf>
    <xf numFmtId="0" fontId="20" fillId="6" borderId="0" xfId="4" applyFont="1" applyFill="1" applyAlignment="1" applyProtection="1">
      <alignment horizontal="center"/>
    </xf>
    <xf numFmtId="0" fontId="22" fillId="0" borderId="0" xfId="4" applyFont="1" applyProtection="1"/>
    <xf numFmtId="1" fontId="22" fillId="5" borderId="68" xfId="4" applyNumberFormat="1" applyFont="1" applyFill="1" applyBorder="1" applyAlignment="1" applyProtection="1"/>
    <xf numFmtId="1" fontId="22" fillId="5" borderId="20" xfId="4" applyNumberFormat="1" applyFont="1" applyFill="1" applyBorder="1" applyAlignment="1" applyProtection="1"/>
    <xf numFmtId="0" fontId="22" fillId="5" borderId="20" xfId="4" applyFont="1" applyFill="1" applyBorder="1" applyProtection="1"/>
    <xf numFmtId="172" fontId="22" fillId="0" borderId="34" xfId="5" applyNumberFormat="1" applyFont="1" applyBorder="1" applyProtection="1"/>
    <xf numFmtId="172" fontId="22" fillId="0" borderId="34" xfId="5" applyNumberFormat="1" applyFont="1" applyBorder="1" applyProtection="1">
      <protection locked="0"/>
    </xf>
    <xf numFmtId="0" fontId="22" fillId="0" borderId="0" xfId="4" applyFont="1" applyProtection="1">
      <protection locked="0"/>
    </xf>
    <xf numFmtId="1" fontId="22" fillId="5" borderId="69" xfId="4" applyNumberFormat="1" applyFont="1" applyFill="1" applyBorder="1" applyProtection="1"/>
    <xf numFmtId="1" fontId="22" fillId="5" borderId="16" xfId="4" applyNumberFormat="1" applyFont="1" applyFill="1" applyBorder="1" applyProtection="1"/>
    <xf numFmtId="0" fontId="22" fillId="5" borderId="16" xfId="4" applyFont="1" applyFill="1" applyBorder="1" applyProtection="1"/>
    <xf numFmtId="172" fontId="22" fillId="0" borderId="21" xfId="5" applyNumberFormat="1" applyFont="1" applyBorder="1" applyProtection="1"/>
    <xf numFmtId="172" fontId="22" fillId="0" borderId="21" xfId="5" applyNumberFormat="1" applyFont="1" applyBorder="1" applyProtection="1">
      <protection locked="0"/>
    </xf>
    <xf numFmtId="1" fontId="23" fillId="5" borderId="69" xfId="4" applyNumberFormat="1" applyFont="1" applyFill="1" applyBorder="1" applyAlignment="1" applyProtection="1">
      <alignment horizontal="right" vertical="center"/>
    </xf>
    <xf numFmtId="1" fontId="23" fillId="5" borderId="16" xfId="4" applyNumberFormat="1" applyFont="1" applyFill="1" applyBorder="1" applyProtection="1"/>
    <xf numFmtId="0" fontId="23" fillId="5" borderId="16" xfId="4" applyFont="1" applyFill="1" applyBorder="1" applyProtection="1"/>
    <xf numFmtId="1" fontId="22" fillId="5" borderId="69" xfId="4" applyNumberFormat="1" applyFont="1" applyFill="1" applyBorder="1" applyAlignment="1" applyProtection="1">
      <alignment horizontal="right"/>
    </xf>
    <xf numFmtId="1" fontId="22" fillId="5" borderId="69" xfId="4" applyNumberFormat="1" applyFont="1" applyFill="1" applyBorder="1" applyAlignment="1" applyProtection="1">
      <alignment horizontal="right" vertical="top" wrapText="1"/>
    </xf>
    <xf numFmtId="1" fontId="22" fillId="5" borderId="16" xfId="4" applyNumberFormat="1" applyFont="1" applyFill="1" applyBorder="1" applyAlignment="1" applyProtection="1">
      <alignment horizontal="right" vertical="top" wrapText="1"/>
    </xf>
    <xf numFmtId="0" fontId="22" fillId="5" borderId="16" xfId="4" applyFont="1" applyFill="1" applyBorder="1" applyAlignment="1" applyProtection="1">
      <alignment vertical="top" wrapText="1"/>
    </xf>
    <xf numFmtId="0" fontId="23" fillId="0" borderId="0" xfId="4" applyFont="1" applyProtection="1">
      <protection locked="0"/>
    </xf>
    <xf numFmtId="1" fontId="23" fillId="5" borderId="69" xfId="4" applyNumberFormat="1" applyFont="1" applyFill="1" applyBorder="1" applyAlignment="1" applyProtection="1">
      <alignment horizontal="right" vertical="top" wrapText="1"/>
    </xf>
    <xf numFmtId="0" fontId="23" fillId="5" borderId="16" xfId="4" applyFont="1" applyFill="1" applyBorder="1" applyAlignment="1" applyProtection="1">
      <alignment vertical="top" wrapText="1"/>
    </xf>
    <xf numFmtId="172" fontId="23" fillId="0" borderId="21" xfId="5" applyNumberFormat="1" applyFont="1" applyBorder="1" applyProtection="1"/>
    <xf numFmtId="172" fontId="23" fillId="0" borderId="21" xfId="5" applyNumberFormat="1" applyFont="1" applyBorder="1" applyProtection="1">
      <protection locked="0"/>
    </xf>
    <xf numFmtId="1" fontId="23" fillId="5" borderId="16" xfId="4" applyNumberFormat="1" applyFont="1" applyFill="1" applyBorder="1" applyAlignment="1" applyProtection="1">
      <alignment horizontal="left" vertical="top" wrapText="1"/>
    </xf>
    <xf numFmtId="172" fontId="23" fillId="0" borderId="21" xfId="5" applyNumberFormat="1" applyFont="1" applyBorder="1" applyAlignment="1" applyProtection="1">
      <alignment horizontal="right" vertical="top" wrapText="1"/>
    </xf>
    <xf numFmtId="172" fontId="23" fillId="0" borderId="21" xfId="5" applyNumberFormat="1" applyFont="1" applyBorder="1" applyAlignment="1" applyProtection="1">
      <alignment horizontal="right" vertical="top" wrapText="1"/>
      <protection locked="0"/>
    </xf>
    <xf numFmtId="0" fontId="23" fillId="0" borderId="0" xfId="4" applyFont="1" applyAlignment="1" applyProtection="1">
      <alignment vertical="top" wrapText="1"/>
      <protection locked="0"/>
    </xf>
    <xf numFmtId="0" fontId="20" fillId="0" borderId="0" xfId="4" applyFont="1" applyAlignment="1" applyProtection="1">
      <alignment vertical="center"/>
      <protection locked="0"/>
    </xf>
    <xf numFmtId="1" fontId="22" fillId="5" borderId="70" xfId="4" applyNumberFormat="1" applyFont="1" applyFill="1" applyBorder="1" applyProtection="1"/>
    <xf numFmtId="1" fontId="22" fillId="5" borderId="36" xfId="4" applyNumberFormat="1" applyFont="1" applyFill="1" applyBorder="1" applyProtection="1"/>
    <xf numFmtId="0" fontId="22" fillId="5" borderId="36" xfId="4" applyFont="1" applyFill="1" applyBorder="1" applyProtection="1"/>
    <xf numFmtId="172" fontId="22" fillId="0" borderId="41" xfId="5" applyNumberFormat="1" applyFont="1" applyBorder="1" applyProtection="1"/>
    <xf numFmtId="172" fontId="22" fillId="0" borderId="41" xfId="5" applyNumberFormat="1" applyFont="1" applyBorder="1" applyProtection="1">
      <protection locked="0"/>
    </xf>
    <xf numFmtId="1" fontId="20" fillId="5" borderId="10" xfId="4" applyNumberFormat="1" applyFont="1" applyFill="1" applyBorder="1" applyProtection="1"/>
    <xf numFmtId="0" fontId="20" fillId="5" borderId="10" xfId="4" applyFont="1" applyFill="1" applyBorder="1" applyProtection="1"/>
    <xf numFmtId="172" fontId="20" fillId="5" borderId="10" xfId="5" applyNumberFormat="1" applyFont="1" applyFill="1" applyBorder="1" applyProtection="1"/>
    <xf numFmtId="172" fontId="22" fillId="0" borderId="16" xfId="5" applyNumberFormat="1" applyFont="1" applyFill="1" applyBorder="1" applyAlignment="1" applyProtection="1">
      <alignment vertical="top"/>
    </xf>
    <xf numFmtId="172" fontId="22" fillId="0" borderId="16" xfId="5" applyNumberFormat="1" applyFont="1" applyFill="1" applyBorder="1" applyAlignment="1" applyProtection="1">
      <alignment vertical="top"/>
      <protection locked="0"/>
    </xf>
    <xf numFmtId="0" fontId="20" fillId="0" borderId="0" xfId="4" applyFont="1" applyProtection="1">
      <protection locked="0"/>
    </xf>
    <xf numFmtId="1" fontId="22" fillId="5" borderId="69" xfId="4" applyNumberFormat="1" applyFont="1" applyFill="1" applyBorder="1" applyAlignment="1" applyProtection="1">
      <alignment vertical="center"/>
    </xf>
    <xf numFmtId="1" fontId="22" fillId="5" borderId="16" xfId="4" applyNumberFormat="1" applyFont="1" applyFill="1" applyBorder="1" applyAlignment="1" applyProtection="1">
      <alignment vertical="center"/>
    </xf>
    <xf numFmtId="172" fontId="22" fillId="0" borderId="16" xfId="5" applyNumberFormat="1" applyFont="1" applyFill="1" applyBorder="1" applyProtection="1"/>
    <xf numFmtId="172" fontId="22" fillId="0" borderId="16" xfId="5" applyNumberFormat="1" applyFont="1" applyFill="1" applyBorder="1" applyProtection="1">
      <protection locked="0"/>
    </xf>
    <xf numFmtId="172" fontId="22" fillId="0" borderId="16" xfId="5" applyNumberFormat="1" applyFont="1" applyFill="1" applyBorder="1" applyAlignment="1" applyProtection="1">
      <alignment vertical="center"/>
    </xf>
    <xf numFmtId="172" fontId="22" fillId="0" borderId="16" xfId="5" applyNumberFormat="1" applyFont="1" applyFill="1" applyBorder="1" applyAlignment="1" applyProtection="1">
      <alignment vertical="center"/>
      <protection locked="0"/>
    </xf>
    <xf numFmtId="0" fontId="22" fillId="0" borderId="0" xfId="4" applyFont="1" applyAlignment="1" applyProtection="1">
      <alignment vertical="center"/>
      <protection locked="0"/>
    </xf>
    <xf numFmtId="172" fontId="22" fillId="0" borderId="16" xfId="5" applyNumberFormat="1" applyFont="1" applyBorder="1" applyProtection="1"/>
    <xf numFmtId="172" fontId="22" fillId="0" borderId="16" xfId="5" applyNumberFormat="1" applyFont="1" applyBorder="1" applyProtection="1">
      <protection locked="0"/>
    </xf>
    <xf numFmtId="172" fontId="22" fillId="0" borderId="16" xfId="5" applyNumberFormat="1" applyFont="1" applyFill="1" applyBorder="1" applyAlignment="1" applyProtection="1">
      <alignment vertical="top" wrapText="1"/>
    </xf>
    <xf numFmtId="172" fontId="22" fillId="0" borderId="16" xfId="5" applyNumberFormat="1" applyFont="1" applyFill="1" applyBorder="1" applyAlignment="1" applyProtection="1">
      <alignment vertical="top" wrapText="1"/>
      <protection locked="0"/>
    </xf>
    <xf numFmtId="1" fontId="23" fillId="5" borderId="69" xfId="4" applyNumberFormat="1" applyFont="1" applyFill="1" applyBorder="1" applyAlignment="1" applyProtection="1">
      <alignment horizontal="right"/>
    </xf>
    <xf numFmtId="172" fontId="22" fillId="0" borderId="36" xfId="5" applyNumberFormat="1" applyFont="1" applyBorder="1" applyProtection="1"/>
    <xf numFmtId="172" fontId="22" fillId="0" borderId="36" xfId="5" applyNumberFormat="1" applyFont="1" applyBorder="1" applyProtection="1">
      <protection locked="0"/>
    </xf>
    <xf numFmtId="1" fontId="20" fillId="5" borderId="10" xfId="4" applyNumberFormat="1" applyFont="1" applyFill="1" applyBorder="1" applyAlignment="1" applyProtection="1">
      <alignment vertical="center"/>
    </xf>
    <xf numFmtId="1" fontId="22" fillId="5" borderId="10" xfId="4" applyNumberFormat="1" applyFont="1" applyFill="1" applyBorder="1" applyAlignment="1" applyProtection="1">
      <alignment vertical="center"/>
    </xf>
    <xf numFmtId="0" fontId="20" fillId="5" borderId="10" xfId="4" applyFont="1" applyFill="1" applyBorder="1" applyAlignment="1" applyProtection="1">
      <alignment vertical="center"/>
    </xf>
    <xf numFmtId="172" fontId="20" fillId="5" borderId="10" xfId="5" applyNumberFormat="1" applyFont="1" applyFill="1" applyBorder="1" applyAlignment="1" applyProtection="1">
      <alignment vertical="center"/>
    </xf>
    <xf numFmtId="0" fontId="22" fillId="0" borderId="0" xfId="4" applyFont="1" applyAlignment="1" applyProtection="1">
      <alignment vertical="center"/>
    </xf>
    <xf numFmtId="172" fontId="22" fillId="0" borderId="21" xfId="5" applyNumberFormat="1" applyFont="1" applyFill="1" applyBorder="1" applyProtection="1"/>
    <xf numFmtId="172" fontId="22" fillId="0" borderId="21" xfId="5" applyNumberFormat="1" applyFont="1" applyFill="1" applyBorder="1" applyProtection="1">
      <protection locked="0"/>
    </xf>
    <xf numFmtId="0" fontId="23" fillId="5" borderId="70" xfId="4" applyFont="1" applyFill="1" applyBorder="1" applyAlignment="1" applyProtection="1">
      <alignment horizontal="right"/>
    </xf>
    <xf numFmtId="0" fontId="23" fillId="5" borderId="36" xfId="4" applyFont="1" applyFill="1" applyBorder="1" applyProtection="1"/>
    <xf numFmtId="172" fontId="23" fillId="0" borderId="41" xfId="5" applyNumberFormat="1" applyFont="1" applyFill="1" applyBorder="1" applyProtection="1"/>
    <xf numFmtId="172" fontId="23" fillId="0" borderId="41" xfId="5" applyNumberFormat="1" applyFont="1" applyFill="1" applyBorder="1" applyProtection="1">
      <protection locked="0"/>
    </xf>
    <xf numFmtId="1" fontId="22" fillId="5" borderId="10" xfId="4" applyNumberFormat="1" applyFont="1" applyFill="1" applyBorder="1" applyProtection="1"/>
    <xf numFmtId="1" fontId="22" fillId="5" borderId="71" xfId="4" applyNumberFormat="1" applyFont="1" applyFill="1" applyBorder="1" applyAlignment="1" applyProtection="1">
      <alignment vertical="center"/>
    </xf>
    <xf numFmtId="1" fontId="22" fillId="5" borderId="22" xfId="4" applyNumberFormat="1" applyFont="1" applyFill="1" applyBorder="1" applyAlignment="1" applyProtection="1">
      <alignment vertical="center"/>
    </xf>
    <xf numFmtId="0" fontId="22" fillId="5" borderId="22" xfId="4" applyFont="1" applyFill="1" applyBorder="1" applyProtection="1"/>
    <xf numFmtId="172" fontId="22" fillId="0" borderId="39" xfId="5" applyNumberFormat="1" applyFont="1" applyFill="1" applyBorder="1" applyProtection="1"/>
    <xf numFmtId="172" fontId="22" fillId="0" borderId="39" xfId="5" applyNumberFormat="1" applyFont="1" applyFill="1" applyBorder="1" applyProtection="1">
      <protection locked="0"/>
    </xf>
    <xf numFmtId="172" fontId="22" fillId="0" borderId="21" xfId="5" applyNumberFormat="1" applyFont="1" applyFill="1" applyBorder="1" applyAlignment="1" applyProtection="1">
      <alignment vertical="top"/>
    </xf>
    <xf numFmtId="172" fontId="22" fillId="0" borderId="21" xfId="5" applyNumberFormat="1" applyFont="1" applyFill="1" applyBorder="1" applyAlignment="1" applyProtection="1">
      <alignment vertical="top"/>
      <protection locked="0"/>
    </xf>
    <xf numFmtId="172" fontId="22" fillId="0" borderId="21" xfId="5" applyNumberFormat="1" applyFont="1" applyFill="1" applyBorder="1" applyAlignment="1" applyProtection="1">
      <alignment horizontal="right"/>
    </xf>
    <xf numFmtId="172" fontId="22" fillId="0" borderId="21" xfId="5" applyNumberFormat="1" applyFont="1" applyFill="1" applyBorder="1" applyAlignment="1" applyProtection="1">
      <alignment horizontal="right"/>
      <protection locked="0"/>
    </xf>
    <xf numFmtId="1" fontId="22" fillId="5" borderId="69" xfId="4" applyNumberFormat="1" applyFont="1" applyFill="1" applyBorder="1" applyAlignment="1" applyProtection="1">
      <alignment horizontal="right" vertical="center" wrapText="1"/>
    </xf>
    <xf numFmtId="1" fontId="22" fillId="5" borderId="16" xfId="4" applyNumberFormat="1" applyFont="1" applyFill="1" applyBorder="1" applyAlignment="1" applyProtection="1">
      <alignment horizontal="right" vertical="center" wrapText="1"/>
    </xf>
    <xf numFmtId="0" fontId="22" fillId="5" borderId="16" xfId="4" applyFont="1" applyFill="1" applyBorder="1" applyAlignment="1" applyProtection="1">
      <alignment vertical="center" wrapText="1"/>
    </xf>
    <xf numFmtId="1" fontId="22" fillId="5" borderId="16" xfId="4" applyNumberFormat="1" applyFont="1" applyFill="1" applyBorder="1" applyAlignment="1" applyProtection="1">
      <alignment horizontal="right"/>
    </xf>
    <xf numFmtId="1" fontId="22" fillId="5" borderId="69" xfId="4" applyNumberFormat="1" applyFont="1" applyFill="1" applyBorder="1" applyAlignment="1" applyProtection="1">
      <alignment vertical="top"/>
    </xf>
    <xf numFmtId="1" fontId="22" fillId="5" borderId="16" xfId="4" applyNumberFormat="1" applyFont="1" applyFill="1" applyBorder="1" applyAlignment="1" applyProtection="1">
      <alignment vertical="top"/>
    </xf>
    <xf numFmtId="0" fontId="22" fillId="0" borderId="0" xfId="4" applyFont="1" applyAlignment="1" applyProtection="1">
      <alignment vertical="top"/>
      <protection locked="0"/>
    </xf>
    <xf numFmtId="1" fontId="23" fillId="5" borderId="36" xfId="4" applyNumberFormat="1" applyFont="1" applyFill="1" applyBorder="1" applyProtection="1"/>
    <xf numFmtId="1" fontId="23" fillId="5" borderId="70" xfId="4" applyNumberFormat="1" applyFont="1" applyFill="1" applyBorder="1" applyAlignment="1" applyProtection="1">
      <alignment horizontal="right"/>
    </xf>
    <xf numFmtId="0" fontId="22" fillId="5" borderId="10" xfId="4" applyFont="1" applyFill="1" applyBorder="1" applyProtection="1"/>
    <xf numFmtId="0" fontId="22" fillId="5" borderId="0" xfId="4" applyFont="1" applyFill="1" applyBorder="1" applyProtection="1"/>
    <xf numFmtId="0" fontId="20" fillId="5" borderId="0" xfId="4" applyFont="1" applyFill="1" applyBorder="1" applyProtection="1"/>
    <xf numFmtId="172" fontId="20" fillId="5" borderId="0" xfId="5" applyNumberFormat="1" applyFont="1" applyFill="1" applyBorder="1" applyProtection="1"/>
    <xf numFmtId="0" fontId="22" fillId="0" borderId="0" xfId="4" applyFont="1" applyFill="1" applyBorder="1" applyProtection="1"/>
    <xf numFmtId="0" fontId="20" fillId="0" borderId="0" xfId="4" applyFont="1" applyFill="1" applyBorder="1" applyProtection="1"/>
    <xf numFmtId="0" fontId="20" fillId="7" borderId="10" xfId="4" applyFont="1" applyFill="1" applyBorder="1" applyAlignment="1" applyProtection="1">
      <alignment horizontal="left" vertical="center"/>
    </xf>
    <xf numFmtId="0" fontId="18" fillId="7" borderId="10" xfId="4" applyFill="1" applyBorder="1" applyAlignment="1">
      <alignment horizontal="left" vertical="center"/>
    </xf>
    <xf numFmtId="0" fontId="22" fillId="7" borderId="69" xfId="4" applyFont="1" applyFill="1" applyBorder="1" applyAlignment="1" applyProtection="1">
      <alignment horizontal="right"/>
    </xf>
    <xf numFmtId="0" fontId="22" fillId="7" borderId="16" xfId="4" applyFont="1" applyFill="1" applyBorder="1" applyProtection="1"/>
    <xf numFmtId="172" fontId="22" fillId="0" borderId="34" xfId="5" applyNumberFormat="1" applyFont="1" applyFill="1" applyBorder="1" applyProtection="1"/>
    <xf numFmtId="172" fontId="22" fillId="0" borderId="34" xfId="5" applyNumberFormat="1" applyFont="1" applyFill="1" applyBorder="1" applyProtection="1">
      <protection locked="0"/>
    </xf>
    <xf numFmtId="0" fontId="23" fillId="7" borderId="69" xfId="4" applyFont="1" applyFill="1" applyBorder="1" applyAlignment="1" applyProtection="1">
      <alignment horizontal="right"/>
    </xf>
    <xf numFmtId="0" fontId="23" fillId="7" borderId="16" xfId="4" applyFont="1" applyFill="1" applyBorder="1" applyProtection="1"/>
    <xf numFmtId="172" fontId="23" fillId="0" borderId="21" xfId="5" applyNumberFormat="1" applyFont="1" applyFill="1" applyBorder="1" applyProtection="1"/>
    <xf numFmtId="172" fontId="23" fillId="0" borderId="21" xfId="5" applyNumberFormat="1" applyFont="1" applyFill="1" applyBorder="1" applyProtection="1">
      <protection locked="0"/>
    </xf>
    <xf numFmtId="172" fontId="23" fillId="0" borderId="16" xfId="5" applyNumberFormat="1" applyFont="1" applyFill="1" applyBorder="1" applyProtection="1"/>
    <xf numFmtId="172" fontId="23" fillId="0" borderId="16" xfId="5" applyNumberFormat="1" applyFont="1" applyFill="1" applyBorder="1" applyProtection="1">
      <protection locked="0"/>
    </xf>
    <xf numFmtId="0" fontId="22" fillId="7" borderId="70" xfId="4" applyFont="1" applyFill="1" applyBorder="1" applyAlignment="1" applyProtection="1">
      <alignment horizontal="right"/>
    </xf>
    <xf numFmtId="0" fontId="22" fillId="7" borderId="36" xfId="4" applyFont="1" applyFill="1" applyBorder="1" applyProtection="1"/>
    <xf numFmtId="172" fontId="22" fillId="0" borderId="41" xfId="5" applyNumberFormat="1" applyFont="1" applyFill="1" applyBorder="1" applyProtection="1"/>
    <xf numFmtId="172" fontId="22" fillId="0" borderId="41" xfId="5" applyNumberFormat="1" applyFont="1" applyFill="1" applyBorder="1" applyProtection="1">
      <protection locked="0"/>
    </xf>
    <xf numFmtId="0" fontId="20" fillId="7" borderId="10" xfId="4" applyFont="1" applyFill="1" applyBorder="1" applyAlignment="1" applyProtection="1">
      <alignment horizontal="right"/>
    </xf>
    <xf numFmtId="0" fontId="20" fillId="7" borderId="10" xfId="4" applyFont="1" applyFill="1" applyBorder="1" applyProtection="1"/>
    <xf numFmtId="172" fontId="20" fillId="7" borderId="10" xfId="5" applyNumberFormat="1" applyFont="1" applyFill="1" applyBorder="1" applyProtection="1"/>
    <xf numFmtId="0" fontId="22" fillId="7" borderId="69" xfId="4" applyFont="1" applyFill="1" applyBorder="1" applyAlignment="1" applyProtection="1">
      <alignment horizontal="right" vertical="top" wrapText="1"/>
    </xf>
    <xf numFmtId="0" fontId="22" fillId="7" borderId="16" xfId="4" applyFont="1" applyFill="1" applyBorder="1" applyAlignment="1" applyProtection="1">
      <alignment vertical="top" wrapText="1"/>
    </xf>
    <xf numFmtId="172" fontId="22" fillId="0" borderId="21" xfId="5" applyNumberFormat="1" applyFont="1" applyBorder="1" applyAlignment="1" applyProtection="1">
      <alignment vertical="top"/>
    </xf>
    <xf numFmtId="172" fontId="22" fillId="0" borderId="21" xfId="5" applyNumberFormat="1" applyFont="1" applyBorder="1" applyAlignment="1" applyProtection="1">
      <alignment vertical="top"/>
      <protection locked="0"/>
    </xf>
    <xf numFmtId="0" fontId="22" fillId="7" borderId="70" xfId="4" applyFont="1" applyFill="1" applyBorder="1" applyAlignment="1" applyProtection="1">
      <alignment horizontal="right" vertical="top"/>
    </xf>
    <xf numFmtId="0" fontId="22" fillId="7" borderId="36" xfId="4" applyFont="1" applyFill="1" applyBorder="1" applyAlignment="1" applyProtection="1">
      <alignment vertical="top" wrapText="1"/>
    </xf>
    <xf numFmtId="172" fontId="22" fillId="0" borderId="41" xfId="5" applyNumberFormat="1" applyFont="1" applyBorder="1" applyAlignment="1" applyProtection="1">
      <alignment vertical="top"/>
    </xf>
    <xf numFmtId="172" fontId="22" fillId="0" borderId="41" xfId="5" applyNumberFormat="1" applyFont="1" applyBorder="1" applyAlignment="1" applyProtection="1">
      <alignment vertical="top"/>
      <protection locked="0"/>
    </xf>
    <xf numFmtId="0" fontId="22" fillId="7" borderId="10" xfId="4" applyFont="1" applyFill="1" applyBorder="1" applyProtection="1"/>
    <xf numFmtId="0" fontId="22" fillId="7" borderId="0" xfId="4" applyFont="1" applyFill="1" applyBorder="1" applyProtection="1"/>
    <xf numFmtId="0" fontId="20" fillId="7" borderId="0" xfId="4" applyFont="1" applyFill="1" applyBorder="1" applyProtection="1"/>
    <xf numFmtId="172" fontId="20" fillId="7" borderId="0" xfId="5" applyNumberFormat="1" applyFont="1" applyFill="1" applyBorder="1" applyProtection="1"/>
    <xf numFmtId="0" fontId="20" fillId="8" borderId="0" xfId="4" applyFont="1" applyFill="1" applyBorder="1" applyProtection="1"/>
    <xf numFmtId="0" fontId="22" fillId="8" borderId="0" xfId="4" applyFont="1" applyFill="1" applyBorder="1" applyProtection="1"/>
    <xf numFmtId="0" fontId="22" fillId="0" borderId="0" xfId="4" applyFont="1" applyFill="1" applyProtection="1"/>
    <xf numFmtId="0" fontId="20" fillId="8" borderId="71" xfId="4" applyFont="1" applyFill="1" applyBorder="1" applyProtection="1"/>
    <xf numFmtId="0" fontId="20" fillId="8" borderId="22" xfId="4" applyFont="1" applyFill="1" applyBorder="1" applyProtection="1"/>
    <xf numFmtId="172" fontId="20" fillId="9" borderId="21" xfId="5" applyNumberFormat="1" applyFont="1" applyFill="1" applyBorder="1" applyProtection="1"/>
    <xf numFmtId="0" fontId="22" fillId="0" borderId="0" xfId="4" applyFont="1" applyFill="1" applyProtection="1">
      <protection locked="0"/>
    </xf>
    <xf numFmtId="0" fontId="20" fillId="8" borderId="69" xfId="4" applyFont="1" applyFill="1" applyBorder="1" applyAlignment="1" applyProtection="1">
      <alignment horizontal="right" vertical="top"/>
    </xf>
    <xf numFmtId="0" fontId="20" fillId="8" borderId="16" xfId="4" applyFont="1" applyFill="1" applyBorder="1" applyProtection="1"/>
    <xf numFmtId="0" fontId="23" fillId="8" borderId="69" xfId="4" applyFont="1" applyFill="1" applyBorder="1" applyAlignment="1" applyProtection="1">
      <alignment horizontal="right" vertical="top"/>
    </xf>
    <xf numFmtId="0" fontId="23" fillId="8" borderId="16" xfId="4" applyFont="1" applyFill="1" applyBorder="1" applyProtection="1"/>
    <xf numFmtId="0" fontId="23" fillId="8" borderId="69" xfId="4" applyFont="1" applyFill="1" applyBorder="1" applyAlignment="1" applyProtection="1">
      <alignment horizontal="right" vertical="top" wrapText="1"/>
    </xf>
    <xf numFmtId="0" fontId="23" fillId="8" borderId="16" xfId="4" applyFont="1" applyFill="1" applyBorder="1" applyAlignment="1" applyProtection="1">
      <alignment vertical="top"/>
    </xf>
    <xf numFmtId="172" fontId="23" fillId="0" borderId="16" xfId="5" applyNumberFormat="1" applyFont="1" applyFill="1" applyBorder="1" applyAlignment="1" applyProtection="1">
      <alignment vertical="top"/>
    </xf>
    <xf numFmtId="172" fontId="23" fillId="0" borderId="16" xfId="5" applyNumberFormat="1" applyFont="1" applyFill="1" applyBorder="1" applyAlignment="1" applyProtection="1">
      <alignment vertical="top"/>
      <protection locked="0"/>
    </xf>
    <xf numFmtId="0" fontId="22" fillId="0" borderId="0" xfId="4" applyFont="1" applyFill="1" applyAlignment="1" applyProtection="1">
      <alignment vertical="top"/>
      <protection locked="0"/>
    </xf>
    <xf numFmtId="0" fontId="23" fillId="8" borderId="16" xfId="4" applyFont="1" applyFill="1" applyBorder="1" applyAlignment="1" applyProtection="1">
      <alignment vertical="top" wrapText="1"/>
    </xf>
    <xf numFmtId="172" fontId="23" fillId="0" borderId="16" xfId="5" applyNumberFormat="1" applyFont="1" applyFill="1" applyBorder="1" applyAlignment="1" applyProtection="1">
      <alignment vertical="top" wrapText="1"/>
    </xf>
    <xf numFmtId="172" fontId="23" fillId="0" borderId="16" xfId="5" applyNumberFormat="1" applyFont="1" applyFill="1" applyBorder="1" applyAlignment="1" applyProtection="1">
      <alignment vertical="top" wrapText="1"/>
      <protection locked="0"/>
    </xf>
    <xf numFmtId="0" fontId="22" fillId="0" borderId="0" xfId="4" applyFont="1" applyFill="1" applyAlignment="1" applyProtection="1">
      <alignment vertical="top" wrapText="1"/>
      <protection locked="0"/>
    </xf>
    <xf numFmtId="172" fontId="20" fillId="9" borderId="16" xfId="5" applyNumberFormat="1" applyFont="1" applyFill="1" applyBorder="1" applyProtection="1"/>
    <xf numFmtId="0" fontId="22" fillId="8" borderId="69" xfId="4" applyFont="1" applyFill="1" applyBorder="1" applyAlignment="1" applyProtection="1">
      <alignment horizontal="right" vertical="top"/>
    </xf>
    <xf numFmtId="0" fontId="22" fillId="8" borderId="16" xfId="4" applyFont="1" applyFill="1" applyBorder="1" applyProtection="1"/>
    <xf numFmtId="0" fontId="22" fillId="8" borderId="69" xfId="4" applyFont="1" applyFill="1" applyBorder="1" applyAlignment="1" applyProtection="1">
      <alignment horizontal="right" vertical="top" wrapText="1"/>
    </xf>
    <xf numFmtId="0" fontId="22" fillId="8" borderId="16" xfId="4" applyFont="1" applyFill="1" applyBorder="1" applyAlignment="1" applyProtection="1">
      <alignment vertical="top" wrapText="1"/>
    </xf>
    <xf numFmtId="0" fontId="22" fillId="8" borderId="70" xfId="4" applyFont="1" applyFill="1" applyBorder="1" applyAlignment="1" applyProtection="1">
      <alignment horizontal="right" vertical="top"/>
    </xf>
    <xf numFmtId="0" fontId="22" fillId="8" borderId="36" xfId="4" applyFont="1" applyFill="1" applyBorder="1" applyProtection="1"/>
    <xf numFmtId="172" fontId="22" fillId="0" borderId="36" xfId="5" applyNumberFormat="1" applyFont="1" applyFill="1" applyBorder="1" applyProtection="1"/>
    <xf numFmtId="172" fontId="22" fillId="0" borderId="36" xfId="5" applyNumberFormat="1" applyFont="1" applyFill="1" applyBorder="1" applyProtection="1">
      <protection locked="0"/>
    </xf>
    <xf numFmtId="0" fontId="20" fillId="8" borderId="10" xfId="4" applyFont="1" applyFill="1" applyBorder="1" applyProtection="1"/>
    <xf numFmtId="0" fontId="22" fillId="8" borderId="10" xfId="4" applyFont="1" applyFill="1" applyBorder="1" applyProtection="1"/>
    <xf numFmtId="172" fontId="20" fillId="8" borderId="10" xfId="5" applyNumberFormat="1" applyFont="1" applyFill="1" applyBorder="1" applyProtection="1"/>
    <xf numFmtId="172" fontId="20" fillId="9" borderId="22" xfId="5" applyNumberFormat="1" applyFont="1" applyFill="1" applyBorder="1" applyProtection="1"/>
    <xf numFmtId="0" fontId="20" fillId="8" borderId="69" xfId="4" applyFont="1" applyFill="1" applyBorder="1" applyAlignment="1" applyProtection="1">
      <alignment horizontal="right"/>
    </xf>
    <xf numFmtId="0" fontId="23" fillId="0" borderId="0" xfId="4" applyFont="1" applyFill="1" applyProtection="1">
      <protection locked="0"/>
    </xf>
    <xf numFmtId="0" fontId="22" fillId="8" borderId="69" xfId="4" applyFont="1" applyFill="1" applyBorder="1" applyAlignment="1" applyProtection="1">
      <alignment horizontal="right"/>
    </xf>
    <xf numFmtId="0" fontId="23" fillId="8" borderId="69" xfId="4" applyFont="1" applyFill="1" applyBorder="1" applyAlignment="1" applyProtection="1">
      <alignment horizontal="right"/>
    </xf>
    <xf numFmtId="0" fontId="23" fillId="0" borderId="0" xfId="4" applyFont="1" applyFill="1" applyAlignment="1" applyProtection="1">
      <alignment vertical="top" wrapText="1"/>
      <protection locked="0"/>
    </xf>
    <xf numFmtId="0" fontId="23" fillId="8" borderId="70" xfId="4" applyFont="1" applyFill="1" applyBorder="1" applyAlignment="1" applyProtection="1">
      <alignment horizontal="right"/>
    </xf>
    <xf numFmtId="0" fontId="23" fillId="8" borderId="36" xfId="4" applyFont="1" applyFill="1" applyBorder="1" applyProtection="1"/>
    <xf numFmtId="172" fontId="23" fillId="0" borderId="36" xfId="5" applyNumberFormat="1" applyFont="1" applyFill="1" applyBorder="1" applyProtection="1"/>
    <xf numFmtId="172" fontId="23" fillId="0" borderId="36" xfId="5" applyNumberFormat="1" applyFont="1" applyFill="1" applyBorder="1" applyProtection="1">
      <protection locked="0"/>
    </xf>
    <xf numFmtId="0" fontId="20" fillId="8" borderId="72" xfId="4" applyFont="1" applyFill="1" applyBorder="1" applyProtection="1"/>
    <xf numFmtId="0" fontId="20" fillId="10" borderId="0" xfId="4" applyFont="1" applyFill="1" applyAlignment="1" applyProtection="1">
      <alignment horizontal="right"/>
    </xf>
    <xf numFmtId="0" fontId="22" fillId="10" borderId="0" xfId="4" applyFont="1" applyFill="1" applyProtection="1"/>
    <xf numFmtId="0" fontId="22" fillId="10" borderId="73" xfId="4" applyFont="1" applyFill="1" applyBorder="1" applyAlignment="1" applyProtection="1">
      <alignment horizontal="right"/>
    </xf>
    <xf numFmtId="0" fontId="22" fillId="10" borderId="2" xfId="4" applyFont="1" applyFill="1" applyBorder="1" applyAlignment="1" applyProtection="1">
      <alignment horizontal="right"/>
    </xf>
    <xf numFmtId="0" fontId="22" fillId="10" borderId="2" xfId="4" applyFont="1" applyFill="1" applyBorder="1" applyProtection="1"/>
    <xf numFmtId="0" fontId="22" fillId="10" borderId="51" xfId="4" applyFont="1" applyFill="1" applyBorder="1" applyProtection="1"/>
    <xf numFmtId="173" fontId="22" fillId="10" borderId="2" xfId="5" applyNumberFormat="1" applyFont="1" applyFill="1" applyBorder="1" applyProtection="1"/>
    <xf numFmtId="0" fontId="22" fillId="10" borderId="0" xfId="4" applyFont="1" applyFill="1" applyBorder="1" applyAlignment="1" applyProtection="1">
      <alignment horizontal="right"/>
    </xf>
    <xf numFmtId="0" fontId="22" fillId="10" borderId="0" xfId="4" applyFont="1" applyFill="1" applyBorder="1" applyProtection="1"/>
    <xf numFmtId="0" fontId="22" fillId="10" borderId="73" xfId="4" applyFont="1" applyFill="1" applyBorder="1" applyProtection="1"/>
    <xf numFmtId="174" fontId="22" fillId="10" borderId="0" xfId="6" applyNumberFormat="1" applyFont="1" applyFill="1" applyBorder="1" applyProtection="1"/>
    <xf numFmtId="0" fontId="22" fillId="10" borderId="0" xfId="4" applyFont="1" applyFill="1" applyBorder="1" applyAlignment="1" applyProtection="1">
      <alignment horizontal="right" vertical="top" wrapText="1"/>
    </xf>
    <xf numFmtId="0" fontId="22" fillId="10" borderId="0" xfId="4" applyFont="1" applyFill="1" applyBorder="1" applyAlignment="1" applyProtection="1">
      <alignment vertical="top" wrapText="1"/>
    </xf>
    <xf numFmtId="0" fontId="22" fillId="10" borderId="73" xfId="4" applyFont="1" applyFill="1" applyBorder="1" applyAlignment="1" applyProtection="1">
      <alignment vertical="top" wrapText="1"/>
    </xf>
    <xf numFmtId="174" fontId="22" fillId="10" borderId="0" xfId="6" applyNumberFormat="1" applyFont="1" applyFill="1" applyBorder="1" applyAlignment="1" applyProtection="1">
      <alignment vertical="top"/>
    </xf>
    <xf numFmtId="0" fontId="22" fillId="0" borderId="0" xfId="4" applyFont="1" applyAlignment="1" applyProtection="1">
      <alignment vertical="top"/>
    </xf>
    <xf numFmtId="0" fontId="22" fillId="10" borderId="7" xfId="4" applyFont="1" applyFill="1" applyBorder="1" applyAlignment="1" applyProtection="1">
      <alignment horizontal="right" vertical="top" wrapText="1"/>
    </xf>
    <xf numFmtId="0" fontId="22" fillId="10" borderId="7" xfId="4" applyFont="1" applyFill="1" applyBorder="1" applyAlignment="1" applyProtection="1">
      <alignment vertical="top" wrapText="1"/>
    </xf>
    <xf numFmtId="0" fontId="22" fillId="10" borderId="74" xfId="4" applyFont="1" applyFill="1" applyBorder="1" applyAlignment="1" applyProtection="1">
      <alignment vertical="top" wrapText="1"/>
    </xf>
    <xf numFmtId="174" fontId="22" fillId="10" borderId="7" xfId="6" applyNumberFormat="1" applyFont="1" applyFill="1" applyBorder="1" applyAlignment="1" applyProtection="1">
      <alignment vertical="top"/>
    </xf>
    <xf numFmtId="0" fontId="22" fillId="10" borderId="2" xfId="4" applyFont="1" applyFill="1" applyBorder="1" applyAlignment="1" applyProtection="1">
      <alignment horizontal="right" vertical="top" wrapText="1"/>
    </xf>
    <xf numFmtId="0" fontId="22" fillId="10" borderId="2" xfId="4" applyFont="1" applyFill="1" applyBorder="1" applyAlignment="1" applyProtection="1">
      <alignment vertical="top" wrapText="1"/>
    </xf>
    <xf numFmtId="0" fontId="22" fillId="10" borderId="51" xfId="4" applyFont="1" applyFill="1" applyBorder="1" applyAlignment="1" applyProtection="1">
      <alignment vertical="top" wrapText="1"/>
    </xf>
    <xf numFmtId="173" fontId="22" fillId="10" borderId="2" xfId="5" applyNumberFormat="1" applyFont="1" applyFill="1" applyBorder="1" applyAlignment="1" applyProtection="1">
      <alignment vertical="top"/>
    </xf>
    <xf numFmtId="173" fontId="22" fillId="10" borderId="0" xfId="5" applyNumberFormat="1" applyFont="1" applyFill="1" applyBorder="1" applyAlignment="1" applyProtection="1">
      <alignment vertical="top"/>
    </xf>
    <xf numFmtId="172" fontId="22" fillId="10" borderId="2" xfId="5" applyNumberFormat="1" applyFont="1" applyFill="1" applyBorder="1" applyProtection="1"/>
    <xf numFmtId="0" fontId="22" fillId="10" borderId="7" xfId="4" applyFont="1" applyFill="1" applyBorder="1" applyAlignment="1" applyProtection="1">
      <alignment horizontal="right"/>
    </xf>
    <xf numFmtId="0" fontId="22" fillId="10" borderId="7" xfId="4" applyFont="1" applyFill="1" applyBorder="1" applyProtection="1"/>
    <xf numFmtId="0" fontId="22" fillId="10" borderId="74" xfId="4" applyFont="1" applyFill="1" applyBorder="1" applyProtection="1"/>
    <xf numFmtId="174" fontId="22" fillId="10" borderId="7" xfId="6" applyNumberFormat="1" applyFont="1" applyFill="1" applyBorder="1" applyProtection="1"/>
    <xf numFmtId="172" fontId="22" fillId="10" borderId="0" xfId="5" applyNumberFormat="1" applyFont="1" applyFill="1" applyBorder="1" applyProtection="1"/>
    <xf numFmtId="172" fontId="22" fillId="10" borderId="0" xfId="5" applyNumberFormat="1" applyFont="1" applyFill="1" applyBorder="1" applyAlignment="1" applyProtection="1">
      <alignment horizontal="right"/>
    </xf>
    <xf numFmtId="0" fontId="22" fillId="10" borderId="7" xfId="4" applyFont="1" applyFill="1" applyBorder="1" applyAlignment="1" applyProtection="1">
      <alignment vertical="top"/>
    </xf>
    <xf numFmtId="0" fontId="22" fillId="10" borderId="74" xfId="4" applyFont="1" applyFill="1" applyBorder="1" applyAlignment="1" applyProtection="1">
      <alignment vertical="top"/>
    </xf>
    <xf numFmtId="0" fontId="22" fillId="10" borderId="10" xfId="4" applyFont="1" applyFill="1" applyBorder="1" applyAlignment="1" applyProtection="1">
      <alignment horizontal="right"/>
    </xf>
    <xf numFmtId="0" fontId="22" fillId="10" borderId="10" xfId="4" applyFont="1" applyFill="1" applyBorder="1" applyProtection="1"/>
    <xf numFmtId="0" fontId="22" fillId="10" borderId="72" xfId="4" applyFont="1" applyFill="1" applyBorder="1" applyProtection="1"/>
    <xf numFmtId="174" fontId="22" fillId="10" borderId="10" xfId="6" applyNumberFormat="1" applyFont="1" applyFill="1" applyBorder="1" applyProtection="1"/>
    <xf numFmtId="0" fontId="22" fillId="0" borderId="73" xfId="4" applyFont="1" applyBorder="1" applyProtection="1"/>
    <xf numFmtId="0" fontId="20" fillId="11" borderId="0" xfId="4" applyFont="1" applyFill="1" applyBorder="1" applyAlignment="1" applyProtection="1">
      <alignment horizontal="right"/>
    </xf>
    <xf numFmtId="0" fontId="22" fillId="11" borderId="0" xfId="4" applyFont="1" applyFill="1" applyBorder="1" applyProtection="1"/>
    <xf numFmtId="0" fontId="20" fillId="11" borderId="73" xfId="4" applyFont="1" applyFill="1" applyBorder="1" applyProtection="1"/>
    <xf numFmtId="172" fontId="20" fillId="0" borderId="0" xfId="5" applyNumberFormat="1" applyFont="1" applyFill="1" applyBorder="1" applyProtection="1"/>
    <xf numFmtId="0" fontId="22" fillId="11" borderId="0" xfId="4" applyFont="1" applyFill="1" applyBorder="1" applyAlignment="1" applyProtection="1">
      <alignment horizontal="right"/>
    </xf>
    <xf numFmtId="0" fontId="22" fillId="11" borderId="73" xfId="4" applyFont="1" applyFill="1" applyBorder="1" applyProtection="1"/>
    <xf numFmtId="172" fontId="22" fillId="0" borderId="0" xfId="7" applyNumberFormat="1" applyFont="1" applyFill="1" applyBorder="1" applyProtection="1"/>
    <xf numFmtId="172" fontId="22" fillId="0" borderId="0" xfId="7" applyNumberFormat="1" applyFont="1" applyFill="1" applyBorder="1" applyProtection="1">
      <protection locked="0"/>
    </xf>
    <xf numFmtId="172" fontId="22" fillId="11" borderId="0" xfId="4" applyNumberFormat="1" applyFont="1" applyFill="1" applyBorder="1" applyProtection="1"/>
    <xf numFmtId="0" fontId="20" fillId="3" borderId="0" xfId="4" applyFont="1" applyFill="1" applyAlignment="1" applyProtection="1">
      <alignment horizontal="right" wrapText="1"/>
    </xf>
    <xf numFmtId="0" fontId="22" fillId="3" borderId="0" xfId="4" applyFont="1" applyFill="1" applyProtection="1"/>
    <xf numFmtId="0" fontId="22" fillId="3" borderId="73" xfId="4" applyFont="1" applyFill="1" applyBorder="1" applyProtection="1"/>
    <xf numFmtId="172" fontId="22" fillId="3" borderId="0" xfId="5" applyNumberFormat="1" applyFont="1" applyFill="1" applyProtection="1"/>
    <xf numFmtId="0" fontId="22" fillId="3" borderId="0" xfId="4" applyFont="1" applyFill="1" applyAlignment="1" applyProtection="1">
      <alignment horizontal="right"/>
    </xf>
    <xf numFmtId="0" fontId="19" fillId="3" borderId="2" xfId="4" applyFont="1" applyFill="1" applyBorder="1" applyAlignment="1" applyProtection="1">
      <alignment horizontal="left"/>
    </xf>
    <xf numFmtId="1" fontId="22" fillId="5" borderId="68" xfId="4" applyNumberFormat="1" applyFont="1" applyFill="1" applyBorder="1" applyProtection="1"/>
    <xf numFmtId="1" fontId="22" fillId="5" borderId="20" xfId="4" applyNumberFormat="1" applyFont="1" applyFill="1" applyBorder="1" applyProtection="1"/>
    <xf numFmtId="1" fontId="23" fillId="5" borderId="16" xfId="4" applyNumberFormat="1" applyFont="1" applyFill="1" applyBorder="1" applyAlignment="1" applyProtection="1">
      <alignment horizontal="right" vertical="top" wrapText="1"/>
    </xf>
    <xf numFmtId="172" fontId="22" fillId="0" borderId="21" xfId="5" applyNumberFormat="1" applyFont="1" applyFill="1" applyBorder="1" applyAlignment="1" applyProtection="1">
      <alignment vertical="center"/>
    </xf>
    <xf numFmtId="172" fontId="22" fillId="0" borderId="21" xfId="5" applyNumberFormat="1" applyFont="1" applyFill="1" applyBorder="1" applyAlignment="1" applyProtection="1">
      <alignment vertical="center"/>
      <protection locked="0"/>
    </xf>
    <xf numFmtId="0" fontId="20" fillId="0" borderId="0" xfId="4" applyFont="1" applyProtection="1"/>
    <xf numFmtId="172" fontId="22" fillId="0" borderId="20" xfId="5" applyNumberFormat="1" applyFont="1" applyBorder="1" applyProtection="1"/>
    <xf numFmtId="172" fontId="22" fillId="0" borderId="20" xfId="5" applyNumberFormat="1" applyFont="1" applyBorder="1" applyProtection="1">
      <protection locked="0"/>
    </xf>
    <xf numFmtId="172" fontId="22" fillId="0" borderId="21" xfId="5" applyNumberFormat="1" applyFont="1" applyFill="1" applyBorder="1" applyAlignment="1" applyProtection="1">
      <alignment horizontal="right" vertical="top"/>
    </xf>
    <xf numFmtId="172" fontId="22" fillId="0" borderId="21" xfId="5" applyNumberFormat="1" applyFont="1" applyFill="1" applyBorder="1" applyAlignment="1" applyProtection="1">
      <alignment horizontal="right" vertical="top"/>
      <protection locked="0"/>
    </xf>
    <xf numFmtId="1" fontId="22" fillId="5" borderId="69" xfId="4" applyNumberFormat="1" applyFont="1" applyFill="1" applyBorder="1" applyAlignment="1" applyProtection="1">
      <alignment horizontal="right" vertical="top"/>
    </xf>
    <xf numFmtId="172" fontId="22" fillId="0" borderId="7" xfId="5" applyNumberFormat="1" applyFont="1" applyBorder="1" applyProtection="1"/>
    <xf numFmtId="0" fontId="22" fillId="8" borderId="16" xfId="4" applyFont="1" applyFill="1" applyBorder="1" applyAlignment="1" applyProtection="1">
      <alignment vertical="top"/>
    </xf>
    <xf numFmtId="172" fontId="22" fillId="0" borderId="21" xfId="5" applyNumberFormat="1" applyFont="1" applyFill="1" applyBorder="1" applyAlignment="1" applyProtection="1">
      <alignment vertical="top" wrapText="1"/>
    </xf>
    <xf numFmtId="172" fontId="22" fillId="0" borderId="21" xfId="5" applyNumberFormat="1" applyFont="1" applyFill="1" applyBorder="1" applyAlignment="1" applyProtection="1">
      <alignment vertical="top" wrapText="1"/>
      <protection locked="0"/>
    </xf>
    <xf numFmtId="172" fontId="20" fillId="0" borderId="21" xfId="5" applyNumberFormat="1" applyFont="1" applyFill="1" applyBorder="1" applyProtection="1"/>
    <xf numFmtId="172" fontId="20" fillId="0" borderId="21" xfId="5" applyNumberFormat="1" applyFont="1" applyFill="1" applyBorder="1" applyProtection="1">
      <protection locked="0"/>
    </xf>
    <xf numFmtId="172" fontId="20" fillId="0" borderId="21" xfId="5" applyNumberFormat="1" applyFont="1" applyFill="1" applyBorder="1" applyAlignment="1" applyProtection="1">
      <alignment vertical="top" wrapText="1"/>
    </xf>
    <xf numFmtId="172" fontId="20" fillId="0" borderId="21" xfId="5" applyNumberFormat="1" applyFont="1" applyFill="1" applyBorder="1" applyAlignment="1" applyProtection="1">
      <alignment vertical="top" wrapText="1"/>
      <protection locked="0"/>
    </xf>
    <xf numFmtId="172" fontId="20" fillId="0" borderId="41" xfId="5" applyNumberFormat="1" applyFont="1" applyFill="1" applyBorder="1" applyProtection="1"/>
    <xf numFmtId="172" fontId="20" fillId="0" borderId="41" xfId="5" applyNumberFormat="1" applyFont="1" applyFill="1" applyBorder="1" applyProtection="1">
      <protection locked="0"/>
    </xf>
    <xf numFmtId="172" fontId="24" fillId="0" borderId="21" xfId="5" applyNumberFormat="1" applyFont="1" applyFill="1" applyBorder="1" applyProtection="1"/>
    <xf numFmtId="172" fontId="24" fillId="0" borderId="21" xfId="5" applyNumberFormat="1" applyFont="1" applyFill="1" applyBorder="1" applyProtection="1">
      <protection locked="0"/>
    </xf>
    <xf numFmtId="0" fontId="22" fillId="10" borderId="0" xfId="4" applyFont="1" applyFill="1" applyAlignment="1" applyProtection="1">
      <alignment horizontal="right"/>
    </xf>
    <xf numFmtId="0" fontId="22" fillId="10" borderId="2" xfId="4" applyFont="1" applyFill="1" applyBorder="1" applyAlignment="1" applyProtection="1">
      <alignment horizontal="right" vertical="top"/>
    </xf>
    <xf numFmtId="0" fontId="22" fillId="10" borderId="2" xfId="4" applyFont="1" applyFill="1" applyBorder="1" applyAlignment="1" applyProtection="1">
      <alignment horizontal="left" vertical="top"/>
    </xf>
    <xf numFmtId="0" fontId="22" fillId="10" borderId="0" xfId="4" applyFont="1" applyFill="1" applyBorder="1" applyAlignment="1" applyProtection="1">
      <alignment horizontal="right" vertical="top"/>
    </xf>
    <xf numFmtId="0" fontId="22" fillId="10" borderId="0" xfId="4" applyFont="1" applyFill="1" applyBorder="1" applyAlignment="1" applyProtection="1">
      <alignment horizontal="left" vertical="top"/>
    </xf>
    <xf numFmtId="0" fontId="22" fillId="10" borderId="7" xfId="4" applyFont="1" applyFill="1" applyBorder="1" applyAlignment="1" applyProtection="1">
      <alignment horizontal="left" vertical="top" wrapText="1"/>
    </xf>
    <xf numFmtId="174" fontId="22" fillId="10" borderId="7" xfId="6" applyNumberFormat="1" applyFont="1" applyFill="1" applyBorder="1" applyAlignment="1" applyProtection="1">
      <alignment vertical="center"/>
    </xf>
    <xf numFmtId="0" fontId="22" fillId="10" borderId="2" xfId="4" applyFont="1" applyFill="1" applyBorder="1" applyAlignment="1" applyProtection="1">
      <alignment horizontal="left" vertical="top" wrapText="1"/>
    </xf>
    <xf numFmtId="174" fontId="22" fillId="10" borderId="2" xfId="6" applyNumberFormat="1" applyFont="1" applyFill="1" applyBorder="1" applyAlignment="1" applyProtection="1">
      <alignment vertical="center"/>
    </xf>
    <xf numFmtId="0" fontId="22" fillId="10" borderId="0" xfId="4" applyFont="1" applyFill="1" applyBorder="1" applyAlignment="1" applyProtection="1">
      <alignment horizontal="left" vertical="top" wrapText="1"/>
    </xf>
    <xf numFmtId="0" fontId="22" fillId="10" borderId="10" xfId="4" applyFont="1" applyFill="1" applyBorder="1" applyAlignment="1" applyProtection="1">
      <alignment horizontal="right" vertical="top" wrapText="1"/>
    </xf>
    <xf numFmtId="0" fontId="22" fillId="10" borderId="10" xfId="4" applyFont="1" applyFill="1" applyBorder="1" applyAlignment="1" applyProtection="1">
      <alignment horizontal="left" vertical="top" wrapText="1"/>
    </xf>
    <xf numFmtId="0" fontId="22" fillId="10" borderId="7" xfId="4" applyFont="1" applyFill="1" applyBorder="1" applyAlignment="1" applyProtection="1">
      <alignment horizontal="right" vertical="top"/>
    </xf>
    <xf numFmtId="0" fontId="22" fillId="10" borderId="7" xfId="4" applyFont="1" applyFill="1" applyBorder="1" applyAlignment="1" applyProtection="1">
      <alignment horizontal="left" vertical="top"/>
    </xf>
    <xf numFmtId="0" fontId="22" fillId="10" borderId="10" xfId="4" applyFont="1" applyFill="1" applyBorder="1" applyAlignment="1" applyProtection="1">
      <alignment horizontal="right" vertical="top"/>
    </xf>
    <xf numFmtId="0" fontId="22" fillId="10" borderId="10" xfId="4" applyFont="1" applyFill="1" applyBorder="1" applyAlignment="1" applyProtection="1">
      <alignment horizontal="left" vertical="top"/>
    </xf>
    <xf numFmtId="172" fontId="22" fillId="0" borderId="0" xfId="4" applyNumberFormat="1" applyFont="1" applyFill="1" applyBorder="1" applyProtection="1"/>
    <xf numFmtId="172" fontId="22" fillId="0" borderId="0" xfId="4" applyNumberFormat="1" applyFont="1" applyFill="1" applyBorder="1" applyProtection="1">
      <protection locked="0"/>
    </xf>
    <xf numFmtId="0" fontId="20" fillId="11" borderId="0" xfId="4" applyFont="1" applyFill="1" applyBorder="1" applyProtection="1"/>
    <xf numFmtId="0" fontId="20" fillId="3" borderId="0" xfId="4" applyFont="1" applyFill="1" applyAlignment="1" applyProtection="1">
      <alignment wrapText="1"/>
    </xf>
    <xf numFmtId="0" fontId="19" fillId="3" borderId="1" xfId="8" applyFont="1" applyFill="1" applyBorder="1" applyAlignment="1" applyProtection="1">
      <alignment horizontal="centerContinuous"/>
    </xf>
    <xf numFmtId="0" fontId="19" fillId="3" borderId="2" xfId="8" applyFont="1" applyFill="1" applyBorder="1" applyAlignment="1" applyProtection="1">
      <alignment horizontal="center"/>
    </xf>
    <xf numFmtId="0" fontId="19" fillId="3" borderId="4" xfId="8" applyFont="1" applyFill="1" applyBorder="1" applyAlignment="1" applyProtection="1">
      <alignment horizontal="left"/>
    </xf>
    <xf numFmtId="0" fontId="20" fillId="4" borderId="11" xfId="8" applyFont="1" applyFill="1" applyBorder="1" applyAlignment="1" applyProtection="1">
      <alignment horizontal="center" vertical="center"/>
    </xf>
    <xf numFmtId="0" fontId="20" fillId="3" borderId="11" xfId="8" applyFont="1" applyFill="1" applyBorder="1" applyAlignment="1" applyProtection="1">
      <alignment horizontal="centerContinuous" vertical="center"/>
    </xf>
    <xf numFmtId="0" fontId="21" fillId="0" borderId="0" xfId="8" applyFont="1" applyAlignment="1" applyProtection="1">
      <alignment vertical="center"/>
    </xf>
    <xf numFmtId="0" fontId="20" fillId="0" borderId="0" xfId="8" applyFont="1" applyAlignment="1" applyProtection="1">
      <alignment vertical="center"/>
    </xf>
    <xf numFmtId="0" fontId="20" fillId="0" borderId="0" xfId="8" applyFont="1" applyAlignment="1" applyProtection="1">
      <alignment horizontal="centerContinuous" vertical="center"/>
    </xf>
    <xf numFmtId="0" fontId="20" fillId="3" borderId="6" xfId="8" applyFont="1" applyFill="1" applyBorder="1" applyAlignment="1" applyProtection="1">
      <alignment horizontal="center" vertical="center"/>
    </xf>
    <xf numFmtId="0" fontId="20" fillId="3" borderId="7" xfId="8" applyFont="1" applyFill="1" applyBorder="1" applyAlignment="1" applyProtection="1">
      <alignment horizontal="center" vertical="center"/>
    </xf>
    <xf numFmtId="0" fontId="20" fillId="3" borderId="8" xfId="8" applyFont="1" applyFill="1" applyBorder="1" applyAlignment="1" applyProtection="1">
      <alignment horizontal="right" vertical="center"/>
    </xf>
    <xf numFmtId="0" fontId="20" fillId="4" borderId="8" xfId="8" applyFont="1" applyFill="1" applyBorder="1" applyAlignment="1" applyProtection="1">
      <alignment horizontal="center" vertical="center"/>
    </xf>
    <xf numFmtId="0" fontId="20" fillId="3" borderId="8" xfId="8" applyFont="1" applyFill="1" applyBorder="1" applyAlignment="1" applyProtection="1">
      <alignment horizontal="center" vertical="center"/>
    </xf>
    <xf numFmtId="0" fontId="20" fillId="0" borderId="0" xfId="8" applyFont="1" applyAlignment="1" applyProtection="1">
      <alignment horizontal="center" vertical="center"/>
    </xf>
    <xf numFmtId="0" fontId="20" fillId="5" borderId="2" xfId="8" applyFont="1" applyFill="1" applyBorder="1" applyAlignment="1" applyProtection="1">
      <alignment horizontal="left" vertical="center"/>
    </xf>
    <xf numFmtId="0" fontId="18" fillId="5" borderId="2" xfId="8" applyFill="1" applyBorder="1" applyAlignment="1">
      <alignment horizontal="left" vertical="center"/>
    </xf>
    <xf numFmtId="0" fontId="20" fillId="6" borderId="0" xfId="8" applyFont="1" applyFill="1" applyAlignment="1" applyProtection="1">
      <alignment horizontal="center"/>
    </xf>
    <xf numFmtId="0" fontId="22" fillId="0" borderId="0" xfId="8" applyFont="1" applyProtection="1"/>
    <xf numFmtId="1" fontId="22" fillId="5" borderId="68" xfId="8" applyNumberFormat="1" applyFont="1" applyFill="1" applyBorder="1" applyAlignment="1" applyProtection="1"/>
    <xf numFmtId="1" fontId="22" fillId="5" borderId="20" xfId="8" applyNumberFormat="1" applyFont="1" applyFill="1" applyBorder="1" applyAlignment="1" applyProtection="1"/>
    <xf numFmtId="0" fontId="22" fillId="5" borderId="20" xfId="8" applyFont="1" applyFill="1" applyBorder="1" applyProtection="1"/>
    <xf numFmtId="0" fontId="22" fillId="0" borderId="0" xfId="8" applyFont="1" applyProtection="1">
      <protection locked="0"/>
    </xf>
    <xf numFmtId="1" fontId="22" fillId="5" borderId="69" xfId="8" applyNumberFormat="1" applyFont="1" applyFill="1" applyBorder="1" applyProtection="1"/>
    <xf numFmtId="1" fontId="22" fillId="5" borderId="16" xfId="8" applyNumberFormat="1" applyFont="1" applyFill="1" applyBorder="1" applyProtection="1"/>
    <xf numFmtId="0" fontId="22" fillId="5" borderId="16" xfId="8" applyFont="1" applyFill="1" applyBorder="1" applyProtection="1"/>
    <xf numFmtId="1" fontId="23" fillId="5" borderId="69" xfId="8" applyNumberFormat="1" applyFont="1" applyFill="1" applyBorder="1" applyAlignment="1" applyProtection="1">
      <alignment horizontal="right" vertical="center"/>
    </xf>
    <xf numFmtId="1" fontId="23" fillId="5" borderId="16" xfId="8" applyNumberFormat="1" applyFont="1" applyFill="1" applyBorder="1" applyProtection="1"/>
    <xf numFmtId="0" fontId="23" fillId="5" borderId="16" xfId="8" applyFont="1" applyFill="1" applyBorder="1" applyProtection="1"/>
    <xf numFmtId="1" fontId="22" fillId="5" borderId="69" xfId="8" applyNumberFormat="1" applyFont="1" applyFill="1" applyBorder="1" applyAlignment="1" applyProtection="1">
      <alignment horizontal="right"/>
    </xf>
    <xf numFmtId="1" fontId="22" fillId="5" borderId="69" xfId="8" applyNumberFormat="1" applyFont="1" applyFill="1" applyBorder="1" applyAlignment="1" applyProtection="1">
      <alignment horizontal="right" vertical="top" wrapText="1"/>
    </xf>
    <xf numFmtId="1" fontId="22" fillId="5" borderId="16" xfId="8" applyNumberFormat="1" applyFont="1" applyFill="1" applyBorder="1" applyAlignment="1" applyProtection="1">
      <alignment horizontal="right" vertical="top" wrapText="1"/>
    </xf>
    <xf numFmtId="0" fontId="22" fillId="5" borderId="16" xfId="8" applyFont="1" applyFill="1" applyBorder="1" applyAlignment="1" applyProtection="1">
      <alignment vertical="top" wrapText="1"/>
    </xf>
    <xf numFmtId="0" fontId="23" fillId="0" borderId="0" xfId="8" applyFont="1" applyProtection="1">
      <protection locked="0"/>
    </xf>
    <xf numFmtId="1" fontId="23" fillId="5" borderId="69" xfId="8" applyNumberFormat="1" applyFont="1" applyFill="1" applyBorder="1" applyAlignment="1" applyProtection="1">
      <alignment horizontal="right" vertical="top" wrapText="1"/>
    </xf>
    <xf numFmtId="0" fontId="23" fillId="5" borderId="16" xfId="8" applyFont="1" applyFill="1" applyBorder="1" applyAlignment="1" applyProtection="1">
      <alignment vertical="top" wrapText="1"/>
    </xf>
    <xf numFmtId="1" fontId="23" fillId="5" borderId="16" xfId="8" applyNumberFormat="1" applyFont="1" applyFill="1" applyBorder="1" applyAlignment="1" applyProtection="1">
      <alignment horizontal="left" vertical="top" wrapText="1"/>
    </xf>
    <xf numFmtId="0" fontId="23" fillId="0" borderId="0" xfId="8" applyFont="1" applyAlignment="1" applyProtection="1">
      <alignment vertical="top" wrapText="1"/>
      <protection locked="0"/>
    </xf>
    <xf numFmtId="0" fontId="20" fillId="0" borderId="0" xfId="8" applyFont="1" applyAlignment="1" applyProtection="1">
      <alignment vertical="center"/>
      <protection locked="0"/>
    </xf>
    <xf numFmtId="1" fontId="22" fillId="5" borderId="70" xfId="8" applyNumberFormat="1" applyFont="1" applyFill="1" applyBorder="1" applyProtection="1"/>
    <xf numFmtId="1" fontId="22" fillId="5" borderId="36" xfId="8" applyNumberFormat="1" applyFont="1" applyFill="1" applyBorder="1" applyProtection="1"/>
    <xf numFmtId="0" fontId="22" fillId="5" borderId="36" xfId="8" applyFont="1" applyFill="1" applyBorder="1" applyProtection="1"/>
    <xf numFmtId="1" fontId="20" fillId="5" borderId="10" xfId="8" applyNumberFormat="1" applyFont="1" applyFill="1" applyBorder="1" applyProtection="1"/>
    <xf numFmtId="0" fontId="20" fillId="5" borderId="10" xfId="8" applyFont="1" applyFill="1" applyBorder="1" applyProtection="1"/>
    <xf numFmtId="0" fontId="20" fillId="0" borderId="0" xfId="8" applyFont="1" applyProtection="1">
      <protection locked="0"/>
    </xf>
    <xf numFmtId="1" fontId="22" fillId="5" borderId="69" xfId="8" applyNumberFormat="1" applyFont="1" applyFill="1" applyBorder="1" applyAlignment="1" applyProtection="1">
      <alignment vertical="center"/>
    </xf>
    <xf numFmtId="1" fontId="22" fillId="5" borderId="16" xfId="8" applyNumberFormat="1" applyFont="1" applyFill="1" applyBorder="1" applyAlignment="1" applyProtection="1">
      <alignment vertical="center"/>
    </xf>
    <xf numFmtId="0" fontId="22" fillId="0" borderId="0" xfId="8" applyFont="1" applyAlignment="1" applyProtection="1">
      <alignment vertical="center"/>
      <protection locked="0"/>
    </xf>
    <xf numFmtId="1" fontId="23" fillId="5" borderId="69" xfId="8" applyNumberFormat="1" applyFont="1" applyFill="1" applyBorder="1" applyAlignment="1" applyProtection="1">
      <alignment horizontal="right"/>
    </xf>
    <xf numFmtId="1" fontId="20" fillId="5" borderId="10" xfId="8" applyNumberFormat="1" applyFont="1" applyFill="1" applyBorder="1" applyAlignment="1" applyProtection="1">
      <alignment vertical="center"/>
    </xf>
    <xf numFmtId="1" fontId="22" fillId="5" borderId="10" xfId="8" applyNumberFormat="1" applyFont="1" applyFill="1" applyBorder="1" applyAlignment="1" applyProtection="1">
      <alignment vertical="center"/>
    </xf>
    <xf numFmtId="0" fontId="20" fillId="5" borderId="10" xfId="8" applyFont="1" applyFill="1" applyBorder="1" applyAlignment="1" applyProtection="1">
      <alignment vertical="center"/>
    </xf>
    <xf numFmtId="0" fontId="22" fillId="0" borderId="0" xfId="8" applyFont="1" applyAlignment="1" applyProtection="1">
      <alignment vertical="center"/>
    </xf>
    <xf numFmtId="0" fontId="23" fillId="5" borderId="70" xfId="8" applyFont="1" applyFill="1" applyBorder="1" applyAlignment="1" applyProtection="1">
      <alignment horizontal="right"/>
    </xf>
    <xf numFmtId="0" fontId="23" fillId="5" borderId="36" xfId="8" applyFont="1" applyFill="1" applyBorder="1" applyProtection="1"/>
    <xf numFmtId="1" fontId="22" fillId="5" borderId="10" xfId="8" applyNumberFormat="1" applyFont="1" applyFill="1" applyBorder="1" applyProtection="1"/>
    <xf numFmtId="1" fontId="22" fillId="5" borderId="71" xfId="8" applyNumberFormat="1" applyFont="1" applyFill="1" applyBorder="1" applyAlignment="1" applyProtection="1">
      <alignment vertical="center"/>
    </xf>
    <xf numFmtId="1" fontId="22" fillId="5" borderId="22" xfId="8" applyNumberFormat="1" applyFont="1" applyFill="1" applyBorder="1" applyAlignment="1" applyProtection="1">
      <alignment vertical="center"/>
    </xf>
    <xf numFmtId="0" fontId="22" fillId="5" borderId="22" xfId="8" applyFont="1" applyFill="1" applyBorder="1" applyProtection="1"/>
    <xf numFmtId="1" fontId="22" fillId="5" borderId="69" xfId="8" applyNumberFormat="1" applyFont="1" applyFill="1" applyBorder="1" applyAlignment="1" applyProtection="1">
      <alignment horizontal="right" vertical="center" wrapText="1"/>
    </xf>
    <xf numFmtId="1" fontId="22" fillId="5" borderId="16" xfId="8" applyNumberFormat="1" applyFont="1" applyFill="1" applyBorder="1" applyAlignment="1" applyProtection="1">
      <alignment horizontal="right" vertical="center" wrapText="1"/>
    </xf>
    <xf numFmtId="0" fontId="22" fillId="5" borderId="16" xfId="8" applyFont="1" applyFill="1" applyBorder="1" applyAlignment="1" applyProtection="1">
      <alignment vertical="center" wrapText="1"/>
    </xf>
    <xf numFmtId="1" fontId="22" fillId="5" borderId="16" xfId="8" applyNumberFormat="1" applyFont="1" applyFill="1" applyBorder="1" applyAlignment="1" applyProtection="1">
      <alignment horizontal="right"/>
    </xf>
    <xf numFmtId="1" fontId="22" fillId="5" borderId="69" xfId="8" applyNumberFormat="1" applyFont="1" applyFill="1" applyBorder="1" applyAlignment="1" applyProtection="1">
      <alignment vertical="top"/>
    </xf>
    <xf numFmtId="1" fontId="22" fillId="5" borderId="16" xfId="8" applyNumberFormat="1" applyFont="1" applyFill="1" applyBorder="1" applyAlignment="1" applyProtection="1">
      <alignment vertical="top"/>
    </xf>
    <xf numFmtId="0" fontId="22" fillId="0" borderId="0" xfId="8" applyFont="1" applyAlignment="1" applyProtection="1">
      <alignment vertical="top"/>
      <protection locked="0"/>
    </xf>
    <xf numFmtId="1" fontId="23" fillId="5" borderId="36" xfId="8" applyNumberFormat="1" applyFont="1" applyFill="1" applyBorder="1" applyProtection="1"/>
    <xf numFmtId="1" fontId="23" fillId="5" borderId="70" xfId="8" applyNumberFormat="1" applyFont="1" applyFill="1" applyBorder="1" applyAlignment="1" applyProtection="1">
      <alignment horizontal="right"/>
    </xf>
    <xf numFmtId="0" fontId="22" fillId="5" borderId="10" xfId="8" applyFont="1" applyFill="1" applyBorder="1" applyProtection="1"/>
    <xf numFmtId="0" fontId="22" fillId="5" borderId="0" xfId="8" applyFont="1" applyFill="1" applyBorder="1" applyProtection="1"/>
    <xf numFmtId="0" fontId="20" fillId="5" borderId="0" xfId="8" applyFont="1" applyFill="1" applyBorder="1" applyProtection="1"/>
    <xf numFmtId="0" fontId="22" fillId="0" borderId="0" xfId="8" applyFont="1" applyFill="1" applyBorder="1" applyProtection="1"/>
    <xf numFmtId="0" fontId="20" fillId="0" borderId="0" xfId="8" applyFont="1" applyFill="1" applyBorder="1" applyProtection="1"/>
    <xf numFmtId="0" fontId="20" fillId="7" borderId="10" xfId="8" applyFont="1" applyFill="1" applyBorder="1" applyAlignment="1" applyProtection="1">
      <alignment horizontal="left" vertical="center"/>
    </xf>
    <xf numFmtId="0" fontId="18" fillId="7" borderId="10" xfId="8" applyFill="1" applyBorder="1" applyAlignment="1">
      <alignment horizontal="left" vertical="center"/>
    </xf>
    <xf numFmtId="0" fontId="22" fillId="7" borderId="69" xfId="8" applyFont="1" applyFill="1" applyBorder="1" applyAlignment="1" applyProtection="1">
      <alignment horizontal="right"/>
    </xf>
    <xf numFmtId="0" fontId="22" fillId="7" borderId="16" xfId="8" applyFont="1" applyFill="1" applyBorder="1" applyProtection="1"/>
    <xf numFmtId="0" fontId="23" fillId="7" borderId="69" xfId="8" applyFont="1" applyFill="1" applyBorder="1" applyAlignment="1" applyProtection="1">
      <alignment horizontal="right"/>
    </xf>
    <xf numFmtId="0" fontId="23" fillId="7" borderId="16" xfId="8" applyFont="1" applyFill="1" applyBorder="1" applyProtection="1"/>
    <xf numFmtId="0" fontId="22" fillId="7" borderId="70" xfId="8" applyFont="1" applyFill="1" applyBorder="1" applyAlignment="1" applyProtection="1">
      <alignment horizontal="right"/>
    </xf>
    <xf numFmtId="0" fontId="22" fillId="7" borderId="36" xfId="8" applyFont="1" applyFill="1" applyBorder="1" applyProtection="1"/>
    <xf numFmtId="0" fontId="20" fillId="7" borderId="10" xfId="8" applyFont="1" applyFill="1" applyBorder="1" applyAlignment="1" applyProtection="1">
      <alignment horizontal="right"/>
    </xf>
    <xf numFmtId="0" fontId="20" fillId="7" borderId="10" xfId="8" applyFont="1" applyFill="1" applyBorder="1" applyProtection="1"/>
    <xf numFmtId="0" fontId="22" fillId="7" borderId="69" xfId="8" applyFont="1" applyFill="1" applyBorder="1" applyAlignment="1" applyProtection="1">
      <alignment horizontal="right" vertical="top" wrapText="1"/>
    </xf>
    <xf numFmtId="0" fontId="22" fillId="7" borderId="16" xfId="8" applyFont="1" applyFill="1" applyBorder="1" applyAlignment="1" applyProtection="1">
      <alignment vertical="top" wrapText="1"/>
    </xf>
    <xf numFmtId="0" fontId="22" fillId="7" borderId="70" xfId="8" applyFont="1" applyFill="1" applyBorder="1" applyAlignment="1" applyProtection="1">
      <alignment horizontal="right" vertical="top"/>
    </xf>
    <xf numFmtId="0" fontId="22" fillId="7" borderId="36" xfId="8" applyFont="1" applyFill="1" applyBorder="1" applyAlignment="1" applyProtection="1">
      <alignment vertical="top" wrapText="1"/>
    </xf>
    <xf numFmtId="0" fontId="22" fillId="7" borderId="10" xfId="8" applyFont="1" applyFill="1" applyBorder="1" applyProtection="1"/>
    <xf numFmtId="0" fontId="22" fillId="7" borderId="0" xfId="8" applyFont="1" applyFill="1" applyBorder="1" applyProtection="1"/>
    <xf numFmtId="0" fontId="20" fillId="7" borderId="0" xfId="8" applyFont="1" applyFill="1" applyBorder="1" applyProtection="1"/>
    <xf numFmtId="0" fontId="20" fillId="8" borderId="0" xfId="8" applyFont="1" applyFill="1" applyBorder="1" applyProtection="1"/>
    <xf numFmtId="0" fontId="22" fillId="8" borderId="0" xfId="8" applyFont="1" applyFill="1" applyBorder="1" applyProtection="1"/>
    <xf numFmtId="0" fontId="22" fillId="0" borderId="0" xfId="8" applyFont="1" applyFill="1" applyProtection="1"/>
    <xf numFmtId="0" fontId="20" fillId="8" borderId="71" xfId="8" applyFont="1" applyFill="1" applyBorder="1" applyProtection="1"/>
    <xf numFmtId="0" fontId="20" fillId="8" borderId="22" xfId="8" applyFont="1" applyFill="1" applyBorder="1" applyProtection="1"/>
    <xf numFmtId="0" fontId="22" fillId="0" borderId="0" xfId="8" applyFont="1" applyFill="1" applyProtection="1">
      <protection locked="0"/>
    </xf>
    <xf numFmtId="0" fontId="20" fillId="8" borderId="69" xfId="8" applyFont="1" applyFill="1" applyBorder="1" applyAlignment="1" applyProtection="1">
      <alignment horizontal="right" vertical="top"/>
    </xf>
    <xf numFmtId="0" fontId="20" fillId="8" borderId="16" xfId="8" applyFont="1" applyFill="1" applyBorder="1" applyProtection="1"/>
    <xf numFmtId="0" fontId="23" fillId="8" borderId="69" xfId="8" applyFont="1" applyFill="1" applyBorder="1" applyAlignment="1" applyProtection="1">
      <alignment horizontal="right" vertical="top"/>
    </xf>
    <xf numFmtId="0" fontId="23" fillId="8" borderId="16" xfId="8" applyFont="1" applyFill="1" applyBorder="1" applyProtection="1"/>
    <xf numFmtId="0" fontId="23" fillId="8" borderId="69" xfId="8" applyFont="1" applyFill="1" applyBorder="1" applyAlignment="1" applyProtection="1">
      <alignment horizontal="right" vertical="top" wrapText="1"/>
    </xf>
    <xf numFmtId="0" fontId="23" fillId="8" borderId="16" xfId="8" applyFont="1" applyFill="1" applyBorder="1" applyAlignment="1" applyProtection="1">
      <alignment vertical="top"/>
    </xf>
    <xf numFmtId="0" fontId="22" fillId="0" borderId="0" xfId="8" applyFont="1" applyFill="1" applyAlignment="1" applyProtection="1">
      <alignment vertical="top"/>
      <protection locked="0"/>
    </xf>
    <xf numFmtId="0" fontId="23" fillId="8" borderId="16" xfId="8" applyFont="1" applyFill="1" applyBorder="1" applyAlignment="1" applyProtection="1">
      <alignment vertical="top" wrapText="1"/>
    </xf>
    <xf numFmtId="0" fontId="22" fillId="0" borderId="0" xfId="8" applyFont="1" applyFill="1" applyAlignment="1" applyProtection="1">
      <alignment vertical="top" wrapText="1"/>
      <protection locked="0"/>
    </xf>
    <xf numFmtId="0" fontId="22" fillId="8" borderId="69" xfId="8" applyFont="1" applyFill="1" applyBorder="1" applyAlignment="1" applyProtection="1">
      <alignment horizontal="right" vertical="top"/>
    </xf>
    <xf numFmtId="0" fontId="22" fillId="8" borderId="16" xfId="8" applyFont="1" applyFill="1" applyBorder="1" applyProtection="1"/>
    <xf numFmtId="0" fontId="22" fillId="8" borderId="69" xfId="8" applyFont="1" applyFill="1" applyBorder="1" applyAlignment="1" applyProtection="1">
      <alignment horizontal="right" vertical="top" wrapText="1"/>
    </xf>
    <xf numFmtId="0" fontId="22" fillId="8" borderId="16" xfId="8" applyFont="1" applyFill="1" applyBorder="1" applyAlignment="1" applyProtection="1">
      <alignment vertical="top" wrapText="1"/>
    </xf>
    <xf numFmtId="0" fontId="22" fillId="8" borderId="70" xfId="8" applyFont="1" applyFill="1" applyBorder="1" applyAlignment="1" applyProtection="1">
      <alignment horizontal="right" vertical="top"/>
    </xf>
    <xf numFmtId="0" fontId="22" fillId="8" borderId="36" xfId="8" applyFont="1" applyFill="1" applyBorder="1" applyProtection="1"/>
    <xf numFmtId="0" fontId="20" fillId="8" borderId="10" xfId="8" applyFont="1" applyFill="1" applyBorder="1" applyProtection="1"/>
    <xf numFmtId="0" fontId="22" fillId="8" borderId="10" xfId="8" applyFont="1" applyFill="1" applyBorder="1" applyProtection="1"/>
    <xf numFmtId="0" fontId="20" fillId="8" borderId="69" xfId="8" applyFont="1" applyFill="1" applyBorder="1" applyAlignment="1" applyProtection="1">
      <alignment horizontal="right"/>
    </xf>
    <xf numFmtId="0" fontId="23" fillId="0" borderId="0" xfId="8" applyFont="1" applyFill="1" applyProtection="1">
      <protection locked="0"/>
    </xf>
    <xf numFmtId="0" fontId="22" fillId="8" borderId="69" xfId="8" applyFont="1" applyFill="1" applyBorder="1" applyAlignment="1" applyProtection="1">
      <alignment horizontal="right"/>
    </xf>
    <xf numFmtId="0" fontId="23" fillId="8" borderId="69" xfId="8" applyFont="1" applyFill="1" applyBorder="1" applyAlignment="1" applyProtection="1">
      <alignment horizontal="right"/>
    </xf>
    <xf numFmtId="0" fontId="23" fillId="0" borderId="0" xfId="8" applyFont="1" applyFill="1" applyAlignment="1" applyProtection="1">
      <alignment vertical="top" wrapText="1"/>
      <protection locked="0"/>
    </xf>
    <xf numFmtId="0" fontId="23" fillId="8" borderId="70" xfId="8" applyFont="1" applyFill="1" applyBorder="1" applyAlignment="1" applyProtection="1">
      <alignment horizontal="right"/>
    </xf>
    <xf numFmtId="0" fontId="23" fillId="8" borderId="36" xfId="8" applyFont="1" applyFill="1" applyBorder="1" applyProtection="1"/>
    <xf numFmtId="0" fontId="20" fillId="8" borderId="72" xfId="8" applyFont="1" applyFill="1" applyBorder="1" applyProtection="1"/>
    <xf numFmtId="0" fontId="20" fillId="10" borderId="0" xfId="8" applyFont="1" applyFill="1" applyAlignment="1" applyProtection="1">
      <alignment horizontal="right"/>
    </xf>
    <xf numFmtId="0" fontId="22" fillId="10" borderId="0" xfId="8" applyFont="1" applyFill="1" applyProtection="1"/>
    <xf numFmtId="0" fontId="22" fillId="10" borderId="73" xfId="8" applyFont="1" applyFill="1" applyBorder="1" applyAlignment="1" applyProtection="1">
      <alignment horizontal="right"/>
    </xf>
    <xf numFmtId="0" fontId="22" fillId="10" borderId="2" xfId="8" applyFont="1" applyFill="1" applyBorder="1" applyAlignment="1" applyProtection="1">
      <alignment horizontal="right"/>
    </xf>
    <xf numFmtId="0" fontId="22" fillId="10" borderId="2" xfId="8" applyFont="1" applyFill="1" applyBorder="1" applyProtection="1"/>
    <xf numFmtId="0" fontId="22" fillId="10" borderId="51" xfId="8" applyFont="1" applyFill="1" applyBorder="1" applyProtection="1"/>
    <xf numFmtId="0" fontId="22" fillId="10" borderId="0" xfId="8" applyFont="1" applyFill="1" applyBorder="1" applyAlignment="1" applyProtection="1">
      <alignment horizontal="right"/>
    </xf>
    <xf numFmtId="0" fontId="22" fillId="10" borderId="0" xfId="8" applyFont="1" applyFill="1" applyBorder="1" applyProtection="1"/>
    <xf numFmtId="0" fontId="22" fillId="10" borderId="73" xfId="8" applyFont="1" applyFill="1" applyBorder="1" applyProtection="1"/>
    <xf numFmtId="0" fontId="22" fillId="10" borderId="0" xfId="8" applyFont="1" applyFill="1" applyBorder="1" applyAlignment="1" applyProtection="1">
      <alignment horizontal="right" vertical="top" wrapText="1"/>
    </xf>
    <xf numFmtId="0" fontId="22" fillId="10" borderId="0" xfId="8" applyFont="1" applyFill="1" applyBorder="1" applyAlignment="1" applyProtection="1">
      <alignment vertical="top" wrapText="1"/>
    </xf>
    <xf numFmtId="0" fontId="22" fillId="10" borderId="73" xfId="8" applyFont="1" applyFill="1" applyBorder="1" applyAlignment="1" applyProtection="1">
      <alignment vertical="top" wrapText="1"/>
    </xf>
    <xf numFmtId="0" fontId="22" fillId="0" borderId="0" xfId="8" applyFont="1" applyAlignment="1" applyProtection="1">
      <alignment vertical="top"/>
    </xf>
    <xf numFmtId="0" fontId="22" fillId="10" borderId="7" xfId="8" applyFont="1" applyFill="1" applyBorder="1" applyAlignment="1" applyProtection="1">
      <alignment horizontal="right" vertical="top" wrapText="1"/>
    </xf>
    <xf numFmtId="0" fontId="22" fillId="10" borderId="7" xfId="8" applyFont="1" applyFill="1" applyBorder="1" applyAlignment="1" applyProtection="1">
      <alignment vertical="top" wrapText="1"/>
    </xf>
    <xf numFmtId="0" fontId="22" fillId="10" borderId="74" xfId="8" applyFont="1" applyFill="1" applyBorder="1" applyAlignment="1" applyProtection="1">
      <alignment vertical="top" wrapText="1"/>
    </xf>
    <xf numFmtId="0" fontId="22" fillId="10" borderId="2" xfId="8" applyFont="1" applyFill="1" applyBorder="1" applyAlignment="1" applyProtection="1">
      <alignment horizontal="right" vertical="top" wrapText="1"/>
    </xf>
    <xf numFmtId="0" fontId="22" fillId="10" borderId="2" xfId="8" applyFont="1" applyFill="1" applyBorder="1" applyAlignment="1" applyProtection="1">
      <alignment vertical="top" wrapText="1"/>
    </xf>
    <xf numFmtId="0" fontId="22" fillId="10" borderId="51" xfId="8" applyFont="1" applyFill="1" applyBorder="1" applyAlignment="1" applyProtection="1">
      <alignment vertical="top" wrapText="1"/>
    </xf>
    <xf numFmtId="0" fontId="22" fillId="10" borderId="7" xfId="8" applyFont="1" applyFill="1" applyBorder="1" applyAlignment="1" applyProtection="1">
      <alignment horizontal="right"/>
    </xf>
    <xf numFmtId="0" fontId="22" fillId="10" borderId="7" xfId="8" applyFont="1" applyFill="1" applyBorder="1" applyProtection="1"/>
    <xf numFmtId="0" fontId="22" fillId="10" borderId="74" xfId="8" applyFont="1" applyFill="1" applyBorder="1" applyProtection="1"/>
    <xf numFmtId="0" fontId="22" fillId="10" borderId="7" xfId="8" applyFont="1" applyFill="1" applyBorder="1" applyAlignment="1" applyProtection="1">
      <alignment vertical="top"/>
    </xf>
    <xf numFmtId="0" fontId="22" fillId="10" borderId="74" xfId="8" applyFont="1" applyFill="1" applyBorder="1" applyAlignment="1" applyProtection="1">
      <alignment vertical="top"/>
    </xf>
    <xf numFmtId="0" fontId="22" fillId="10" borderId="10" xfId="8" applyFont="1" applyFill="1" applyBorder="1" applyAlignment="1" applyProtection="1">
      <alignment horizontal="right"/>
    </xf>
    <xf numFmtId="0" fontId="22" fillId="10" borderId="10" xfId="8" applyFont="1" applyFill="1" applyBorder="1" applyProtection="1"/>
    <xf numFmtId="0" fontId="22" fillId="10" borderId="72" xfId="8" applyFont="1" applyFill="1" applyBorder="1" applyProtection="1"/>
    <xf numFmtId="0" fontId="22" fillId="0" borderId="73" xfId="8" applyFont="1" applyBorder="1" applyProtection="1"/>
    <xf numFmtId="0" fontId="20" fillId="11" borderId="0" xfId="8" applyFont="1" applyFill="1" applyBorder="1" applyAlignment="1" applyProtection="1">
      <alignment horizontal="right"/>
    </xf>
    <xf numFmtId="0" fontId="22" fillId="11" borderId="0" xfId="8" applyFont="1" applyFill="1" applyBorder="1" applyProtection="1"/>
    <xf numFmtId="0" fontId="20" fillId="11" borderId="73" xfId="8" applyFont="1" applyFill="1" applyBorder="1" applyProtection="1"/>
    <xf numFmtId="0" fontId="22" fillId="11" borderId="0" xfId="8" applyFont="1" applyFill="1" applyBorder="1" applyAlignment="1" applyProtection="1">
      <alignment horizontal="right"/>
    </xf>
    <xf numFmtId="0" fontId="22" fillId="11" borderId="73" xfId="8" applyFont="1" applyFill="1" applyBorder="1" applyProtection="1"/>
    <xf numFmtId="172" fontId="22" fillId="11" borderId="0" xfId="8" applyNumberFormat="1" applyFont="1" applyFill="1" applyBorder="1" applyProtection="1"/>
    <xf numFmtId="0" fontId="20" fillId="3" borderId="0" xfId="8" applyFont="1" applyFill="1" applyAlignment="1" applyProtection="1">
      <alignment horizontal="right" wrapText="1"/>
    </xf>
    <xf numFmtId="0" fontId="22" fillId="3" borderId="0" xfId="8" applyFont="1" applyFill="1" applyProtection="1"/>
    <xf numFmtId="0" fontId="22" fillId="3" borderId="73" xfId="8" applyFont="1" applyFill="1" applyBorder="1" applyProtection="1"/>
    <xf numFmtId="0" fontId="22" fillId="3" borderId="0" xfId="8" applyFont="1" applyFill="1" applyAlignment="1" applyProtection="1">
      <alignment horizontal="right"/>
    </xf>
    <xf numFmtId="0" fontId="19" fillId="3" borderId="1" xfId="9" applyFont="1" applyFill="1" applyBorder="1" applyAlignment="1" applyProtection="1">
      <alignment horizontal="centerContinuous"/>
    </xf>
    <xf numFmtId="0" fontId="19" fillId="3" borderId="2" xfId="9" applyFont="1" applyFill="1" applyBorder="1" applyAlignment="1" applyProtection="1">
      <alignment horizontal="left"/>
    </xf>
    <xf numFmtId="0" fontId="20" fillId="4" borderId="11" xfId="9" applyFont="1" applyFill="1" applyBorder="1" applyAlignment="1" applyProtection="1">
      <alignment horizontal="center" vertical="center"/>
    </xf>
    <xf numFmtId="0" fontId="20" fillId="3" borderId="11" xfId="9" applyFont="1" applyFill="1" applyBorder="1" applyAlignment="1" applyProtection="1">
      <alignment horizontal="centerContinuous" vertical="center"/>
    </xf>
    <xf numFmtId="0" fontId="21" fillId="0" borderId="0" xfId="9" applyFont="1" applyAlignment="1" applyProtection="1">
      <alignment vertical="center"/>
    </xf>
    <xf numFmtId="0" fontId="20" fillId="0" borderId="0" xfId="9" applyFont="1" applyAlignment="1" applyProtection="1">
      <alignment vertical="center"/>
    </xf>
    <xf numFmtId="0" fontId="20" fillId="0" borderId="0" xfId="9" applyFont="1" applyAlignment="1" applyProtection="1">
      <alignment horizontal="centerContinuous" vertical="center"/>
    </xf>
    <xf numFmtId="0" fontId="20" fillId="3" borderId="6" xfId="9" applyFont="1" applyFill="1" applyBorder="1" applyAlignment="1" applyProtection="1">
      <alignment horizontal="center" vertical="center"/>
    </xf>
    <xf numFmtId="0" fontId="20" fillId="3" borderId="7" xfId="9" applyFont="1" applyFill="1" applyBorder="1" applyAlignment="1" applyProtection="1">
      <alignment horizontal="center" vertical="center"/>
    </xf>
    <xf numFmtId="0" fontId="20" fillId="3" borderId="8" xfId="9" applyFont="1" applyFill="1" applyBorder="1" applyAlignment="1" applyProtection="1">
      <alignment horizontal="right" vertical="center"/>
    </xf>
    <xf numFmtId="0" fontId="20" fillId="4" borderId="8" xfId="9" applyFont="1" applyFill="1" applyBorder="1" applyAlignment="1" applyProtection="1">
      <alignment horizontal="center" vertical="center"/>
    </xf>
    <xf numFmtId="0" fontId="20" fillId="3" borderId="8" xfId="9" applyFont="1" applyFill="1" applyBorder="1" applyAlignment="1" applyProtection="1">
      <alignment horizontal="center" vertical="center"/>
    </xf>
    <xf numFmtId="0" fontId="20" fillId="0" borderId="0" xfId="9" applyFont="1" applyAlignment="1" applyProtection="1">
      <alignment horizontal="center" vertical="center"/>
    </xf>
    <xf numFmtId="0" fontId="20" fillId="5" borderId="2" xfId="9" applyFont="1" applyFill="1" applyBorder="1" applyAlignment="1" applyProtection="1">
      <alignment horizontal="left" vertical="center"/>
    </xf>
    <xf numFmtId="0" fontId="18" fillId="5" borderId="2" xfId="9" applyFill="1" applyBorder="1" applyAlignment="1">
      <alignment horizontal="left" vertical="center"/>
    </xf>
    <xf numFmtId="0" fontId="20" fillId="6" borderId="0" xfId="9" applyFont="1" applyFill="1" applyAlignment="1" applyProtection="1">
      <alignment horizontal="center"/>
    </xf>
    <xf numFmtId="0" fontId="22" fillId="0" borderId="0" xfId="9" applyFont="1" applyProtection="1"/>
    <xf numFmtId="1" fontId="22" fillId="5" borderId="68" xfId="9" applyNumberFormat="1" applyFont="1" applyFill="1" applyBorder="1" applyProtection="1"/>
    <xf numFmtId="1" fontId="22" fillId="5" borderId="20" xfId="9" applyNumberFormat="1" applyFont="1" applyFill="1" applyBorder="1" applyProtection="1"/>
    <xf numFmtId="0" fontId="22" fillId="5" borderId="20" xfId="9" applyFont="1" applyFill="1" applyBorder="1" applyProtection="1"/>
    <xf numFmtId="0" fontId="22" fillId="0" borderId="0" xfId="9" applyFont="1" applyProtection="1">
      <protection locked="0"/>
    </xf>
    <xf numFmtId="1" fontId="22" fillId="5" borderId="69" xfId="9" applyNumberFormat="1" applyFont="1" applyFill="1" applyBorder="1" applyProtection="1"/>
    <xf numFmtId="1" fontId="22" fillId="5" borderId="16" xfId="9" applyNumberFormat="1" applyFont="1" applyFill="1" applyBorder="1" applyProtection="1"/>
    <xf numFmtId="0" fontId="22" fillId="5" borderId="16" xfId="9" applyFont="1" applyFill="1" applyBorder="1" applyProtection="1"/>
    <xf numFmtId="1" fontId="23" fillId="5" borderId="69" xfId="9" applyNumberFormat="1" applyFont="1" applyFill="1" applyBorder="1" applyAlignment="1" applyProtection="1">
      <alignment horizontal="right" vertical="center"/>
    </xf>
    <xf numFmtId="1" fontId="23" fillId="5" borderId="16" xfId="9" applyNumberFormat="1" applyFont="1" applyFill="1" applyBorder="1" applyProtection="1"/>
    <xf numFmtId="0" fontId="23" fillId="5" borderId="16" xfId="9" applyFont="1" applyFill="1" applyBorder="1" applyProtection="1"/>
    <xf numFmtId="1" fontId="22" fillId="5" borderId="69" xfId="9" applyNumberFormat="1" applyFont="1" applyFill="1" applyBorder="1" applyAlignment="1" applyProtection="1">
      <alignment horizontal="right"/>
    </xf>
    <xf numFmtId="1" fontId="22" fillId="5" borderId="69" xfId="9" applyNumberFormat="1" applyFont="1" applyFill="1" applyBorder="1" applyAlignment="1" applyProtection="1">
      <alignment horizontal="right" vertical="top" wrapText="1"/>
    </xf>
    <xf numFmtId="1" fontId="22" fillId="5" borderId="16" xfId="9" applyNumberFormat="1" applyFont="1" applyFill="1" applyBorder="1" applyAlignment="1" applyProtection="1">
      <alignment horizontal="right" vertical="top" wrapText="1"/>
    </xf>
    <xf numFmtId="0" fontId="22" fillId="5" borderId="16" xfId="9" applyFont="1" applyFill="1" applyBorder="1" applyAlignment="1" applyProtection="1">
      <alignment vertical="top" wrapText="1"/>
    </xf>
    <xf numFmtId="0" fontId="23" fillId="0" borderId="0" xfId="9" applyFont="1" applyProtection="1">
      <protection locked="0"/>
    </xf>
    <xf numFmtId="1" fontId="23" fillId="5" borderId="69" xfId="9" applyNumberFormat="1" applyFont="1" applyFill="1" applyBorder="1" applyAlignment="1" applyProtection="1">
      <alignment horizontal="right" vertical="top" wrapText="1"/>
    </xf>
    <xf numFmtId="0" fontId="23" fillId="5" borderId="16" xfId="9" applyFont="1" applyFill="1" applyBorder="1" applyAlignment="1" applyProtection="1">
      <alignment vertical="top" wrapText="1"/>
    </xf>
    <xf numFmtId="1" fontId="23" fillId="5" borderId="16" xfId="9" applyNumberFormat="1" applyFont="1" applyFill="1" applyBorder="1" applyAlignment="1" applyProtection="1">
      <alignment horizontal="right" vertical="top" wrapText="1"/>
    </xf>
    <xf numFmtId="0" fontId="23" fillId="0" borderId="0" xfId="9" applyFont="1" applyAlignment="1" applyProtection="1">
      <alignment vertical="top" wrapText="1"/>
      <protection locked="0"/>
    </xf>
    <xf numFmtId="0" fontId="20" fillId="0" borderId="0" xfId="9" applyFont="1" applyAlignment="1" applyProtection="1">
      <alignment vertical="center"/>
      <protection locked="0"/>
    </xf>
    <xf numFmtId="1" fontId="23" fillId="5" borderId="69" xfId="9" applyNumberFormat="1" applyFont="1" applyFill="1" applyBorder="1" applyAlignment="1" applyProtection="1">
      <alignment horizontal="right"/>
    </xf>
    <xf numFmtId="1" fontId="22" fillId="5" borderId="70" xfId="9" applyNumberFormat="1" applyFont="1" applyFill="1" applyBorder="1" applyProtection="1"/>
    <xf numFmtId="1" fontId="22" fillId="5" borderId="36" xfId="9" applyNumberFormat="1" applyFont="1" applyFill="1" applyBorder="1" applyProtection="1"/>
    <xf numFmtId="0" fontId="22" fillId="5" borderId="36" xfId="9" applyFont="1" applyFill="1" applyBorder="1" applyProtection="1"/>
    <xf numFmtId="1" fontId="20" fillId="5" borderId="10" xfId="9" applyNumberFormat="1" applyFont="1" applyFill="1" applyBorder="1" applyProtection="1"/>
    <xf numFmtId="0" fontId="20" fillId="5" borderId="10" xfId="9" applyFont="1" applyFill="1" applyBorder="1" applyProtection="1"/>
    <xf numFmtId="0" fontId="20" fillId="0" borderId="0" xfId="9" applyFont="1" applyProtection="1">
      <protection locked="0"/>
    </xf>
    <xf numFmtId="1" fontId="22" fillId="5" borderId="69" xfId="9" applyNumberFormat="1" applyFont="1" applyFill="1" applyBorder="1" applyAlignment="1" applyProtection="1">
      <alignment vertical="center"/>
    </xf>
    <xf numFmtId="1" fontId="22" fillId="5" borderId="16" xfId="9" applyNumberFormat="1" applyFont="1" applyFill="1" applyBorder="1" applyAlignment="1" applyProtection="1">
      <alignment vertical="center"/>
    </xf>
    <xf numFmtId="0" fontId="22" fillId="0" borderId="0" xfId="9" applyFont="1" applyAlignment="1" applyProtection="1">
      <alignment vertical="center"/>
      <protection locked="0"/>
    </xf>
    <xf numFmtId="1" fontId="22" fillId="5" borderId="10" xfId="9" applyNumberFormat="1" applyFont="1" applyFill="1" applyBorder="1" applyProtection="1"/>
    <xf numFmtId="0" fontId="20" fillId="0" borderId="0" xfId="9" applyFont="1" applyProtection="1"/>
    <xf numFmtId="0" fontId="23" fillId="5" borderId="70" xfId="9" applyFont="1" applyFill="1" applyBorder="1" applyAlignment="1" applyProtection="1">
      <alignment horizontal="right"/>
    </xf>
    <xf numFmtId="0" fontId="23" fillId="5" borderId="36" xfId="9" applyFont="1" applyFill="1" applyBorder="1" applyProtection="1"/>
    <xf numFmtId="1" fontId="22" fillId="5" borderId="71" xfId="9" applyNumberFormat="1" applyFont="1" applyFill="1" applyBorder="1" applyAlignment="1" applyProtection="1">
      <alignment vertical="center"/>
    </xf>
    <xf numFmtId="1" fontId="22" fillId="5" borderId="22" xfId="9" applyNumberFormat="1" applyFont="1" applyFill="1" applyBorder="1" applyAlignment="1" applyProtection="1">
      <alignment vertical="center"/>
    </xf>
    <xf numFmtId="0" fontId="22" fillId="5" borderId="22" xfId="9" applyFont="1" applyFill="1" applyBorder="1" applyProtection="1"/>
    <xf numFmtId="172" fontId="22" fillId="0" borderId="16" xfId="5" applyNumberFormat="1" applyFont="1" applyFill="1" applyBorder="1" applyAlignment="1" applyProtection="1">
      <alignment horizontal="right" vertical="top"/>
    </xf>
    <xf numFmtId="172" fontId="22" fillId="0" borderId="16" xfId="5" applyNumberFormat="1" applyFont="1" applyFill="1" applyBorder="1" applyAlignment="1" applyProtection="1">
      <alignment horizontal="right" vertical="top"/>
      <protection locked="0"/>
    </xf>
    <xf numFmtId="1" fontId="22" fillId="5" borderId="69" xfId="9" applyNumberFormat="1" applyFont="1" applyFill="1" applyBorder="1" applyAlignment="1" applyProtection="1">
      <alignment horizontal="right" vertical="center" wrapText="1"/>
    </xf>
    <xf numFmtId="1" fontId="22" fillId="5" borderId="16" xfId="9" applyNumberFormat="1" applyFont="1" applyFill="1" applyBorder="1" applyAlignment="1" applyProtection="1">
      <alignment horizontal="right" vertical="center" wrapText="1"/>
    </xf>
    <xf numFmtId="0" fontId="22" fillId="5" borderId="16" xfId="9" applyFont="1" applyFill="1" applyBorder="1" applyAlignment="1" applyProtection="1">
      <alignment vertical="center" wrapText="1"/>
    </xf>
    <xf numFmtId="1" fontId="22" fillId="5" borderId="16" xfId="9" applyNumberFormat="1" applyFont="1" applyFill="1" applyBorder="1" applyAlignment="1" applyProtection="1">
      <alignment horizontal="right"/>
    </xf>
    <xf numFmtId="1" fontId="22" fillId="5" borderId="69" xfId="9" applyNumberFormat="1" applyFont="1" applyFill="1" applyBorder="1" applyAlignment="1" applyProtection="1">
      <alignment horizontal="right" vertical="top"/>
    </xf>
    <xf numFmtId="1" fontId="22" fillId="5" borderId="16" xfId="9" applyNumberFormat="1" applyFont="1" applyFill="1" applyBorder="1" applyAlignment="1" applyProtection="1">
      <alignment vertical="top"/>
    </xf>
    <xf numFmtId="0" fontId="22" fillId="0" borderId="0" xfId="9" applyFont="1" applyAlignment="1" applyProtection="1">
      <alignment vertical="top"/>
      <protection locked="0"/>
    </xf>
    <xf numFmtId="1" fontId="22" fillId="5" borderId="69" xfId="9" applyNumberFormat="1" applyFont="1" applyFill="1" applyBorder="1" applyAlignment="1" applyProtection="1">
      <alignment vertical="top"/>
    </xf>
    <xf numFmtId="1" fontId="23" fillId="5" borderId="36" xfId="9" applyNumberFormat="1" applyFont="1" applyFill="1" applyBorder="1" applyProtection="1"/>
    <xf numFmtId="1" fontId="23" fillId="5" borderId="70" xfId="9" applyNumberFormat="1" applyFont="1" applyFill="1" applyBorder="1" applyAlignment="1" applyProtection="1">
      <alignment horizontal="right"/>
    </xf>
    <xf numFmtId="0" fontId="22" fillId="5" borderId="10" xfId="9" applyFont="1" applyFill="1" applyBorder="1" applyProtection="1"/>
    <xf numFmtId="0" fontId="22" fillId="5" borderId="0" xfId="9" applyFont="1" applyFill="1" applyBorder="1" applyProtection="1"/>
    <xf numFmtId="0" fontId="20" fillId="5" borderId="0" xfId="9" applyFont="1" applyFill="1" applyBorder="1" applyProtection="1"/>
    <xf numFmtId="0" fontId="22" fillId="0" borderId="0" xfId="9" applyFont="1" applyFill="1" applyBorder="1" applyProtection="1"/>
    <xf numFmtId="0" fontId="20" fillId="0" borderId="0" xfId="9" applyFont="1" applyFill="1" applyBorder="1" applyProtection="1"/>
    <xf numFmtId="0" fontId="20" fillId="7" borderId="10" xfId="9" applyFont="1" applyFill="1" applyBorder="1" applyAlignment="1" applyProtection="1">
      <alignment horizontal="left" vertical="center"/>
    </xf>
    <xf numFmtId="0" fontId="18" fillId="7" borderId="10" xfId="9" applyFill="1" applyBorder="1" applyAlignment="1">
      <alignment horizontal="left" vertical="center"/>
    </xf>
    <xf numFmtId="0" fontId="22" fillId="7" borderId="69" xfId="9" applyFont="1" applyFill="1" applyBorder="1" applyAlignment="1" applyProtection="1">
      <alignment horizontal="right"/>
    </xf>
    <xf numFmtId="0" fontId="22" fillId="7" borderId="16" xfId="9" applyFont="1" applyFill="1" applyBorder="1" applyProtection="1"/>
    <xf numFmtId="0" fontId="23" fillId="7" borderId="69" xfId="9" applyFont="1" applyFill="1" applyBorder="1" applyAlignment="1" applyProtection="1">
      <alignment horizontal="right"/>
    </xf>
    <xf numFmtId="0" fontId="23" fillId="7" borderId="16" xfId="9" applyFont="1" applyFill="1" applyBorder="1" applyProtection="1"/>
    <xf numFmtId="0" fontId="22" fillId="7" borderId="70" xfId="9" applyFont="1" applyFill="1" applyBorder="1" applyAlignment="1" applyProtection="1">
      <alignment horizontal="right"/>
    </xf>
    <xf numFmtId="0" fontId="22" fillId="7" borderId="36" xfId="9" applyFont="1" applyFill="1" applyBorder="1" applyProtection="1"/>
    <xf numFmtId="0" fontId="20" fillId="7" borderId="10" xfId="9" applyFont="1" applyFill="1" applyBorder="1" applyAlignment="1" applyProtection="1">
      <alignment horizontal="right"/>
    </xf>
    <xf numFmtId="0" fontId="20" fillId="7" borderId="10" xfId="9" applyFont="1" applyFill="1" applyBorder="1" applyProtection="1"/>
    <xf numFmtId="0" fontId="22" fillId="7" borderId="69" xfId="9" applyFont="1" applyFill="1" applyBorder="1" applyAlignment="1" applyProtection="1">
      <alignment horizontal="right" vertical="top" wrapText="1"/>
    </xf>
    <xf numFmtId="0" fontId="22" fillId="7" borderId="16" xfId="9" applyFont="1" applyFill="1" applyBorder="1" applyAlignment="1" applyProtection="1">
      <alignment vertical="top" wrapText="1"/>
    </xf>
    <xf numFmtId="0" fontId="22" fillId="7" borderId="70" xfId="9" applyFont="1" applyFill="1" applyBorder="1" applyAlignment="1" applyProtection="1">
      <alignment horizontal="right" vertical="top"/>
    </xf>
    <xf numFmtId="0" fontId="22" fillId="7" borderId="36" xfId="9" applyFont="1" applyFill="1" applyBorder="1" applyAlignment="1" applyProtection="1">
      <alignment vertical="top" wrapText="1"/>
    </xf>
    <xf numFmtId="0" fontId="22" fillId="7" borderId="10" xfId="9" applyFont="1" applyFill="1" applyBorder="1" applyProtection="1"/>
    <xf numFmtId="0" fontId="22" fillId="7" borderId="0" xfId="9" applyFont="1" applyFill="1" applyBorder="1" applyProtection="1"/>
    <xf numFmtId="0" fontId="20" fillId="7" borderId="0" xfId="9" applyFont="1" applyFill="1" applyBorder="1" applyProtection="1"/>
    <xf numFmtId="0" fontId="20" fillId="8" borderId="0" xfId="9" applyFont="1" applyFill="1" applyBorder="1" applyProtection="1"/>
    <xf numFmtId="0" fontId="22" fillId="8" borderId="0" xfId="9" applyFont="1" applyFill="1" applyBorder="1" applyProtection="1"/>
    <xf numFmtId="0" fontId="22" fillId="0" borderId="0" xfId="9" applyFont="1" applyFill="1" applyProtection="1"/>
    <xf numFmtId="0" fontId="20" fillId="8" borderId="71" xfId="9" applyFont="1" applyFill="1" applyBorder="1" applyProtection="1"/>
    <xf numFmtId="0" fontId="20" fillId="8" borderId="22" xfId="9" applyFont="1" applyFill="1" applyBorder="1" applyProtection="1"/>
    <xf numFmtId="0" fontId="22" fillId="0" borderId="0" xfId="9" applyFont="1" applyFill="1" applyProtection="1">
      <protection locked="0"/>
    </xf>
    <xf numFmtId="0" fontId="20" fillId="8" borderId="69" xfId="9" applyFont="1" applyFill="1" applyBorder="1" applyAlignment="1" applyProtection="1">
      <alignment horizontal="right" vertical="top"/>
    </xf>
    <xf numFmtId="0" fontId="20" fillId="8" borderId="16" xfId="9" applyFont="1" applyFill="1" applyBorder="1" applyProtection="1"/>
    <xf numFmtId="0" fontId="22" fillId="8" borderId="69" xfId="9" applyFont="1" applyFill="1" applyBorder="1" applyAlignment="1" applyProtection="1">
      <alignment horizontal="right" vertical="top"/>
    </xf>
    <xf numFmtId="0" fontId="22" fillId="8" borderId="16" xfId="9" applyFont="1" applyFill="1" applyBorder="1" applyProtection="1"/>
    <xf numFmtId="0" fontId="22" fillId="8" borderId="69" xfId="9" applyFont="1" applyFill="1" applyBorder="1" applyAlignment="1" applyProtection="1">
      <alignment horizontal="right" vertical="top" wrapText="1"/>
    </xf>
    <xf numFmtId="0" fontId="22" fillId="8" borderId="16" xfId="9" applyFont="1" applyFill="1" applyBorder="1" applyAlignment="1" applyProtection="1">
      <alignment vertical="top"/>
    </xf>
    <xf numFmtId="0" fontId="22" fillId="0" borderId="0" xfId="9" applyFont="1" applyFill="1" applyAlignment="1" applyProtection="1">
      <alignment vertical="top"/>
      <protection locked="0"/>
    </xf>
    <xf numFmtId="0" fontId="22" fillId="8" borderId="16" xfId="9" applyFont="1" applyFill="1" applyBorder="1" applyAlignment="1" applyProtection="1">
      <alignment vertical="top" wrapText="1"/>
    </xf>
    <xf numFmtId="0" fontId="22" fillId="0" borderId="0" xfId="9" applyFont="1" applyFill="1" applyAlignment="1" applyProtection="1">
      <alignment vertical="top" wrapText="1"/>
      <protection locked="0"/>
    </xf>
    <xf numFmtId="0" fontId="22" fillId="8" borderId="70" xfId="9" applyFont="1" applyFill="1" applyBorder="1" applyAlignment="1" applyProtection="1">
      <alignment horizontal="right" vertical="top"/>
    </xf>
    <xf numFmtId="0" fontId="22" fillId="8" borderId="36" xfId="9" applyFont="1" applyFill="1" applyBorder="1" applyProtection="1"/>
    <xf numFmtId="0" fontId="20" fillId="8" borderId="10" xfId="9" applyFont="1" applyFill="1" applyBorder="1" applyProtection="1"/>
    <xf numFmtId="0" fontId="22" fillId="8" borderId="10" xfId="9" applyFont="1" applyFill="1" applyBorder="1" applyProtection="1"/>
    <xf numFmtId="172" fontId="20" fillId="9" borderId="39" xfId="5" applyNumberFormat="1" applyFont="1" applyFill="1" applyBorder="1" applyProtection="1"/>
    <xf numFmtId="0" fontId="20" fillId="8" borderId="69" xfId="9" applyFont="1" applyFill="1" applyBorder="1" applyAlignment="1" applyProtection="1">
      <alignment horizontal="right"/>
    </xf>
    <xf numFmtId="0" fontId="22" fillId="8" borderId="69" xfId="9" applyFont="1" applyFill="1" applyBorder="1" applyAlignment="1" applyProtection="1">
      <alignment horizontal="right"/>
    </xf>
    <xf numFmtId="0" fontId="23" fillId="0" borderId="0" xfId="9" applyFont="1" applyFill="1" applyProtection="1">
      <protection locked="0"/>
    </xf>
    <xf numFmtId="0" fontId="23" fillId="8" borderId="69" xfId="9" applyFont="1" applyFill="1" applyBorder="1" applyAlignment="1" applyProtection="1">
      <alignment horizontal="right"/>
    </xf>
    <xf numFmtId="0" fontId="23" fillId="8" borderId="16" xfId="9" applyFont="1" applyFill="1" applyBorder="1" applyProtection="1"/>
    <xf numFmtId="0" fontId="23" fillId="0" borderId="0" xfId="9" applyFont="1" applyFill="1" applyAlignment="1" applyProtection="1">
      <alignment vertical="top" wrapText="1"/>
      <protection locked="0"/>
    </xf>
    <xf numFmtId="0" fontId="23" fillId="8" borderId="70" xfId="9" applyFont="1" applyFill="1" applyBorder="1" applyAlignment="1" applyProtection="1">
      <alignment horizontal="right"/>
    </xf>
    <xf numFmtId="0" fontId="23" fillId="8" borderId="36" xfId="9" applyFont="1" applyFill="1" applyBorder="1" applyProtection="1"/>
    <xf numFmtId="0" fontId="20" fillId="10" borderId="0" xfId="9" applyFont="1" applyFill="1" applyAlignment="1" applyProtection="1">
      <alignment horizontal="right"/>
    </xf>
    <xf numFmtId="0" fontId="22" fillId="10" borderId="0" xfId="9" applyFont="1" applyFill="1" applyProtection="1"/>
    <xf numFmtId="0" fontId="22" fillId="10" borderId="0" xfId="9" applyFont="1" applyFill="1" applyAlignment="1" applyProtection="1">
      <alignment horizontal="right"/>
    </xf>
    <xf numFmtId="0" fontId="22" fillId="10" borderId="2" xfId="9" applyFont="1" applyFill="1" applyBorder="1" applyAlignment="1" applyProtection="1">
      <alignment horizontal="right" vertical="top"/>
    </xf>
    <xf numFmtId="0" fontId="22" fillId="10" borderId="2" xfId="9" applyFont="1" applyFill="1" applyBorder="1" applyAlignment="1" applyProtection="1">
      <alignment horizontal="left" vertical="top"/>
    </xf>
    <xf numFmtId="0" fontId="22" fillId="10" borderId="0" xfId="9" applyFont="1" applyFill="1" applyBorder="1" applyAlignment="1" applyProtection="1">
      <alignment horizontal="right" vertical="top"/>
    </xf>
    <xf numFmtId="0" fontId="22" fillId="10" borderId="0" xfId="9" applyFont="1" applyFill="1" applyBorder="1" applyAlignment="1" applyProtection="1">
      <alignment horizontal="left" vertical="top"/>
    </xf>
    <xf numFmtId="0" fontId="22" fillId="10" borderId="7" xfId="9" applyFont="1" applyFill="1" applyBorder="1" applyAlignment="1" applyProtection="1">
      <alignment horizontal="right" vertical="top" wrapText="1"/>
    </xf>
    <xf numFmtId="0" fontId="22" fillId="10" borderId="7" xfId="9" applyFont="1" applyFill="1" applyBorder="1" applyAlignment="1" applyProtection="1">
      <alignment horizontal="left" vertical="top" wrapText="1"/>
    </xf>
    <xf numFmtId="0" fontId="22" fillId="0" borderId="0" xfId="9" applyFont="1" applyAlignment="1" applyProtection="1">
      <alignment vertical="center"/>
    </xf>
    <xf numFmtId="0" fontId="22" fillId="10" borderId="2" xfId="9" applyFont="1" applyFill="1" applyBorder="1" applyAlignment="1" applyProtection="1">
      <alignment horizontal="right" vertical="top" wrapText="1"/>
    </xf>
    <xf numFmtId="0" fontId="22" fillId="10" borderId="2" xfId="9" applyFont="1" applyFill="1" applyBorder="1" applyAlignment="1" applyProtection="1">
      <alignment horizontal="left" vertical="top" wrapText="1"/>
    </xf>
    <xf numFmtId="0" fontId="22" fillId="10" borderId="0" xfId="9" applyFont="1" applyFill="1" applyBorder="1" applyAlignment="1" applyProtection="1">
      <alignment horizontal="right" vertical="top" wrapText="1"/>
    </xf>
    <xf numFmtId="0" fontId="22" fillId="10" borderId="0" xfId="9" applyFont="1" applyFill="1" applyBorder="1" applyAlignment="1" applyProtection="1">
      <alignment horizontal="left" vertical="top" wrapText="1"/>
    </xf>
    <xf numFmtId="0" fontId="22" fillId="10" borderId="10" xfId="9" applyFont="1" applyFill="1" applyBorder="1" applyAlignment="1" applyProtection="1">
      <alignment horizontal="right" vertical="top" wrapText="1"/>
    </xf>
    <xf numFmtId="0" fontId="22" fillId="10" borderId="10" xfId="9" applyFont="1" applyFill="1" applyBorder="1" applyAlignment="1" applyProtection="1">
      <alignment horizontal="left" vertical="top" wrapText="1"/>
    </xf>
    <xf numFmtId="0" fontId="22" fillId="10" borderId="7" xfId="9" applyFont="1" applyFill="1" applyBorder="1" applyAlignment="1" applyProtection="1">
      <alignment horizontal="right" vertical="top"/>
    </xf>
    <xf numFmtId="0" fontId="22" fillId="10" borderId="7" xfId="9" applyFont="1" applyFill="1" applyBorder="1" applyAlignment="1" applyProtection="1">
      <alignment horizontal="left" vertical="top"/>
    </xf>
    <xf numFmtId="0" fontId="22" fillId="10" borderId="10" xfId="9" applyFont="1" applyFill="1" applyBorder="1" applyAlignment="1" applyProtection="1">
      <alignment horizontal="right" vertical="top"/>
    </xf>
    <xf numFmtId="0" fontId="22" fillId="10" borderId="10" xfId="9" applyFont="1" applyFill="1" applyBorder="1" applyAlignment="1" applyProtection="1">
      <alignment horizontal="left" vertical="top"/>
    </xf>
    <xf numFmtId="0" fontId="20" fillId="11" borderId="0" xfId="9" applyFont="1" applyFill="1" applyBorder="1" applyProtection="1"/>
    <xf numFmtId="0" fontId="22" fillId="11" borderId="0" xfId="9" applyFont="1" applyFill="1" applyBorder="1" applyProtection="1"/>
    <xf numFmtId="172" fontId="22" fillId="0" borderId="0" xfId="9" applyNumberFormat="1" applyFont="1" applyFill="1" applyBorder="1" applyProtection="1"/>
    <xf numFmtId="172" fontId="22" fillId="0" borderId="0" xfId="9" applyNumberFormat="1" applyFont="1" applyFill="1" applyBorder="1" applyProtection="1">
      <protection locked="0"/>
    </xf>
    <xf numFmtId="172" fontId="22" fillId="11" borderId="0" xfId="9" applyNumberFormat="1" applyFont="1" applyFill="1" applyBorder="1" applyProtection="1"/>
    <xf numFmtId="0" fontId="20" fillId="3" borderId="0" xfId="9" applyFont="1" applyFill="1" applyAlignment="1" applyProtection="1">
      <alignment wrapText="1"/>
    </xf>
    <xf numFmtId="0" fontId="22" fillId="3" borderId="0" xfId="9" applyFont="1" applyFill="1" applyProtection="1"/>
    <xf numFmtId="0" fontId="25" fillId="3" borderId="0" xfId="10" applyFont="1" applyFill="1" applyBorder="1" applyAlignment="1" applyProtection="1">
      <alignment vertical="center"/>
    </xf>
    <xf numFmtId="170" fontId="20" fillId="4" borderId="11" xfId="10" applyNumberFormat="1" applyFont="1" applyFill="1" applyBorder="1" applyAlignment="1" applyProtection="1">
      <alignment horizontal="center" vertical="center"/>
    </xf>
    <xf numFmtId="170" fontId="20" fillId="3" borderId="11" xfId="10" applyNumberFormat="1" applyFont="1" applyFill="1" applyBorder="1" applyAlignment="1" applyProtection="1">
      <alignment horizontal="centerContinuous" vertical="center"/>
    </xf>
    <xf numFmtId="0" fontId="21" fillId="0" borderId="0" xfId="10" applyFont="1" applyAlignment="1" applyProtection="1">
      <alignment vertical="center"/>
    </xf>
    <xf numFmtId="0" fontId="20" fillId="0" borderId="0" xfId="10" applyFont="1" applyAlignment="1" applyProtection="1">
      <alignment vertical="center"/>
    </xf>
    <xf numFmtId="0" fontId="20" fillId="0" borderId="0" xfId="10" applyFont="1" applyAlignment="1" applyProtection="1">
      <alignment horizontal="centerContinuous" vertical="center"/>
    </xf>
    <xf numFmtId="0" fontId="20" fillId="3" borderId="6" xfId="10" applyFont="1" applyFill="1" applyBorder="1" applyAlignment="1" applyProtection="1">
      <alignment horizontal="center" vertical="center"/>
    </xf>
    <xf numFmtId="0" fontId="20" fillId="3" borderId="7" xfId="10" applyFont="1" applyFill="1" applyBorder="1" applyAlignment="1" applyProtection="1">
      <alignment horizontal="center" vertical="center"/>
    </xf>
    <xf numFmtId="0" fontId="20" fillId="3" borderId="8" xfId="10" applyFont="1" applyFill="1" applyBorder="1" applyAlignment="1" applyProtection="1">
      <alignment horizontal="right" vertical="center"/>
    </xf>
    <xf numFmtId="0" fontId="20" fillId="4" borderId="8" xfId="10" applyFont="1" applyFill="1" applyBorder="1" applyAlignment="1" applyProtection="1">
      <alignment horizontal="center" vertical="center"/>
    </xf>
    <xf numFmtId="170" fontId="20" fillId="3" borderId="8" xfId="10" applyNumberFormat="1" applyFont="1" applyFill="1" applyBorder="1" applyAlignment="1" applyProtection="1">
      <alignment horizontal="center" vertical="center"/>
    </xf>
    <xf numFmtId="0" fontId="20" fillId="0" borderId="0" xfId="10" applyFont="1" applyAlignment="1" applyProtection="1">
      <alignment horizontal="center" vertical="center"/>
    </xf>
    <xf numFmtId="0" fontId="20" fillId="5" borderId="2" xfId="10" applyFont="1" applyFill="1" applyBorder="1" applyAlignment="1" applyProtection="1">
      <alignment horizontal="left" vertical="center"/>
    </xf>
    <xf numFmtId="0" fontId="18" fillId="5" borderId="2" xfId="10" applyFill="1" applyBorder="1" applyAlignment="1">
      <alignment horizontal="left" vertical="center"/>
    </xf>
    <xf numFmtId="0" fontId="20" fillId="6" borderId="0" xfId="10" applyFont="1" applyFill="1" applyAlignment="1" applyProtection="1">
      <alignment horizontal="center"/>
    </xf>
    <xf numFmtId="0" fontId="22" fillId="0" borderId="0" xfId="10" applyFont="1" applyProtection="1"/>
    <xf numFmtId="1" fontId="22" fillId="5" borderId="68" xfId="10" applyNumberFormat="1" applyFont="1" applyFill="1" applyBorder="1" applyProtection="1"/>
    <xf numFmtId="1" fontId="22" fillId="5" borderId="20" xfId="10" applyNumberFormat="1" applyFont="1" applyFill="1" applyBorder="1" applyProtection="1"/>
    <xf numFmtId="0" fontId="22" fillId="5" borderId="20" xfId="10" applyFont="1" applyFill="1" applyBorder="1" applyProtection="1"/>
    <xf numFmtId="0" fontId="22" fillId="0" borderId="0" xfId="10" applyFont="1" applyProtection="1">
      <protection locked="0"/>
    </xf>
    <xf numFmtId="1" fontId="22" fillId="5" borderId="69" xfId="10" applyNumberFormat="1" applyFont="1" applyFill="1" applyBorder="1" applyProtection="1"/>
    <xf numFmtId="1" fontId="22" fillId="5" borderId="16" xfId="10" applyNumberFormat="1" applyFont="1" applyFill="1" applyBorder="1" applyProtection="1"/>
    <xf numFmtId="0" fontId="22" fillId="5" borderId="16" xfId="10" applyFont="1" applyFill="1" applyBorder="1" applyProtection="1"/>
    <xf numFmtId="1" fontId="23" fillId="5" borderId="69" xfId="10" applyNumberFormat="1" applyFont="1" applyFill="1" applyBorder="1" applyAlignment="1" applyProtection="1">
      <alignment horizontal="right" vertical="center"/>
    </xf>
    <xf numFmtId="1" fontId="23" fillId="5" borderId="16" xfId="10" applyNumberFormat="1" applyFont="1" applyFill="1" applyBorder="1" applyProtection="1"/>
    <xf numFmtId="0" fontId="23" fillId="5" borderId="16" xfId="10" applyFont="1" applyFill="1" applyBorder="1" applyProtection="1"/>
    <xf numFmtId="1" fontId="22" fillId="5" borderId="69" xfId="10" applyNumberFormat="1" applyFont="1" applyFill="1" applyBorder="1" applyAlignment="1" applyProtection="1">
      <alignment horizontal="right"/>
    </xf>
    <xf numFmtId="1" fontId="22" fillId="5" borderId="69" xfId="10" applyNumberFormat="1" applyFont="1" applyFill="1" applyBorder="1" applyAlignment="1" applyProtection="1">
      <alignment horizontal="right" vertical="top" wrapText="1"/>
    </xf>
    <xf numFmtId="1" fontId="22" fillId="5" borderId="16" xfId="10" applyNumberFormat="1" applyFont="1" applyFill="1" applyBorder="1" applyAlignment="1" applyProtection="1">
      <alignment horizontal="right" vertical="top" wrapText="1"/>
    </xf>
    <xf numFmtId="0" fontId="22" fillId="5" borderId="16" xfId="10" applyFont="1" applyFill="1" applyBorder="1" applyAlignment="1" applyProtection="1">
      <alignment vertical="top" wrapText="1"/>
    </xf>
    <xf numFmtId="0" fontId="23" fillId="0" borderId="0" xfId="10" applyFont="1" applyProtection="1">
      <protection locked="0"/>
    </xf>
    <xf numFmtId="1" fontId="23" fillId="5" borderId="69" xfId="10" applyNumberFormat="1" applyFont="1" applyFill="1" applyBorder="1" applyAlignment="1" applyProtection="1">
      <alignment horizontal="right" vertical="top" wrapText="1"/>
    </xf>
    <xf numFmtId="0" fontId="23" fillId="5" borderId="16" xfId="10" applyFont="1" applyFill="1" applyBorder="1" applyAlignment="1" applyProtection="1">
      <alignment vertical="top" wrapText="1"/>
    </xf>
    <xf numFmtId="1" fontId="23" fillId="5" borderId="16" xfId="10" applyNumberFormat="1" applyFont="1" applyFill="1" applyBorder="1" applyAlignment="1" applyProtection="1">
      <alignment horizontal="right" vertical="top" wrapText="1"/>
    </xf>
    <xf numFmtId="0" fontId="23" fillId="0" borderId="0" xfId="10" applyFont="1" applyAlignment="1" applyProtection="1">
      <alignment vertical="top" wrapText="1"/>
      <protection locked="0"/>
    </xf>
    <xf numFmtId="0" fontId="20" fillId="0" borderId="0" xfId="10" applyFont="1" applyAlignment="1" applyProtection="1">
      <alignment vertical="center"/>
      <protection locked="0"/>
    </xf>
    <xf numFmtId="1" fontId="23" fillId="5" borderId="69" xfId="10" applyNumberFormat="1" applyFont="1" applyFill="1" applyBorder="1" applyAlignment="1" applyProtection="1">
      <alignment horizontal="right"/>
    </xf>
    <xf numFmtId="1" fontId="22" fillId="5" borderId="70" xfId="10" applyNumberFormat="1" applyFont="1" applyFill="1" applyBorder="1" applyProtection="1"/>
    <xf numFmtId="1" fontId="22" fillId="5" borderId="36" xfId="10" applyNumberFormat="1" applyFont="1" applyFill="1" applyBorder="1" applyProtection="1"/>
    <xf numFmtId="0" fontId="22" fillId="5" borderId="36" xfId="10" applyFont="1" applyFill="1" applyBorder="1" applyProtection="1"/>
    <xf numFmtId="1" fontId="20" fillId="5" borderId="10" xfId="10" applyNumberFormat="1" applyFont="1" applyFill="1" applyBorder="1" applyProtection="1"/>
    <xf numFmtId="0" fontId="20" fillId="5" borderId="10" xfId="10" applyFont="1" applyFill="1" applyBorder="1" applyProtection="1"/>
    <xf numFmtId="0" fontId="20" fillId="0" borderId="0" xfId="10" applyFont="1" applyProtection="1">
      <protection locked="0"/>
    </xf>
    <xf numFmtId="1" fontId="22" fillId="5" borderId="69" xfId="10" applyNumberFormat="1" applyFont="1" applyFill="1" applyBorder="1" applyAlignment="1" applyProtection="1">
      <alignment vertical="center"/>
    </xf>
    <xf numFmtId="1" fontId="22" fillId="5" borderId="16" xfId="10" applyNumberFormat="1" applyFont="1" applyFill="1" applyBorder="1" applyAlignment="1" applyProtection="1">
      <alignment vertical="center"/>
    </xf>
    <xf numFmtId="0" fontId="22" fillId="0" borderId="0" xfId="10" applyFont="1" applyAlignment="1" applyProtection="1">
      <alignment vertical="center"/>
      <protection locked="0"/>
    </xf>
    <xf numFmtId="1" fontId="22" fillId="5" borderId="10" xfId="10" applyNumberFormat="1" applyFont="1" applyFill="1" applyBorder="1" applyProtection="1"/>
    <xf numFmtId="0" fontId="20" fillId="0" borderId="0" xfId="10" applyFont="1" applyProtection="1"/>
    <xf numFmtId="0" fontId="23" fillId="5" borderId="70" xfId="10" applyFont="1" applyFill="1" applyBorder="1" applyAlignment="1" applyProtection="1">
      <alignment horizontal="right"/>
    </xf>
    <xf numFmtId="0" fontId="23" fillId="5" borderId="36" xfId="10" applyFont="1" applyFill="1" applyBorder="1" applyProtection="1"/>
    <xf numFmtId="1" fontId="22" fillId="5" borderId="71" xfId="10" applyNumberFormat="1" applyFont="1" applyFill="1" applyBorder="1" applyAlignment="1" applyProtection="1">
      <alignment vertical="center"/>
    </xf>
    <xf numFmtId="1" fontId="22" fillId="5" borderId="22" xfId="10" applyNumberFormat="1" applyFont="1" applyFill="1" applyBorder="1" applyAlignment="1" applyProtection="1">
      <alignment vertical="center"/>
    </xf>
    <xf numFmtId="0" fontId="22" fillId="5" borderId="22" xfId="10" applyFont="1" applyFill="1" applyBorder="1" applyProtection="1"/>
    <xf numFmtId="172" fontId="22" fillId="0" borderId="22" xfId="5" applyNumberFormat="1" applyFont="1" applyFill="1" applyBorder="1" applyProtection="1"/>
    <xf numFmtId="172" fontId="22" fillId="0" borderId="22" xfId="5" applyNumberFormat="1" applyFont="1" applyFill="1" applyBorder="1" applyProtection="1">
      <protection locked="0"/>
    </xf>
    <xf numFmtId="1" fontId="22" fillId="5" borderId="16" xfId="10" applyNumberFormat="1" applyFont="1" applyFill="1" applyBorder="1" applyAlignment="1" applyProtection="1">
      <alignment horizontal="right" vertical="center" wrapText="1"/>
    </xf>
    <xf numFmtId="0" fontId="22" fillId="5" borderId="16" xfId="10" applyFont="1" applyFill="1" applyBorder="1" applyAlignment="1" applyProtection="1">
      <alignment vertical="center" wrapText="1"/>
    </xf>
    <xf numFmtId="1" fontId="22" fillId="5" borderId="69" xfId="10" applyNumberFormat="1" applyFont="1" applyFill="1" applyBorder="1" applyAlignment="1" applyProtection="1">
      <alignment horizontal="right" vertical="center" wrapText="1"/>
    </xf>
    <xf numFmtId="1" fontId="23" fillId="5" borderId="16" xfId="10" applyNumberFormat="1" applyFont="1" applyFill="1" applyBorder="1" applyAlignment="1" applyProtection="1">
      <alignment horizontal="right"/>
    </xf>
    <xf numFmtId="1" fontId="22" fillId="5" borderId="69" xfId="10" applyNumberFormat="1" applyFont="1" applyFill="1" applyBorder="1" applyAlignment="1" applyProtection="1">
      <alignment horizontal="right" vertical="center"/>
    </xf>
    <xf numFmtId="1" fontId="22" fillId="5" borderId="16" xfId="10" applyNumberFormat="1" applyFont="1" applyFill="1" applyBorder="1" applyAlignment="1" applyProtection="1">
      <alignment vertical="top"/>
    </xf>
    <xf numFmtId="0" fontId="22" fillId="0" borderId="0" xfId="10" applyFont="1" applyAlignment="1" applyProtection="1">
      <alignment vertical="top"/>
      <protection locked="0"/>
    </xf>
    <xf numFmtId="1" fontId="22" fillId="5" borderId="69" xfId="10" applyNumberFormat="1" applyFont="1" applyFill="1" applyBorder="1" applyAlignment="1" applyProtection="1">
      <alignment vertical="top"/>
    </xf>
    <xf numFmtId="1" fontId="23" fillId="5" borderId="36" xfId="10" applyNumberFormat="1" applyFont="1" applyFill="1" applyBorder="1" applyProtection="1"/>
    <xf numFmtId="1" fontId="23" fillId="5" borderId="70" xfId="10" applyNumberFormat="1" applyFont="1" applyFill="1" applyBorder="1" applyAlignment="1" applyProtection="1">
      <alignment horizontal="right"/>
    </xf>
    <xf numFmtId="0" fontId="22" fillId="5" borderId="10" xfId="10" applyFont="1" applyFill="1" applyBorder="1" applyProtection="1"/>
    <xf numFmtId="0" fontId="22" fillId="5" borderId="0" xfId="10" applyFont="1" applyFill="1" applyBorder="1" applyProtection="1"/>
    <xf numFmtId="0" fontId="20" fillId="5" borderId="0" xfId="10" applyFont="1" applyFill="1" applyBorder="1" applyProtection="1"/>
    <xf numFmtId="0" fontId="22" fillId="0" borderId="0" xfId="10" applyFont="1" applyFill="1" applyBorder="1" applyProtection="1"/>
    <xf numFmtId="0" fontId="20" fillId="0" borderId="0" xfId="10" applyFont="1" applyFill="1" applyBorder="1" applyProtection="1"/>
    <xf numFmtId="0" fontId="20" fillId="7" borderId="10" xfId="10" applyFont="1" applyFill="1" applyBorder="1" applyAlignment="1" applyProtection="1">
      <alignment horizontal="left" vertical="center"/>
    </xf>
    <xf numFmtId="0" fontId="18" fillId="7" borderId="10" xfId="10" applyFill="1" applyBorder="1" applyAlignment="1">
      <alignment horizontal="left" vertical="center"/>
    </xf>
    <xf numFmtId="0" fontId="22" fillId="7" borderId="69" xfId="10" applyFont="1" applyFill="1" applyBorder="1" applyAlignment="1" applyProtection="1">
      <alignment horizontal="right"/>
    </xf>
    <xf numFmtId="0" fontId="22" fillId="7" borderId="16" xfId="10" applyFont="1" applyFill="1" applyBorder="1" applyProtection="1"/>
    <xf numFmtId="0" fontId="23" fillId="7" borderId="69" xfId="10" applyFont="1" applyFill="1" applyBorder="1" applyAlignment="1" applyProtection="1">
      <alignment horizontal="right"/>
    </xf>
    <xf numFmtId="0" fontId="23" fillId="7" borderId="16" xfId="10" applyFont="1" applyFill="1" applyBorder="1" applyProtection="1"/>
    <xf numFmtId="0" fontId="22" fillId="7" borderId="70" xfId="10" applyFont="1" applyFill="1" applyBorder="1" applyAlignment="1" applyProtection="1">
      <alignment horizontal="right"/>
    </xf>
    <xf numFmtId="0" fontId="22" fillId="7" borderId="36" xfId="10" applyFont="1" applyFill="1" applyBorder="1" applyProtection="1"/>
    <xf numFmtId="0" fontId="20" fillId="7" borderId="10" xfId="10" applyFont="1" applyFill="1" applyBorder="1" applyAlignment="1" applyProtection="1">
      <alignment horizontal="right"/>
    </xf>
    <xf numFmtId="0" fontId="20" fillId="7" borderId="10" xfId="10" applyFont="1" applyFill="1" applyBorder="1" applyProtection="1"/>
    <xf numFmtId="0" fontId="22" fillId="7" borderId="69" xfId="10" applyFont="1" applyFill="1" applyBorder="1" applyAlignment="1" applyProtection="1">
      <alignment horizontal="right" vertical="top" wrapText="1"/>
    </xf>
    <xf numFmtId="0" fontId="22" fillId="7" borderId="16" xfId="10" applyFont="1" applyFill="1" applyBorder="1" applyAlignment="1" applyProtection="1">
      <alignment vertical="top"/>
    </xf>
    <xf numFmtId="0" fontId="22" fillId="7" borderId="16" xfId="10" applyFont="1" applyFill="1" applyBorder="1" applyAlignment="1" applyProtection="1">
      <alignment vertical="top" wrapText="1"/>
    </xf>
    <xf numFmtId="0" fontId="22" fillId="7" borderId="70" xfId="10" applyFont="1" applyFill="1" applyBorder="1" applyAlignment="1" applyProtection="1">
      <alignment horizontal="right" vertical="top"/>
    </xf>
    <xf numFmtId="0" fontId="22" fillId="7" borderId="36" xfId="10" applyFont="1" applyFill="1" applyBorder="1" applyAlignment="1" applyProtection="1">
      <alignment vertical="top"/>
    </xf>
    <xf numFmtId="0" fontId="22" fillId="7" borderId="36" xfId="10" applyFont="1" applyFill="1" applyBorder="1" applyAlignment="1" applyProtection="1">
      <alignment vertical="top" wrapText="1"/>
    </xf>
    <xf numFmtId="0" fontId="22" fillId="7" borderId="10" xfId="10" applyFont="1" applyFill="1" applyBorder="1" applyProtection="1"/>
    <xf numFmtId="0" fontId="22" fillId="7" borderId="0" xfId="10" applyFont="1" applyFill="1" applyBorder="1" applyProtection="1"/>
    <xf numFmtId="0" fontId="20" fillId="7" borderId="0" xfId="10" applyFont="1" applyFill="1" applyBorder="1" applyProtection="1"/>
    <xf numFmtId="0" fontId="20" fillId="8" borderId="0" xfId="10" applyFont="1" applyFill="1" applyBorder="1" applyProtection="1"/>
    <xf numFmtId="0" fontId="22" fillId="8" borderId="0" xfId="10" applyFont="1" applyFill="1" applyBorder="1" applyProtection="1"/>
    <xf numFmtId="0" fontId="22" fillId="0" borderId="0" xfId="10" applyFont="1" applyFill="1" applyProtection="1"/>
    <xf numFmtId="0" fontId="20" fillId="8" borderId="71" xfId="10" applyFont="1" applyFill="1" applyBorder="1" applyProtection="1"/>
    <xf numFmtId="0" fontId="20" fillId="8" borderId="22" xfId="10" applyFont="1" applyFill="1" applyBorder="1" applyProtection="1"/>
    <xf numFmtId="0" fontId="22" fillId="0" borderId="0" xfId="10" applyFont="1" applyFill="1" applyProtection="1">
      <protection locked="0"/>
    </xf>
    <xf numFmtId="0" fontId="20" fillId="8" borderId="69" xfId="10" applyFont="1" applyFill="1" applyBorder="1" applyAlignment="1" applyProtection="1">
      <alignment horizontal="right" vertical="top"/>
    </xf>
    <xf numFmtId="0" fontId="20" fillId="8" borderId="16" xfId="10" applyFont="1" applyFill="1" applyBorder="1" applyProtection="1"/>
    <xf numFmtId="0" fontId="22" fillId="8" borderId="69" xfId="10" applyFont="1" applyFill="1" applyBorder="1" applyAlignment="1" applyProtection="1">
      <alignment horizontal="right" vertical="top"/>
    </xf>
    <xf numFmtId="0" fontId="22" fillId="8" borderId="16" xfId="10" applyFont="1" applyFill="1" applyBorder="1" applyProtection="1"/>
    <xf numFmtId="0" fontId="22" fillId="8" borderId="69" xfId="10" applyFont="1" applyFill="1" applyBorder="1" applyAlignment="1" applyProtection="1">
      <alignment horizontal="right" vertical="top" wrapText="1"/>
    </xf>
    <xf numFmtId="0" fontId="22" fillId="8" borderId="16" xfId="10" applyFont="1" applyFill="1" applyBorder="1" applyAlignment="1" applyProtection="1">
      <alignment vertical="top"/>
    </xf>
    <xf numFmtId="0" fontId="22" fillId="0" borderId="0" xfId="10" applyFont="1" applyFill="1" applyAlignment="1" applyProtection="1">
      <alignment vertical="top"/>
      <protection locked="0"/>
    </xf>
    <xf numFmtId="0" fontId="22" fillId="8" borderId="16" xfId="10" applyFont="1" applyFill="1" applyBorder="1" applyAlignment="1" applyProtection="1">
      <alignment vertical="top" wrapText="1"/>
    </xf>
    <xf numFmtId="0" fontId="22" fillId="0" borderId="0" xfId="10" applyFont="1" applyFill="1" applyAlignment="1" applyProtection="1">
      <alignment vertical="top" wrapText="1"/>
      <protection locked="0"/>
    </xf>
    <xf numFmtId="0" fontId="22" fillId="8" borderId="70" xfId="10" applyFont="1" applyFill="1" applyBorder="1" applyAlignment="1" applyProtection="1">
      <alignment horizontal="right" vertical="top"/>
    </xf>
    <xf numFmtId="0" fontId="22" fillId="8" borderId="36" xfId="10" applyFont="1" applyFill="1" applyBorder="1" applyProtection="1"/>
    <xf numFmtId="0" fontId="20" fillId="8" borderId="10" xfId="10" applyFont="1" applyFill="1" applyBorder="1" applyProtection="1"/>
    <xf numFmtId="0" fontId="22" fillId="8" borderId="10" xfId="10" applyFont="1" applyFill="1" applyBorder="1" applyProtection="1"/>
    <xf numFmtId="0" fontId="20" fillId="8" borderId="69" xfId="10" applyFont="1" applyFill="1" applyBorder="1" applyAlignment="1" applyProtection="1">
      <alignment horizontal="right"/>
    </xf>
    <xf numFmtId="0" fontId="22" fillId="8" borderId="69" xfId="10" applyFont="1" applyFill="1" applyBorder="1" applyAlignment="1" applyProtection="1">
      <alignment horizontal="right"/>
    </xf>
    <xf numFmtId="0" fontId="23" fillId="0" borderId="0" xfId="10" applyFont="1" applyFill="1" applyProtection="1">
      <protection locked="0"/>
    </xf>
    <xf numFmtId="0" fontId="23" fillId="8" borderId="69" xfId="10" applyFont="1" applyFill="1" applyBorder="1" applyAlignment="1" applyProtection="1">
      <alignment horizontal="right"/>
    </xf>
    <xf numFmtId="0" fontId="23" fillId="8" borderId="16" xfId="10" applyFont="1" applyFill="1" applyBorder="1" applyProtection="1"/>
    <xf numFmtId="0" fontId="23" fillId="0" borderId="0" xfId="10" applyFont="1" applyFill="1" applyAlignment="1" applyProtection="1">
      <alignment vertical="top" wrapText="1"/>
      <protection locked="0"/>
    </xf>
    <xf numFmtId="0" fontId="23" fillId="8" borderId="70" xfId="10" applyFont="1" applyFill="1" applyBorder="1" applyAlignment="1" applyProtection="1">
      <alignment horizontal="right"/>
    </xf>
    <xf numFmtId="0" fontId="23" fillId="8" borderId="36" xfId="10" applyFont="1" applyFill="1" applyBorder="1" applyProtection="1"/>
    <xf numFmtId="0" fontId="20" fillId="10" borderId="0" xfId="10" applyFont="1" applyFill="1" applyAlignment="1" applyProtection="1">
      <alignment horizontal="right"/>
    </xf>
    <xf numFmtId="0" fontId="22" fillId="10" borderId="0" xfId="10" applyFont="1" applyFill="1" applyProtection="1"/>
    <xf numFmtId="0" fontId="22" fillId="10" borderId="0" xfId="10" applyFont="1" applyFill="1" applyAlignment="1" applyProtection="1">
      <alignment horizontal="right"/>
    </xf>
    <xf numFmtId="0" fontId="22" fillId="10" borderId="2" xfId="10" applyFont="1" applyFill="1" applyBorder="1" applyAlignment="1" applyProtection="1">
      <alignment horizontal="right"/>
    </xf>
    <xf numFmtId="0" fontId="22" fillId="10" borderId="2" xfId="10" applyFont="1" applyFill="1" applyBorder="1" applyProtection="1"/>
    <xf numFmtId="0" fontId="22" fillId="10" borderId="0" xfId="10" applyFont="1" applyFill="1" applyBorder="1" applyAlignment="1" applyProtection="1">
      <alignment horizontal="right"/>
    </xf>
    <xf numFmtId="0" fontId="22" fillId="10" borderId="0" xfId="10" applyFont="1" applyFill="1" applyBorder="1" applyProtection="1"/>
    <xf numFmtId="0" fontId="22" fillId="10" borderId="0" xfId="10" applyFont="1" applyFill="1" applyBorder="1" applyAlignment="1" applyProtection="1">
      <alignment horizontal="right" vertical="top" wrapText="1"/>
    </xf>
    <xf numFmtId="0" fontId="22" fillId="10" borderId="0" xfId="10" applyFont="1" applyFill="1" applyBorder="1" applyAlignment="1" applyProtection="1">
      <alignment horizontal="left" vertical="top" wrapText="1"/>
    </xf>
    <xf numFmtId="174" fontId="22" fillId="10" borderId="0" xfId="6" applyNumberFormat="1" applyFont="1" applyFill="1" applyBorder="1" applyAlignment="1" applyProtection="1">
      <alignment horizontal="left" vertical="top"/>
    </xf>
    <xf numFmtId="0" fontId="22" fillId="0" borderId="0" xfId="10" applyFont="1" applyAlignment="1" applyProtection="1">
      <alignment horizontal="left" vertical="top"/>
    </xf>
    <xf numFmtId="0" fontId="22" fillId="10" borderId="7" xfId="10" applyFont="1" applyFill="1" applyBorder="1" applyAlignment="1" applyProtection="1">
      <alignment horizontal="right" vertical="top" wrapText="1"/>
    </xf>
    <xf numFmtId="0" fontId="22" fillId="10" borderId="7" xfId="10" applyFont="1" applyFill="1" applyBorder="1" applyAlignment="1" applyProtection="1">
      <alignment horizontal="left" vertical="top" wrapText="1"/>
    </xf>
    <xf numFmtId="174" fontId="22" fillId="10" borderId="7" xfId="6" applyNumberFormat="1" applyFont="1" applyFill="1" applyBorder="1" applyAlignment="1" applyProtection="1">
      <alignment horizontal="left" vertical="top"/>
    </xf>
    <xf numFmtId="0" fontId="22" fillId="10" borderId="2" xfId="10" applyFont="1" applyFill="1" applyBorder="1" applyAlignment="1" applyProtection="1">
      <alignment horizontal="right" vertical="top" wrapText="1"/>
    </xf>
    <xf numFmtId="0" fontId="22" fillId="10" borderId="2" xfId="10" applyFont="1" applyFill="1" applyBorder="1" applyAlignment="1" applyProtection="1">
      <alignment vertical="top" wrapText="1"/>
    </xf>
    <xf numFmtId="0" fontId="22" fillId="10" borderId="7" xfId="10" applyFont="1" applyFill="1" applyBorder="1" applyAlignment="1" applyProtection="1">
      <alignment vertical="top" wrapText="1"/>
    </xf>
    <xf numFmtId="0" fontId="22" fillId="10" borderId="2" xfId="10" applyFont="1" applyFill="1" applyBorder="1" applyAlignment="1" applyProtection="1">
      <alignment horizontal="right" vertical="top"/>
    </xf>
    <xf numFmtId="0" fontId="22" fillId="10" borderId="7" xfId="10" applyFont="1" applyFill="1" applyBorder="1" applyAlignment="1" applyProtection="1">
      <alignment horizontal="right" vertical="top"/>
    </xf>
    <xf numFmtId="0" fontId="22" fillId="10" borderId="7" xfId="10" applyFont="1" applyFill="1" applyBorder="1" applyProtection="1"/>
    <xf numFmtId="0" fontId="22" fillId="10" borderId="0" xfId="10" applyFont="1" applyFill="1" applyBorder="1" applyAlignment="1" applyProtection="1">
      <alignment horizontal="right" vertical="top"/>
    </xf>
    <xf numFmtId="0" fontId="22" fillId="10" borderId="7" xfId="10" applyFont="1" applyFill="1" applyBorder="1" applyAlignment="1" applyProtection="1">
      <alignment vertical="top"/>
    </xf>
    <xf numFmtId="0" fontId="22" fillId="10" borderId="10" xfId="10" applyFont="1" applyFill="1" applyBorder="1" applyAlignment="1" applyProtection="1">
      <alignment horizontal="right" vertical="top"/>
    </xf>
    <xf numFmtId="0" fontId="22" fillId="10" borderId="10" xfId="10" applyFont="1" applyFill="1" applyBorder="1" applyProtection="1"/>
    <xf numFmtId="0" fontId="22" fillId="0" borderId="0" xfId="10" applyFont="1" applyAlignment="1" applyProtection="1">
      <alignment horizontal="right"/>
    </xf>
    <xf numFmtId="0" fontId="20" fillId="11" borderId="0" xfId="10" applyFont="1" applyFill="1" applyBorder="1" applyAlignment="1" applyProtection="1">
      <alignment horizontal="right"/>
    </xf>
    <xf numFmtId="0" fontId="22" fillId="11" borderId="0" xfId="10" applyFont="1" applyFill="1" applyBorder="1" applyProtection="1"/>
    <xf numFmtId="0" fontId="20" fillId="11" borderId="0" xfId="10" applyFont="1" applyFill="1" applyBorder="1" applyProtection="1"/>
    <xf numFmtId="0" fontId="22" fillId="11" borderId="0" xfId="10" applyFont="1" applyFill="1" applyBorder="1" applyAlignment="1" applyProtection="1">
      <alignment horizontal="right"/>
    </xf>
    <xf numFmtId="172" fontId="22" fillId="0" borderId="0" xfId="10" applyNumberFormat="1" applyFont="1" applyFill="1" applyBorder="1" applyAlignment="1" applyProtection="1">
      <alignment horizontal="right"/>
    </xf>
    <xf numFmtId="172" fontId="22" fillId="0" borderId="0" xfId="10" applyNumberFormat="1" applyFont="1" applyFill="1" applyBorder="1" applyAlignment="1" applyProtection="1">
      <alignment horizontal="right"/>
      <protection locked="0"/>
    </xf>
    <xf numFmtId="172" fontId="22" fillId="11" borderId="0" xfId="10" applyNumberFormat="1" applyFont="1" applyFill="1" applyBorder="1" applyProtection="1"/>
    <xf numFmtId="0" fontId="20" fillId="3" borderId="0" xfId="10" applyFont="1" applyFill="1" applyAlignment="1" applyProtection="1">
      <alignment horizontal="right" wrapText="1"/>
    </xf>
    <xf numFmtId="0" fontId="22" fillId="3" borderId="0" xfId="10" applyFont="1" applyFill="1" applyProtection="1"/>
    <xf numFmtId="0" fontId="22" fillId="3" borderId="0" xfId="10" applyFont="1" applyFill="1" applyAlignment="1" applyProtection="1">
      <alignment horizontal="right"/>
    </xf>
    <xf numFmtId="0" fontId="25" fillId="3" borderId="0" xfId="4" applyFont="1" applyFill="1" applyBorder="1" applyAlignment="1" applyProtection="1">
      <alignment vertical="center"/>
    </xf>
    <xf numFmtId="1" fontId="22" fillId="5" borderId="68" xfId="4" applyNumberFormat="1" applyFont="1" applyFill="1" applyBorder="1" applyAlignment="1" applyProtection="1">
      <alignment vertical="center"/>
    </xf>
    <xf numFmtId="1" fontId="22" fillId="5" borderId="20" xfId="4" applyNumberFormat="1" applyFont="1" applyFill="1" applyBorder="1" applyAlignment="1" applyProtection="1">
      <alignment vertical="center"/>
    </xf>
    <xf numFmtId="0" fontId="22" fillId="0" borderId="0" xfId="4" applyFont="1" applyAlignment="1" applyProtection="1">
      <alignment horizontal="right"/>
    </xf>
    <xf numFmtId="0" fontId="22" fillId="0" borderId="0" xfId="4" applyFont="1" applyAlignment="1" applyProtection="1">
      <alignment horizontal="left"/>
    </xf>
    <xf numFmtId="0" fontId="18" fillId="0" borderId="0" xfId="4" applyAlignment="1">
      <alignment horizontal="left"/>
    </xf>
    <xf numFmtId="0" fontId="19" fillId="3" borderId="1" xfId="4" applyFont="1" applyFill="1" applyBorder="1" applyAlignment="1" applyProtection="1">
      <alignment horizontal="right"/>
    </xf>
    <xf numFmtId="0" fontId="20" fillId="3" borderId="6" xfId="4" applyFont="1" applyFill="1" applyBorder="1" applyAlignment="1" applyProtection="1">
      <alignment horizontal="right" vertical="center"/>
    </xf>
    <xf numFmtId="1" fontId="22" fillId="5" borderId="68" xfId="4" applyNumberFormat="1" applyFont="1" applyFill="1" applyBorder="1" applyAlignment="1" applyProtection="1">
      <alignment horizontal="right"/>
    </xf>
    <xf numFmtId="1" fontId="22" fillId="5" borderId="16" xfId="4" applyNumberFormat="1" applyFont="1" applyFill="1" applyBorder="1" applyAlignment="1" applyProtection="1">
      <alignment vertical="top" wrapText="1"/>
    </xf>
    <xf numFmtId="0" fontId="22" fillId="0" borderId="0" xfId="4" applyFont="1" applyAlignment="1" applyProtection="1">
      <alignment vertical="top" wrapText="1"/>
      <protection locked="0"/>
    </xf>
    <xf numFmtId="1" fontId="22" fillId="5" borderId="70" xfId="4" applyNumberFormat="1" applyFont="1" applyFill="1" applyBorder="1" applyAlignment="1" applyProtection="1">
      <alignment horizontal="right"/>
    </xf>
    <xf numFmtId="1" fontId="20" fillId="5" borderId="10" xfId="4" applyNumberFormat="1" applyFont="1" applyFill="1" applyBorder="1" applyAlignment="1" applyProtection="1">
      <alignment horizontal="right"/>
    </xf>
    <xf numFmtId="1" fontId="22" fillId="5" borderId="69" xfId="4" applyNumberFormat="1" applyFont="1" applyFill="1" applyBorder="1" applyAlignment="1" applyProtection="1">
      <alignment horizontal="right" vertical="center"/>
    </xf>
    <xf numFmtId="1" fontId="23" fillId="5" borderId="16" xfId="4" applyNumberFormat="1" applyFont="1" applyFill="1" applyBorder="1" applyAlignment="1" applyProtection="1">
      <alignment vertical="top" wrapText="1"/>
    </xf>
    <xf numFmtId="172" fontId="23" fillId="0" borderId="21" xfId="5" applyNumberFormat="1" applyFont="1" applyFill="1" applyBorder="1" applyAlignment="1" applyProtection="1">
      <alignment horizontal="right" vertical="top" wrapText="1"/>
    </xf>
    <xf numFmtId="172" fontId="23" fillId="0" borderId="21" xfId="5" applyNumberFormat="1" applyFont="1" applyFill="1" applyBorder="1" applyAlignment="1" applyProtection="1">
      <alignment horizontal="right" vertical="top" wrapText="1"/>
      <protection locked="0"/>
    </xf>
    <xf numFmtId="172" fontId="22" fillId="0" borderId="21" xfId="5" applyNumberFormat="1" applyFont="1" applyFill="1" applyBorder="1" applyAlignment="1" applyProtection="1">
      <alignment horizontal="right" vertical="top" wrapText="1"/>
    </xf>
    <xf numFmtId="172" fontId="22" fillId="0" borderId="21" xfId="5" applyNumberFormat="1" applyFont="1" applyFill="1" applyBorder="1" applyAlignment="1" applyProtection="1">
      <alignment horizontal="right" vertical="top" wrapText="1"/>
      <protection locked="0"/>
    </xf>
    <xf numFmtId="172" fontId="23" fillId="0" borderId="41" xfId="5" applyNumberFormat="1" applyFont="1" applyFill="1" applyBorder="1" applyAlignment="1" applyProtection="1">
      <alignment horizontal="right"/>
    </xf>
    <xf numFmtId="172" fontId="23" fillId="0" borderId="41" xfId="5" applyNumberFormat="1" applyFont="1" applyFill="1" applyBorder="1" applyAlignment="1" applyProtection="1">
      <alignment horizontal="right"/>
      <protection locked="0"/>
    </xf>
    <xf numFmtId="1" fontId="22" fillId="5" borderId="10" xfId="4" applyNumberFormat="1" applyFont="1" applyFill="1" applyBorder="1" applyAlignment="1" applyProtection="1">
      <alignment horizontal="right"/>
    </xf>
    <xf numFmtId="1" fontId="22" fillId="5" borderId="71" xfId="4" applyNumberFormat="1" applyFont="1" applyFill="1" applyBorder="1" applyAlignment="1" applyProtection="1">
      <alignment horizontal="right" vertical="center"/>
    </xf>
    <xf numFmtId="0" fontId="22" fillId="5" borderId="10" xfId="4" applyFont="1" applyFill="1" applyBorder="1" applyAlignment="1" applyProtection="1">
      <alignment horizontal="right"/>
    </xf>
    <xf numFmtId="0" fontId="22" fillId="5" borderId="0" xfId="4" applyFont="1" applyFill="1" applyBorder="1" applyAlignment="1" applyProtection="1">
      <alignment horizontal="right"/>
    </xf>
    <xf numFmtId="0" fontId="22" fillId="0" borderId="0" xfId="4" applyFont="1" applyFill="1" applyBorder="1" applyAlignment="1" applyProtection="1">
      <alignment horizontal="right"/>
    </xf>
    <xf numFmtId="172" fontId="22" fillId="0" borderId="7" xfId="5" applyNumberFormat="1" applyFont="1" applyFill="1" applyBorder="1" applyProtection="1"/>
    <xf numFmtId="0" fontId="22" fillId="7" borderId="10" xfId="4" applyFont="1" applyFill="1" applyBorder="1" applyAlignment="1" applyProtection="1">
      <alignment horizontal="right"/>
    </xf>
    <xf numFmtId="172" fontId="20" fillId="7" borderId="10" xfId="5" quotePrefix="1" applyNumberFormat="1" applyFont="1" applyFill="1" applyBorder="1" applyProtection="1"/>
    <xf numFmtId="0" fontId="22" fillId="7" borderId="0" xfId="4" applyFont="1" applyFill="1" applyBorder="1" applyAlignment="1" applyProtection="1">
      <alignment horizontal="right"/>
    </xf>
    <xf numFmtId="0" fontId="20" fillId="8" borderId="0" xfId="4" applyFont="1" applyFill="1" applyBorder="1" applyAlignment="1" applyProtection="1">
      <alignment horizontal="right"/>
    </xf>
    <xf numFmtId="0" fontId="20" fillId="8" borderId="71" xfId="4" applyFont="1" applyFill="1" applyBorder="1" applyAlignment="1" applyProtection="1">
      <alignment horizontal="right"/>
    </xf>
    <xf numFmtId="0" fontId="22" fillId="8" borderId="70" xfId="4" applyFont="1" applyFill="1" applyBorder="1" applyAlignment="1" applyProtection="1">
      <alignment horizontal="right" vertical="top" wrapText="1"/>
    </xf>
    <xf numFmtId="0" fontId="22" fillId="8" borderId="36" xfId="4" applyFont="1" applyFill="1" applyBorder="1" applyAlignment="1" applyProtection="1">
      <alignment vertical="top" wrapText="1"/>
    </xf>
    <xf numFmtId="172" fontId="20" fillId="0" borderId="41" xfId="5" applyNumberFormat="1" applyFont="1" applyFill="1" applyBorder="1" applyAlignment="1" applyProtection="1">
      <alignment vertical="top" wrapText="1"/>
    </xf>
    <xf numFmtId="172" fontId="20" fillId="0" borderId="41" xfId="5" applyNumberFormat="1" applyFont="1" applyFill="1" applyBorder="1" applyAlignment="1" applyProtection="1">
      <alignment vertical="top" wrapText="1"/>
      <protection locked="0"/>
    </xf>
    <xf numFmtId="0" fontId="20" fillId="8" borderId="10" xfId="4" applyFont="1" applyFill="1" applyBorder="1" applyAlignment="1" applyProtection="1">
      <alignment horizontal="right"/>
    </xf>
    <xf numFmtId="0" fontId="20" fillId="10" borderId="0" xfId="4" applyFont="1" applyFill="1" applyAlignment="1" applyProtection="1">
      <alignment horizontal="left"/>
    </xf>
    <xf numFmtId="174" fontId="22" fillId="10" borderId="2" xfId="6" applyNumberFormat="1" applyFont="1" applyFill="1" applyBorder="1" applyAlignment="1" applyProtection="1">
      <alignment vertical="top"/>
    </xf>
    <xf numFmtId="172" fontId="22" fillId="0" borderId="0" xfId="5" applyNumberFormat="1" applyFont="1" applyFill="1" applyBorder="1" applyProtection="1"/>
    <xf numFmtId="172" fontId="22" fillId="0" borderId="0" xfId="5" applyNumberFormat="1" applyFont="1" applyFill="1" applyBorder="1" applyProtection="1">
      <protection locked="0"/>
    </xf>
    <xf numFmtId="0" fontId="19" fillId="3" borderId="1" xfId="11" applyFont="1" applyFill="1" applyBorder="1" applyAlignment="1" applyProtection="1">
      <alignment horizontal="right"/>
    </xf>
    <xf numFmtId="0" fontId="19" fillId="3" borderId="2" xfId="11" applyFont="1" applyFill="1" applyBorder="1" applyAlignment="1" applyProtection="1">
      <alignment horizontal="left"/>
    </xf>
    <xf numFmtId="0" fontId="20" fillId="4" borderId="11" xfId="11" applyFont="1" applyFill="1" applyBorder="1" applyAlignment="1" applyProtection="1">
      <alignment horizontal="center" vertical="center"/>
    </xf>
    <xf numFmtId="0" fontId="20" fillId="3" borderId="11" xfId="11" applyFont="1" applyFill="1" applyBorder="1" applyAlignment="1" applyProtection="1">
      <alignment horizontal="centerContinuous" vertical="center"/>
    </xf>
    <xf numFmtId="0" fontId="21" fillId="0" borderId="0" xfId="11" applyFont="1" applyAlignment="1" applyProtection="1">
      <alignment vertical="center"/>
    </xf>
    <xf numFmtId="0" fontId="20" fillId="0" borderId="0" xfId="11" applyFont="1" applyAlignment="1" applyProtection="1">
      <alignment vertical="center"/>
    </xf>
    <xf numFmtId="0" fontId="20" fillId="0" borderId="0" xfId="11" applyFont="1" applyAlignment="1" applyProtection="1">
      <alignment horizontal="centerContinuous" vertical="center"/>
    </xf>
    <xf numFmtId="0" fontId="20" fillId="3" borderId="6" xfId="11" applyFont="1" applyFill="1" applyBorder="1" applyAlignment="1" applyProtection="1">
      <alignment horizontal="right" vertical="center"/>
    </xf>
    <xf numFmtId="0" fontId="20" fillId="3" borderId="7" xfId="11" applyFont="1" applyFill="1" applyBorder="1" applyAlignment="1" applyProtection="1">
      <alignment horizontal="center" vertical="center"/>
    </xf>
    <xf numFmtId="0" fontId="20" fillId="3" borderId="8" xfId="11" applyFont="1" applyFill="1" applyBorder="1" applyAlignment="1" applyProtection="1">
      <alignment horizontal="right" vertical="center"/>
    </xf>
    <xf numFmtId="0" fontId="20" fillId="4" borderId="8" xfId="11" applyFont="1" applyFill="1" applyBorder="1" applyAlignment="1" applyProtection="1">
      <alignment horizontal="center" vertical="center"/>
    </xf>
    <xf numFmtId="0" fontId="20" fillId="3" borderId="8" xfId="11" applyFont="1" applyFill="1" applyBorder="1" applyAlignment="1" applyProtection="1">
      <alignment horizontal="center" vertical="center"/>
    </xf>
    <xf numFmtId="0" fontId="20" fillId="0" borderId="0" xfId="11" applyFont="1" applyAlignment="1" applyProtection="1">
      <alignment horizontal="center" vertical="center"/>
    </xf>
    <xf numFmtId="0" fontId="20" fillId="5" borderId="2" xfId="11" applyFont="1" applyFill="1" applyBorder="1" applyAlignment="1" applyProtection="1">
      <alignment horizontal="left" vertical="center"/>
    </xf>
    <xf numFmtId="0" fontId="18" fillId="5" borderId="2" xfId="11" applyFill="1" applyBorder="1" applyAlignment="1">
      <alignment horizontal="left" vertical="center"/>
    </xf>
    <xf numFmtId="0" fontId="20" fillId="6" borderId="0" xfId="11" applyFont="1" applyFill="1" applyAlignment="1" applyProtection="1">
      <alignment horizontal="center"/>
    </xf>
    <xf numFmtId="0" fontId="22" fillId="0" borderId="0" xfId="11" applyFont="1" applyProtection="1"/>
    <xf numFmtId="1" fontId="22" fillId="5" borderId="68" xfId="11" applyNumberFormat="1" applyFont="1" applyFill="1" applyBorder="1" applyAlignment="1" applyProtection="1">
      <alignment horizontal="right"/>
    </xf>
    <xf numFmtId="1" fontId="22" fillId="5" borderId="20" xfId="11" applyNumberFormat="1" applyFont="1" applyFill="1" applyBorder="1" applyProtection="1"/>
    <xf numFmtId="0" fontId="22" fillId="5" borderId="20" xfId="11" applyFont="1" applyFill="1" applyBorder="1" applyProtection="1"/>
    <xf numFmtId="0" fontId="22" fillId="0" borderId="0" xfId="11" applyFont="1" applyProtection="1">
      <protection locked="0"/>
    </xf>
    <xf numFmtId="1" fontId="22" fillId="5" borderId="69" xfId="11" applyNumberFormat="1" applyFont="1" applyFill="1" applyBorder="1" applyAlignment="1" applyProtection="1">
      <alignment horizontal="right"/>
    </xf>
    <xf numFmtId="1" fontId="22" fillId="5" borderId="16" xfId="11" applyNumberFormat="1" applyFont="1" applyFill="1" applyBorder="1" applyProtection="1"/>
    <xf numFmtId="0" fontId="22" fillId="5" borderId="16" xfId="11" applyFont="1" applyFill="1" applyBorder="1" applyProtection="1"/>
    <xf numFmtId="1" fontId="23" fillId="5" borderId="69" xfId="11" applyNumberFormat="1" applyFont="1" applyFill="1" applyBorder="1" applyAlignment="1" applyProtection="1">
      <alignment horizontal="right" vertical="center"/>
    </xf>
    <xf numFmtId="1" fontId="23" fillId="5" borderId="16" xfId="11" applyNumberFormat="1" applyFont="1" applyFill="1" applyBorder="1" applyProtection="1"/>
    <xf numFmtId="0" fontId="23" fillId="5" borderId="16" xfId="11" applyFont="1" applyFill="1" applyBorder="1" applyProtection="1"/>
    <xf numFmtId="1" fontId="22" fillId="5" borderId="69" xfId="11" applyNumberFormat="1" applyFont="1" applyFill="1" applyBorder="1" applyAlignment="1" applyProtection="1">
      <alignment horizontal="right" vertical="top" wrapText="1"/>
    </xf>
    <xf numFmtId="1" fontId="22" fillId="5" borderId="16" xfId="11" applyNumberFormat="1" applyFont="1" applyFill="1" applyBorder="1" applyAlignment="1" applyProtection="1">
      <alignment vertical="top" wrapText="1"/>
    </xf>
    <xf numFmtId="0" fontId="22" fillId="5" borderId="16" xfId="11" applyFont="1" applyFill="1" applyBorder="1" applyAlignment="1" applyProtection="1">
      <alignment vertical="top" wrapText="1"/>
    </xf>
    <xf numFmtId="0" fontId="22" fillId="0" borderId="0" xfId="11" applyFont="1" applyAlignment="1" applyProtection="1">
      <alignment vertical="top" wrapText="1"/>
      <protection locked="0"/>
    </xf>
    <xf numFmtId="1" fontId="22" fillId="5" borderId="16" xfId="11" applyNumberFormat="1" applyFont="1" applyFill="1" applyBorder="1" applyAlignment="1" applyProtection="1">
      <alignment horizontal="right" vertical="top" wrapText="1"/>
    </xf>
    <xf numFmtId="0" fontId="23" fillId="0" borderId="0" xfId="11" applyFont="1" applyProtection="1">
      <protection locked="0"/>
    </xf>
    <xf numFmtId="1" fontId="23" fillId="5" borderId="69" xfId="11" applyNumberFormat="1" applyFont="1" applyFill="1" applyBorder="1" applyAlignment="1" applyProtection="1">
      <alignment horizontal="right" vertical="top" wrapText="1"/>
    </xf>
    <xf numFmtId="0" fontId="23" fillId="5" borderId="16" xfId="11" applyFont="1" applyFill="1" applyBorder="1" applyAlignment="1" applyProtection="1">
      <alignment vertical="top" wrapText="1"/>
    </xf>
    <xf numFmtId="1" fontId="23" fillId="5" borderId="16" xfId="11" applyNumberFormat="1" applyFont="1" applyFill="1" applyBorder="1" applyAlignment="1" applyProtection="1">
      <alignment horizontal="right" vertical="top" wrapText="1"/>
    </xf>
    <xf numFmtId="0" fontId="23" fillId="0" borderId="0" xfId="11" applyFont="1" applyAlignment="1" applyProtection="1">
      <alignment vertical="top" wrapText="1"/>
      <protection locked="0"/>
    </xf>
    <xf numFmtId="0" fontId="20" fillId="0" borderId="0" xfId="11" applyFont="1" applyAlignment="1" applyProtection="1">
      <alignment vertical="center"/>
      <protection locked="0"/>
    </xf>
    <xf numFmtId="1" fontId="23" fillId="5" borderId="69" xfId="11" applyNumberFormat="1" applyFont="1" applyFill="1" applyBorder="1" applyAlignment="1" applyProtection="1">
      <alignment horizontal="right"/>
    </xf>
    <xf numFmtId="1" fontId="22" fillId="5" borderId="70" xfId="11" applyNumberFormat="1" applyFont="1" applyFill="1" applyBorder="1" applyAlignment="1" applyProtection="1">
      <alignment horizontal="right"/>
    </xf>
    <xf numFmtId="1" fontId="22" fillId="5" borderId="36" xfId="11" applyNumberFormat="1" applyFont="1" applyFill="1" applyBorder="1" applyProtection="1"/>
    <xf numFmtId="0" fontId="22" fillId="5" borderId="36" xfId="11" applyFont="1" applyFill="1" applyBorder="1" applyProtection="1"/>
    <xf numFmtId="1" fontId="20" fillId="5" borderId="10" xfId="11" applyNumberFormat="1" applyFont="1" applyFill="1" applyBorder="1" applyAlignment="1" applyProtection="1">
      <alignment horizontal="right"/>
    </xf>
    <xf numFmtId="1" fontId="20" fillId="5" borderId="10" xfId="11" applyNumberFormat="1" applyFont="1" applyFill="1" applyBorder="1" applyProtection="1"/>
    <xf numFmtId="0" fontId="20" fillId="5" borderId="10" xfId="11" applyFont="1" applyFill="1" applyBorder="1" applyProtection="1"/>
    <xf numFmtId="0" fontId="20" fillId="0" borderId="0" xfId="11" applyFont="1" applyProtection="1">
      <protection locked="0"/>
    </xf>
    <xf numFmtId="1" fontId="22" fillId="5" borderId="69" xfId="11" applyNumberFormat="1" applyFont="1" applyFill="1" applyBorder="1" applyAlignment="1" applyProtection="1">
      <alignment horizontal="right" vertical="center"/>
    </xf>
    <xf numFmtId="1" fontId="22" fillId="5" borderId="16" xfId="11" applyNumberFormat="1" applyFont="1" applyFill="1" applyBorder="1" applyAlignment="1" applyProtection="1">
      <alignment vertical="center"/>
    </xf>
    <xf numFmtId="0" fontId="22" fillId="0" borderId="0" xfId="11" applyFont="1" applyAlignment="1" applyProtection="1">
      <alignment vertical="center"/>
      <protection locked="0"/>
    </xf>
    <xf numFmtId="1" fontId="23" fillId="5" borderId="16" xfId="11" applyNumberFormat="1" applyFont="1" applyFill="1" applyBorder="1" applyAlignment="1" applyProtection="1">
      <alignment vertical="top" wrapText="1"/>
    </xf>
    <xf numFmtId="1" fontId="22" fillId="5" borderId="10" xfId="11" applyNumberFormat="1" applyFont="1" applyFill="1" applyBorder="1" applyProtection="1"/>
    <xf numFmtId="0" fontId="20" fillId="0" borderId="0" xfId="11" applyFont="1" applyProtection="1"/>
    <xf numFmtId="0" fontId="23" fillId="5" borderId="70" xfId="11" applyFont="1" applyFill="1" applyBorder="1" applyAlignment="1" applyProtection="1">
      <alignment horizontal="right"/>
    </xf>
    <xf numFmtId="0" fontId="23" fillId="5" borderId="36" xfId="11" applyFont="1" applyFill="1" applyBorder="1" applyProtection="1"/>
    <xf numFmtId="1" fontId="22" fillId="5" borderId="10" xfId="11" applyNumberFormat="1" applyFont="1" applyFill="1" applyBorder="1" applyAlignment="1" applyProtection="1">
      <alignment horizontal="right"/>
    </xf>
    <xf numFmtId="1" fontId="22" fillId="5" borderId="71" xfId="11" applyNumberFormat="1" applyFont="1" applyFill="1" applyBorder="1" applyAlignment="1" applyProtection="1">
      <alignment horizontal="right" vertical="center"/>
    </xf>
    <xf numFmtId="1" fontId="22" fillId="5" borderId="22" xfId="11" applyNumberFormat="1" applyFont="1" applyFill="1" applyBorder="1" applyAlignment="1" applyProtection="1">
      <alignment vertical="center"/>
    </xf>
    <xf numFmtId="0" fontId="22" fillId="5" borderId="22" xfId="11" applyFont="1" applyFill="1" applyBorder="1" applyProtection="1"/>
    <xf numFmtId="1" fontId="22" fillId="5" borderId="69" xfId="11" applyNumberFormat="1" applyFont="1" applyFill="1" applyBorder="1" applyAlignment="1" applyProtection="1">
      <alignment horizontal="right" vertical="center" wrapText="1"/>
    </xf>
    <xf numFmtId="1" fontId="22" fillId="5" borderId="16" xfId="11" applyNumberFormat="1" applyFont="1" applyFill="1" applyBorder="1" applyAlignment="1" applyProtection="1">
      <alignment horizontal="right" vertical="center" wrapText="1"/>
    </xf>
    <xf numFmtId="0" fontId="22" fillId="5" borderId="16" xfId="11" applyFont="1" applyFill="1" applyBorder="1" applyAlignment="1" applyProtection="1">
      <alignment vertical="center" wrapText="1"/>
    </xf>
    <xf numFmtId="1" fontId="22" fillId="5" borderId="16" xfId="11" applyNumberFormat="1" applyFont="1" applyFill="1" applyBorder="1" applyAlignment="1" applyProtection="1">
      <alignment horizontal="right"/>
    </xf>
    <xf numFmtId="1" fontId="22" fillId="5" borderId="16" xfId="11" applyNumberFormat="1" applyFont="1" applyFill="1" applyBorder="1" applyAlignment="1" applyProtection="1">
      <alignment vertical="top"/>
    </xf>
    <xf numFmtId="0" fontId="22" fillId="0" borderId="0" xfId="11" applyFont="1" applyAlignment="1" applyProtection="1">
      <alignment vertical="top"/>
      <protection locked="0"/>
    </xf>
    <xf numFmtId="1" fontId="23" fillId="5" borderId="36" xfId="11" applyNumberFormat="1" applyFont="1" applyFill="1" applyBorder="1" applyProtection="1"/>
    <xf numFmtId="1" fontId="23" fillId="5" borderId="70" xfId="11" applyNumberFormat="1" applyFont="1" applyFill="1" applyBorder="1" applyAlignment="1" applyProtection="1">
      <alignment horizontal="right"/>
    </xf>
    <xf numFmtId="0" fontId="22" fillId="5" borderId="10" xfId="11" applyFont="1" applyFill="1" applyBorder="1" applyAlignment="1" applyProtection="1">
      <alignment horizontal="right"/>
    </xf>
    <xf numFmtId="0" fontId="22" fillId="5" borderId="10" xfId="11" applyFont="1" applyFill="1" applyBorder="1" applyProtection="1"/>
    <xf numFmtId="0" fontId="22" fillId="5" borderId="0" xfId="11" applyFont="1" applyFill="1" applyBorder="1" applyAlignment="1" applyProtection="1">
      <alignment horizontal="right"/>
    </xf>
    <xf numFmtId="0" fontId="22" fillId="5" borderId="0" xfId="11" applyFont="1" applyFill="1" applyBorder="1" applyProtection="1"/>
    <xf numFmtId="0" fontId="20" fillId="5" borderId="0" xfId="11" applyFont="1" applyFill="1" applyBorder="1" applyProtection="1"/>
    <xf numFmtId="0" fontId="22" fillId="0" borderId="0" xfId="11" applyFont="1" applyFill="1" applyBorder="1" applyAlignment="1" applyProtection="1">
      <alignment horizontal="right"/>
    </xf>
    <xf numFmtId="0" fontId="22" fillId="0" borderId="0" xfId="11" applyFont="1" applyFill="1" applyBorder="1" applyProtection="1"/>
    <xf numFmtId="0" fontId="20" fillId="0" borderId="0" xfId="11" applyFont="1" applyFill="1" applyBorder="1" applyProtection="1"/>
    <xf numFmtId="0" fontId="20" fillId="7" borderId="10" xfId="11" applyFont="1" applyFill="1" applyBorder="1" applyAlignment="1" applyProtection="1">
      <alignment horizontal="left" vertical="center"/>
    </xf>
    <xf numFmtId="0" fontId="18" fillId="7" borderId="10" xfId="11" applyFill="1" applyBorder="1" applyAlignment="1">
      <alignment horizontal="left" vertical="center"/>
    </xf>
    <xf numFmtId="0" fontId="22" fillId="7" borderId="69" xfId="11" applyFont="1" applyFill="1" applyBorder="1" applyAlignment="1" applyProtection="1">
      <alignment horizontal="right"/>
    </xf>
    <xf numFmtId="0" fontId="22" fillId="7" borderId="16" xfId="11" applyFont="1" applyFill="1" applyBorder="1" applyProtection="1"/>
    <xf numFmtId="0" fontId="23" fillId="7" borderId="69" xfId="11" applyFont="1" applyFill="1" applyBorder="1" applyAlignment="1" applyProtection="1">
      <alignment horizontal="right"/>
    </xf>
    <xf numFmtId="0" fontId="23" fillId="7" borderId="16" xfId="11" applyFont="1" applyFill="1" applyBorder="1" applyProtection="1"/>
    <xf numFmtId="0" fontId="22" fillId="7" borderId="69" xfId="11" applyFont="1" applyFill="1" applyBorder="1" applyAlignment="1" applyProtection="1">
      <alignment horizontal="right" vertical="top" wrapText="1"/>
    </xf>
    <xf numFmtId="0" fontId="22" fillId="7" borderId="16" xfId="11" applyFont="1" applyFill="1" applyBorder="1" applyAlignment="1" applyProtection="1">
      <alignment vertical="top" wrapText="1"/>
    </xf>
    <xf numFmtId="0" fontId="22" fillId="7" borderId="70" xfId="11" applyFont="1" applyFill="1" applyBorder="1" applyAlignment="1" applyProtection="1">
      <alignment horizontal="right"/>
    </xf>
    <xf numFmtId="0" fontId="22" fillId="7" borderId="36" xfId="11" applyFont="1" applyFill="1" applyBorder="1" applyProtection="1"/>
    <xf numFmtId="0" fontId="20" fillId="7" borderId="10" xfId="11" applyFont="1" applyFill="1" applyBorder="1" applyAlignment="1" applyProtection="1">
      <alignment horizontal="right"/>
    </xf>
    <xf numFmtId="0" fontId="20" fillId="7" borderId="10" xfId="11" applyFont="1" applyFill="1" applyBorder="1" applyProtection="1"/>
    <xf numFmtId="0" fontId="22" fillId="7" borderId="70" xfId="11" applyFont="1" applyFill="1" applyBorder="1" applyAlignment="1" applyProtection="1">
      <alignment horizontal="right" vertical="top"/>
    </xf>
    <xf numFmtId="0" fontId="22" fillId="7" borderId="36" xfId="11" applyFont="1" applyFill="1" applyBorder="1" applyAlignment="1" applyProtection="1">
      <alignment vertical="top" wrapText="1"/>
    </xf>
    <xf numFmtId="0" fontId="22" fillId="7" borderId="10" xfId="11" applyFont="1" applyFill="1" applyBorder="1" applyAlignment="1" applyProtection="1">
      <alignment horizontal="right"/>
    </xf>
    <xf numFmtId="0" fontId="22" fillId="7" borderId="10" xfId="11" applyFont="1" applyFill="1" applyBorder="1" applyProtection="1"/>
    <xf numFmtId="0" fontId="22" fillId="7" borderId="0" xfId="11" applyFont="1" applyFill="1" applyBorder="1" applyAlignment="1" applyProtection="1">
      <alignment horizontal="right"/>
    </xf>
    <xf numFmtId="0" fontId="22" fillId="7" borderId="0" xfId="11" applyFont="1" applyFill="1" applyBorder="1" applyProtection="1"/>
    <xf numFmtId="0" fontId="20" fillId="7" borderId="0" xfId="11" applyFont="1" applyFill="1" applyBorder="1" applyProtection="1"/>
    <xf numFmtId="0" fontId="20" fillId="8" borderId="0" xfId="11" applyFont="1" applyFill="1" applyBorder="1" applyAlignment="1" applyProtection="1">
      <alignment horizontal="right"/>
    </xf>
    <xf numFmtId="0" fontId="22" fillId="8" borderId="0" xfId="11" applyFont="1" applyFill="1" applyBorder="1" applyProtection="1"/>
    <xf numFmtId="0" fontId="20" fillId="8" borderId="0" xfId="11" applyFont="1" applyFill="1" applyBorder="1" applyProtection="1"/>
    <xf numFmtId="0" fontId="22" fillId="0" borderId="0" xfId="11" applyFont="1" applyFill="1" applyProtection="1"/>
    <xf numFmtId="0" fontId="20" fillId="8" borderId="71" xfId="11" applyFont="1" applyFill="1" applyBorder="1" applyAlignment="1" applyProtection="1">
      <alignment horizontal="right"/>
    </xf>
    <xf numFmtId="0" fontId="20" fillId="8" borderId="22" xfId="11" applyFont="1" applyFill="1" applyBorder="1" applyProtection="1"/>
    <xf numFmtId="0" fontId="22" fillId="0" borderId="0" xfId="11" applyFont="1" applyFill="1" applyProtection="1">
      <protection locked="0"/>
    </xf>
    <xf numFmtId="0" fontId="20" fillId="8" borderId="69" xfId="11" applyFont="1" applyFill="1" applyBorder="1" applyAlignment="1" applyProtection="1">
      <alignment horizontal="right" vertical="top"/>
    </xf>
    <xf numFmtId="0" fontId="20" fillId="8" borderId="16" xfId="11" applyFont="1" applyFill="1" applyBorder="1" applyProtection="1"/>
    <xf numFmtId="0" fontId="22" fillId="8" borderId="69" xfId="11" applyFont="1" applyFill="1" applyBorder="1" applyAlignment="1" applyProtection="1">
      <alignment horizontal="right" vertical="top"/>
    </xf>
    <xf numFmtId="0" fontId="22" fillId="8" borderId="16" xfId="11" applyFont="1" applyFill="1" applyBorder="1" applyProtection="1"/>
    <xf numFmtId="0" fontId="22" fillId="8" borderId="69" xfId="11" applyFont="1" applyFill="1" applyBorder="1" applyAlignment="1" applyProtection="1">
      <alignment horizontal="right" vertical="top" wrapText="1"/>
    </xf>
    <xf numFmtId="0" fontId="22" fillId="8" borderId="16" xfId="11" applyFont="1" applyFill="1" applyBorder="1" applyAlignment="1" applyProtection="1">
      <alignment vertical="top"/>
    </xf>
    <xf numFmtId="0" fontId="22" fillId="0" borderId="0" xfId="11" applyFont="1" applyFill="1" applyAlignment="1" applyProtection="1">
      <alignment vertical="top"/>
      <protection locked="0"/>
    </xf>
    <xf numFmtId="0" fontId="22" fillId="8" borderId="16" xfId="11" applyFont="1" applyFill="1" applyBorder="1" applyAlignment="1" applyProtection="1">
      <alignment vertical="top" wrapText="1"/>
    </xf>
    <xf numFmtId="0" fontId="22" fillId="0" borderId="0" xfId="11" applyFont="1" applyFill="1" applyAlignment="1" applyProtection="1">
      <alignment vertical="top" wrapText="1"/>
      <protection locked="0"/>
    </xf>
    <xf numFmtId="0" fontId="22" fillId="8" borderId="70" xfId="11" applyFont="1" applyFill="1" applyBorder="1" applyAlignment="1" applyProtection="1">
      <alignment horizontal="right" vertical="top" wrapText="1"/>
    </xf>
    <xf numFmtId="0" fontId="22" fillId="8" borderId="36" xfId="11" applyFont="1" applyFill="1" applyBorder="1" applyAlignment="1" applyProtection="1">
      <alignment vertical="top" wrapText="1"/>
    </xf>
    <xf numFmtId="0" fontId="20" fillId="8" borderId="10" xfId="11" applyFont="1" applyFill="1" applyBorder="1" applyAlignment="1" applyProtection="1">
      <alignment horizontal="right"/>
    </xf>
    <xf numFmtId="0" fontId="22" fillId="8" borderId="10" xfId="11" applyFont="1" applyFill="1" applyBorder="1" applyProtection="1"/>
    <xf numFmtId="0" fontId="20" fillId="8" borderId="10" xfId="11" applyFont="1" applyFill="1" applyBorder="1" applyProtection="1"/>
    <xf numFmtId="0" fontId="20" fillId="8" borderId="69" xfId="11" applyFont="1" applyFill="1" applyBorder="1" applyAlignment="1" applyProtection="1">
      <alignment horizontal="right"/>
    </xf>
    <xf numFmtId="0" fontId="22" fillId="8" borderId="69" xfId="11" applyFont="1" applyFill="1" applyBorder="1" applyAlignment="1" applyProtection="1">
      <alignment horizontal="right"/>
    </xf>
    <xf numFmtId="0" fontId="23" fillId="0" borderId="0" xfId="11" applyFont="1" applyFill="1" applyProtection="1">
      <protection locked="0"/>
    </xf>
    <xf numFmtId="0" fontId="23" fillId="8" borderId="69" xfId="11" applyFont="1" applyFill="1" applyBorder="1" applyAlignment="1" applyProtection="1">
      <alignment horizontal="right"/>
    </xf>
    <xf numFmtId="0" fontId="23" fillId="8" borderId="16" xfId="11" applyFont="1" applyFill="1" applyBorder="1" applyProtection="1"/>
    <xf numFmtId="0" fontId="23" fillId="0" borderId="0" xfId="11" applyFont="1" applyFill="1" applyAlignment="1" applyProtection="1">
      <alignment vertical="top" wrapText="1"/>
      <protection locked="0"/>
    </xf>
    <xf numFmtId="0" fontId="23" fillId="8" borderId="70" xfId="11" applyFont="1" applyFill="1" applyBorder="1" applyAlignment="1" applyProtection="1">
      <alignment horizontal="right"/>
    </xf>
    <xf numFmtId="0" fontId="23" fillId="8" borderId="36" xfId="11" applyFont="1" applyFill="1" applyBorder="1" applyProtection="1"/>
    <xf numFmtId="0" fontId="22" fillId="0" borderId="0" xfId="11" applyFont="1" applyAlignment="1" applyProtection="1">
      <alignment horizontal="right"/>
    </xf>
    <xf numFmtId="0" fontId="20" fillId="10" borderId="0" xfId="11" applyFont="1" applyFill="1" applyAlignment="1" applyProtection="1">
      <alignment horizontal="left"/>
    </xf>
    <xf numFmtId="0" fontId="22" fillId="10" borderId="0" xfId="11" applyFont="1" applyFill="1" applyProtection="1"/>
    <xf numFmtId="0" fontId="22" fillId="10" borderId="0" xfId="11" applyFont="1" applyFill="1" applyAlignment="1" applyProtection="1">
      <alignment horizontal="right"/>
    </xf>
    <xf numFmtId="0" fontId="22" fillId="10" borderId="2" xfId="11" applyFont="1" applyFill="1" applyBorder="1" applyAlignment="1" applyProtection="1">
      <alignment horizontal="left" vertical="top"/>
    </xf>
    <xf numFmtId="0" fontId="22" fillId="10" borderId="0" xfId="11" applyFont="1" applyFill="1" applyBorder="1" applyAlignment="1" applyProtection="1">
      <alignment horizontal="left" vertical="top"/>
    </xf>
    <xf numFmtId="0" fontId="22" fillId="10" borderId="7" xfId="11" applyFont="1" applyFill="1" applyBorder="1" applyAlignment="1" applyProtection="1">
      <alignment horizontal="left" vertical="top" wrapText="1"/>
    </xf>
    <xf numFmtId="0" fontId="22" fillId="0" borderId="0" xfId="11" applyFont="1" applyAlignment="1" applyProtection="1">
      <alignment vertical="top"/>
    </xf>
    <xf numFmtId="0" fontId="22" fillId="10" borderId="2" xfId="11" applyFont="1" applyFill="1" applyBorder="1" applyAlignment="1" applyProtection="1">
      <alignment horizontal="left" vertical="top" wrapText="1"/>
    </xf>
    <xf numFmtId="0" fontId="22" fillId="10" borderId="0" xfId="11" applyFont="1" applyFill="1" applyBorder="1" applyAlignment="1" applyProtection="1">
      <alignment horizontal="left" vertical="top" wrapText="1"/>
    </xf>
    <xf numFmtId="0" fontId="22" fillId="10" borderId="10" xfId="11" applyFont="1" applyFill="1" applyBorder="1" applyAlignment="1" applyProtection="1">
      <alignment horizontal="left" vertical="top" wrapText="1"/>
    </xf>
    <xf numFmtId="0" fontId="22" fillId="10" borderId="7" xfId="11" applyFont="1" applyFill="1" applyBorder="1" applyAlignment="1" applyProtection="1">
      <alignment horizontal="left" vertical="top"/>
    </xf>
    <xf numFmtId="0" fontId="22" fillId="10" borderId="10" xfId="11" applyFont="1" applyFill="1" applyBorder="1" applyAlignment="1" applyProtection="1">
      <alignment horizontal="left" vertical="top"/>
    </xf>
    <xf numFmtId="0" fontId="20" fillId="0" borderId="0" xfId="11" applyFont="1" applyFill="1" applyBorder="1" applyAlignment="1" applyProtection="1">
      <alignment horizontal="right"/>
    </xf>
    <xf numFmtId="0" fontId="20" fillId="11" borderId="0" xfId="11" applyFont="1" applyFill="1" applyBorder="1" applyAlignment="1" applyProtection="1">
      <alignment horizontal="right"/>
    </xf>
    <xf numFmtId="0" fontId="22" fillId="11" borderId="0" xfId="11" applyFont="1" applyFill="1" applyBorder="1" applyProtection="1"/>
    <xf numFmtId="0" fontId="22" fillId="11" borderId="0" xfId="11" applyFont="1" applyFill="1" applyBorder="1" applyAlignment="1" applyProtection="1">
      <alignment horizontal="right"/>
    </xf>
    <xf numFmtId="172" fontId="22" fillId="11" borderId="0" xfId="11" applyNumberFormat="1" applyFont="1" applyFill="1" applyBorder="1" applyProtection="1"/>
    <xf numFmtId="0" fontId="20" fillId="3" borderId="0" xfId="11" applyFont="1" applyFill="1" applyAlignment="1" applyProtection="1">
      <alignment horizontal="right" wrapText="1"/>
    </xf>
    <xf numFmtId="0" fontId="22" fillId="3" borderId="0" xfId="11" applyFont="1" applyFill="1" applyProtection="1"/>
    <xf numFmtId="0" fontId="22" fillId="3" borderId="0" xfId="11" applyFont="1" applyFill="1" applyAlignment="1" applyProtection="1">
      <alignment horizontal="right"/>
    </xf>
    <xf numFmtId="0" fontId="22" fillId="7" borderId="16" xfId="4" applyFont="1" applyFill="1" applyBorder="1" applyAlignment="1" applyProtection="1">
      <alignment vertical="top"/>
    </xf>
    <xf numFmtId="0" fontId="22" fillId="7" borderId="36" xfId="4" applyFont="1" applyFill="1" applyBorder="1" applyAlignment="1" applyProtection="1">
      <alignment vertical="top"/>
    </xf>
    <xf numFmtId="172" fontId="22" fillId="0" borderId="41" xfId="5" applyNumberFormat="1" applyFont="1" applyFill="1" applyBorder="1" applyAlignment="1" applyProtection="1">
      <alignment vertical="top"/>
    </xf>
    <xf numFmtId="172" fontId="22" fillId="0" borderId="41" xfId="5" applyNumberFormat="1" applyFont="1" applyFill="1" applyBorder="1" applyAlignment="1" applyProtection="1">
      <alignment vertical="top"/>
      <protection locked="0"/>
    </xf>
    <xf numFmtId="172" fontId="22" fillId="0" borderId="39" xfId="5" applyNumberFormat="1" applyFont="1" applyBorder="1" applyProtection="1"/>
    <xf numFmtId="172" fontId="22" fillId="0" borderId="39" xfId="5" applyNumberFormat="1" applyFont="1" applyBorder="1" applyProtection="1">
      <protection locked="0"/>
    </xf>
    <xf numFmtId="1" fontId="23" fillId="5" borderId="16" xfId="4" applyNumberFormat="1" applyFont="1" applyFill="1" applyBorder="1" applyAlignment="1" applyProtection="1">
      <alignment horizontal="right"/>
    </xf>
    <xf numFmtId="0" fontId="26" fillId="12" borderId="0" xfId="4" applyFont="1" applyFill="1" applyBorder="1" applyAlignment="1" applyProtection="1">
      <alignment vertical="center"/>
      <protection locked="0"/>
    </xf>
    <xf numFmtId="1" fontId="22" fillId="5" borderId="69" xfId="4" applyNumberFormat="1" applyFont="1" applyFill="1" applyBorder="1" applyAlignment="1" applyProtection="1">
      <alignment vertical="top" wrapText="1"/>
    </xf>
    <xf numFmtId="172" fontId="22" fillId="0" borderId="21" xfId="5" applyNumberFormat="1" applyFont="1" applyFill="1" applyBorder="1" applyAlignment="1" applyProtection="1">
      <alignment horizontal="left" vertical="top"/>
    </xf>
    <xf numFmtId="172" fontId="22" fillId="0" borderId="21" xfId="5" applyNumberFormat="1" applyFont="1" applyFill="1" applyBorder="1" applyAlignment="1" applyProtection="1">
      <alignment horizontal="left" vertical="top"/>
      <protection locked="0"/>
    </xf>
    <xf numFmtId="1" fontId="22" fillId="5" borderId="69" xfId="4" applyNumberFormat="1" applyFont="1" applyFill="1" applyBorder="1" applyAlignment="1" applyProtection="1">
      <alignment horizontal="right" wrapText="1"/>
    </xf>
    <xf numFmtId="1" fontId="23" fillId="5" borderId="16" xfId="4" applyNumberFormat="1" applyFont="1" applyFill="1" applyBorder="1" applyAlignment="1" applyProtection="1">
      <alignment horizontal="right" vertical="top"/>
    </xf>
    <xf numFmtId="0" fontId="20" fillId="10" borderId="0" xfId="4" applyFont="1" applyFill="1" applyProtection="1"/>
    <xf numFmtId="172" fontId="27" fillId="0" borderId="0" xfId="4" applyNumberFormat="1" applyFont="1" applyFill="1" applyBorder="1" applyProtection="1"/>
    <xf numFmtId="172" fontId="27" fillId="0" borderId="0" xfId="4" applyNumberFormat="1" applyFont="1" applyFill="1" applyBorder="1" applyProtection="1">
      <protection locked="0"/>
    </xf>
    <xf numFmtId="0" fontId="26" fillId="12" borderId="0" xfId="4" applyFont="1" applyFill="1" applyBorder="1" applyAlignment="1" applyProtection="1">
      <alignment vertical="center"/>
    </xf>
    <xf numFmtId="0" fontId="20" fillId="0" borderId="0" xfId="4" applyFont="1" applyFill="1" applyBorder="1" applyAlignment="1" applyProtection="1">
      <alignment horizontal="right"/>
    </xf>
    <xf numFmtId="1" fontId="22" fillId="5" borderId="16" xfId="4" applyNumberFormat="1" applyFont="1" applyFill="1" applyBorder="1" applyAlignment="1" applyProtection="1">
      <alignment horizontal="right" wrapText="1"/>
    </xf>
    <xf numFmtId="0" fontId="22" fillId="5" borderId="16" xfId="4" applyFont="1" applyFill="1" applyBorder="1" applyAlignment="1" applyProtection="1">
      <alignment wrapText="1"/>
    </xf>
    <xf numFmtId="172" fontId="22" fillId="0" borderId="21" xfId="5" applyNumberFormat="1" applyFont="1" applyBorder="1" applyAlignment="1" applyProtection="1"/>
    <xf numFmtId="172" fontId="22" fillId="0" borderId="21" xfId="5" applyNumberFormat="1" applyFont="1" applyBorder="1" applyAlignment="1" applyProtection="1">
      <protection locked="0"/>
    </xf>
    <xf numFmtId="172" fontId="22" fillId="0" borderId="21" xfId="5" applyNumberFormat="1" applyFont="1" applyFill="1" applyBorder="1" applyAlignment="1" applyProtection="1"/>
    <xf numFmtId="172" fontId="22" fillId="0" borderId="21" xfId="5" applyNumberFormat="1" applyFont="1" applyFill="1" applyBorder="1" applyAlignment="1" applyProtection="1">
      <protection locked="0"/>
    </xf>
    <xf numFmtId="0" fontId="22" fillId="10" borderId="0" xfId="4" applyFont="1" applyFill="1" applyBorder="1" applyAlignment="1" applyProtection="1">
      <alignment horizontal="right" vertical="center" wrapText="1"/>
    </xf>
    <xf numFmtId="0" fontId="22" fillId="10" borderId="0" xfId="4" applyFont="1" applyFill="1" applyBorder="1" applyAlignment="1" applyProtection="1">
      <alignment vertical="center" wrapText="1"/>
    </xf>
    <xf numFmtId="174" fontId="22" fillId="10" borderId="0" xfId="6" applyNumberFormat="1" applyFont="1" applyFill="1" applyBorder="1" applyAlignment="1" applyProtection="1">
      <alignment vertical="center"/>
    </xf>
    <xf numFmtId="0" fontId="22" fillId="10" borderId="7" xfId="4" applyFont="1" applyFill="1" applyBorder="1" applyAlignment="1" applyProtection="1">
      <alignment horizontal="right" vertical="center" wrapText="1"/>
    </xf>
    <xf numFmtId="0" fontId="22" fillId="10" borderId="7" xfId="4" applyFont="1" applyFill="1" applyBorder="1" applyAlignment="1" applyProtection="1">
      <alignment vertical="center" wrapText="1"/>
    </xf>
    <xf numFmtId="0" fontId="22" fillId="10" borderId="2" xfId="4" applyFont="1" applyFill="1" applyBorder="1" applyAlignment="1" applyProtection="1">
      <alignment horizontal="left"/>
    </xf>
    <xf numFmtId="0" fontId="22" fillId="10" borderId="0" xfId="4" applyFont="1" applyFill="1" applyBorder="1" applyAlignment="1" applyProtection="1">
      <alignment horizontal="left"/>
    </xf>
    <xf numFmtId="0" fontId="22" fillId="10" borderId="7" xfId="4" applyFont="1" applyFill="1" applyBorder="1" applyAlignment="1" applyProtection="1">
      <alignment horizontal="left"/>
    </xf>
    <xf numFmtId="0" fontId="22" fillId="10" borderId="10" xfId="4" applyFont="1" applyFill="1" applyBorder="1" applyAlignment="1" applyProtection="1">
      <alignment horizontal="left"/>
    </xf>
    <xf numFmtId="0" fontId="19" fillId="3" borderId="1" xfId="12" applyFont="1" applyFill="1" applyBorder="1" applyAlignment="1" applyProtection="1">
      <alignment horizontal="centerContinuous"/>
    </xf>
    <xf numFmtId="0" fontId="19" fillId="3" borderId="2" xfId="12" applyFont="1" applyFill="1" applyBorder="1" applyAlignment="1" applyProtection="1">
      <alignment horizontal="center"/>
    </xf>
    <xf numFmtId="0" fontId="19" fillId="3" borderId="4" xfId="12" applyFont="1" applyFill="1" applyBorder="1" applyAlignment="1" applyProtection="1">
      <alignment horizontal="left"/>
    </xf>
    <xf numFmtId="0" fontId="20" fillId="4" borderId="11" xfId="12" applyFont="1" applyFill="1" applyBorder="1" applyAlignment="1" applyProtection="1">
      <alignment horizontal="center" vertical="center"/>
    </xf>
    <xf numFmtId="0" fontId="20" fillId="3" borderId="11" xfId="12" applyFont="1" applyFill="1" applyBorder="1" applyAlignment="1" applyProtection="1">
      <alignment horizontal="centerContinuous" vertical="center"/>
    </xf>
    <xf numFmtId="0" fontId="21" fillId="0" borderId="0" xfId="12" applyFont="1" applyAlignment="1" applyProtection="1">
      <alignment vertical="center"/>
    </xf>
    <xf numFmtId="0" fontId="20" fillId="0" borderId="0" xfId="12" applyFont="1" applyAlignment="1" applyProtection="1">
      <alignment vertical="center"/>
    </xf>
    <xf numFmtId="0" fontId="20" fillId="0" borderId="0" xfId="12" applyFont="1" applyAlignment="1" applyProtection="1">
      <alignment horizontal="centerContinuous" vertical="center"/>
    </xf>
    <xf numFmtId="0" fontId="20" fillId="3" borderId="6" xfId="12" applyFont="1" applyFill="1" applyBorder="1" applyAlignment="1" applyProtection="1">
      <alignment horizontal="center" vertical="center"/>
    </xf>
    <xf numFmtId="0" fontId="20" fillId="3" borderId="7" xfId="12" applyFont="1" applyFill="1" applyBorder="1" applyAlignment="1" applyProtection="1">
      <alignment horizontal="center" vertical="center"/>
    </xf>
    <xf numFmtId="0" fontId="20" fillId="3" borderId="8" xfId="12" applyFont="1" applyFill="1" applyBorder="1" applyAlignment="1" applyProtection="1">
      <alignment horizontal="right" vertical="center"/>
    </xf>
    <xf numFmtId="0" fontId="20" fillId="4" borderId="8" xfId="12" applyFont="1" applyFill="1" applyBorder="1" applyAlignment="1" applyProtection="1">
      <alignment horizontal="center" vertical="center"/>
    </xf>
    <xf numFmtId="0" fontId="20" fillId="3" borderId="8" xfId="12" applyFont="1" applyFill="1" applyBorder="1" applyAlignment="1" applyProtection="1">
      <alignment horizontal="center" vertical="center"/>
    </xf>
    <xf numFmtId="0" fontId="20" fillId="0" borderId="0" xfId="12" applyFont="1" applyAlignment="1" applyProtection="1">
      <alignment horizontal="center" vertical="center"/>
    </xf>
    <xf numFmtId="0" fontId="20" fillId="5" borderId="2" xfId="12" applyFont="1" applyFill="1" applyBorder="1" applyAlignment="1" applyProtection="1">
      <alignment horizontal="left" vertical="center"/>
    </xf>
    <xf numFmtId="0" fontId="18" fillId="5" borderId="2" xfId="12" applyFill="1" applyBorder="1" applyAlignment="1">
      <alignment horizontal="left" vertical="center"/>
    </xf>
    <xf numFmtId="0" fontId="20" fillId="6" borderId="0" xfId="12" applyFont="1" applyFill="1" applyAlignment="1" applyProtection="1">
      <alignment horizontal="center"/>
    </xf>
    <xf numFmtId="0" fontId="22" fillId="0" borderId="0" xfId="12" applyFont="1" applyProtection="1"/>
    <xf numFmtId="1" fontId="22" fillId="5" borderId="68" xfId="12" applyNumberFormat="1" applyFont="1" applyFill="1" applyBorder="1" applyAlignment="1" applyProtection="1"/>
    <xf numFmtId="1" fontId="22" fillId="5" borderId="20" xfId="12" applyNumberFormat="1" applyFont="1" applyFill="1" applyBorder="1" applyAlignment="1" applyProtection="1"/>
    <xf numFmtId="0" fontId="22" fillId="5" borderId="20" xfId="12" applyFont="1" applyFill="1" applyBorder="1" applyProtection="1"/>
    <xf numFmtId="0" fontId="22" fillId="0" borderId="0" xfId="12" applyFont="1" applyProtection="1">
      <protection locked="0"/>
    </xf>
    <xf numFmtId="1" fontId="22" fillId="5" borderId="69" xfId="12" applyNumberFormat="1" applyFont="1" applyFill="1" applyBorder="1" applyProtection="1"/>
    <xf numFmtId="1" fontId="22" fillId="5" borderId="16" xfId="12" applyNumberFormat="1" applyFont="1" applyFill="1" applyBorder="1" applyProtection="1"/>
    <xf numFmtId="0" fontId="22" fillId="5" borderId="16" xfId="12" applyFont="1" applyFill="1" applyBorder="1" applyProtection="1"/>
    <xf numFmtId="1" fontId="23" fillId="5" borderId="69" xfId="12" applyNumberFormat="1" applyFont="1" applyFill="1" applyBorder="1" applyAlignment="1" applyProtection="1">
      <alignment horizontal="right" vertical="center"/>
    </xf>
    <xf numFmtId="1" fontId="23" fillId="5" borderId="16" xfId="12" applyNumberFormat="1" applyFont="1" applyFill="1" applyBorder="1" applyProtection="1"/>
    <xf numFmtId="0" fontId="23" fillId="5" borderId="16" xfId="12" applyFont="1" applyFill="1" applyBorder="1" applyProtection="1"/>
    <xf numFmtId="1" fontId="22" fillId="5" borderId="69" xfId="12" applyNumberFormat="1" applyFont="1" applyFill="1" applyBorder="1" applyAlignment="1" applyProtection="1">
      <alignment horizontal="right"/>
    </xf>
    <xf numFmtId="1" fontId="22" fillId="5" borderId="69" xfId="12" applyNumberFormat="1" applyFont="1" applyFill="1" applyBorder="1" applyAlignment="1" applyProtection="1">
      <alignment horizontal="right" vertical="top" wrapText="1"/>
    </xf>
    <xf numFmtId="1" fontId="22" fillId="5" borderId="16" xfId="12" applyNumberFormat="1" applyFont="1" applyFill="1" applyBorder="1" applyAlignment="1" applyProtection="1">
      <alignment horizontal="right" vertical="top" wrapText="1"/>
    </xf>
    <xf numFmtId="0" fontId="22" fillId="5" borderId="16" xfId="12" applyFont="1" applyFill="1" applyBorder="1" applyAlignment="1" applyProtection="1">
      <alignment vertical="top" wrapText="1"/>
    </xf>
    <xf numFmtId="0" fontId="23" fillId="0" borderId="0" xfId="12" applyFont="1" applyProtection="1">
      <protection locked="0"/>
    </xf>
    <xf numFmtId="1" fontId="23" fillId="5" borderId="69" xfId="12" applyNumberFormat="1" applyFont="1" applyFill="1" applyBorder="1" applyAlignment="1" applyProtection="1">
      <alignment horizontal="right" vertical="top" wrapText="1"/>
    </xf>
    <xf numFmtId="0" fontId="23" fillId="5" borderId="16" xfId="12" applyFont="1" applyFill="1" applyBorder="1" applyAlignment="1" applyProtection="1">
      <alignment vertical="top" wrapText="1"/>
    </xf>
    <xf numFmtId="1" fontId="23" fillId="5" borderId="16" xfId="12" applyNumberFormat="1" applyFont="1" applyFill="1" applyBorder="1" applyAlignment="1" applyProtection="1">
      <alignment horizontal="left" vertical="top" wrapText="1"/>
    </xf>
    <xf numFmtId="0" fontId="23" fillId="0" borderId="0" xfId="12" applyFont="1" applyAlignment="1" applyProtection="1">
      <alignment vertical="top" wrapText="1"/>
      <protection locked="0"/>
    </xf>
    <xf numFmtId="0" fontId="20" fillId="0" borderId="0" xfId="12" applyFont="1" applyAlignment="1" applyProtection="1">
      <alignment vertical="center"/>
      <protection locked="0"/>
    </xf>
    <xf numFmtId="1" fontId="22" fillId="5" borderId="70" xfId="12" applyNumberFormat="1" applyFont="1" applyFill="1" applyBorder="1" applyProtection="1"/>
    <xf numFmtId="1" fontId="22" fillId="5" borderId="36" xfId="12" applyNumberFormat="1" applyFont="1" applyFill="1" applyBorder="1" applyProtection="1"/>
    <xf numFmtId="0" fontId="22" fillId="5" borderId="36" xfId="12" applyFont="1" applyFill="1" applyBorder="1" applyProtection="1"/>
    <xf numFmtId="1" fontId="20" fillId="5" borderId="10" xfId="12" applyNumberFormat="1" applyFont="1" applyFill="1" applyBorder="1" applyProtection="1"/>
    <xf numFmtId="0" fontId="20" fillId="5" borderId="10" xfId="12" applyFont="1" applyFill="1" applyBorder="1" applyProtection="1"/>
    <xf numFmtId="0" fontId="20" fillId="0" borderId="0" xfId="12" applyFont="1" applyProtection="1">
      <protection locked="0"/>
    </xf>
    <xf numFmtId="1" fontId="22" fillId="5" borderId="69" xfId="12" applyNumberFormat="1" applyFont="1" applyFill="1" applyBorder="1" applyAlignment="1" applyProtection="1">
      <alignment vertical="center"/>
    </xf>
    <xf numFmtId="1" fontId="22" fillId="5" borderId="16" xfId="12" applyNumberFormat="1" applyFont="1" applyFill="1" applyBorder="1" applyAlignment="1" applyProtection="1">
      <alignment vertical="center"/>
    </xf>
    <xf numFmtId="0" fontId="22" fillId="0" borderId="0" xfId="12" applyFont="1" applyAlignment="1" applyProtection="1">
      <alignment vertical="center"/>
      <protection locked="0"/>
    </xf>
    <xf numFmtId="1" fontId="23" fillId="5" borderId="69" xfId="12" applyNumberFormat="1" applyFont="1" applyFill="1" applyBorder="1" applyAlignment="1" applyProtection="1">
      <alignment horizontal="right"/>
    </xf>
    <xf numFmtId="1" fontId="20" fillId="5" borderId="10" xfId="12" applyNumberFormat="1" applyFont="1" applyFill="1" applyBorder="1" applyAlignment="1" applyProtection="1">
      <alignment vertical="center"/>
    </xf>
    <xf numFmtId="1" fontId="22" fillId="5" borderId="10" xfId="12" applyNumberFormat="1" applyFont="1" applyFill="1" applyBorder="1" applyAlignment="1" applyProtection="1">
      <alignment vertical="center"/>
    </xf>
    <xf numFmtId="0" fontId="20" fillId="5" borderId="10" xfId="12" applyFont="1" applyFill="1" applyBorder="1" applyAlignment="1" applyProtection="1">
      <alignment vertical="center"/>
    </xf>
    <xf numFmtId="0" fontId="22" fillId="0" borderId="0" xfId="12" applyFont="1" applyAlignment="1" applyProtection="1">
      <alignment vertical="center"/>
    </xf>
    <xf numFmtId="0" fontId="23" fillId="5" borderId="70" xfId="12" applyFont="1" applyFill="1" applyBorder="1" applyAlignment="1" applyProtection="1">
      <alignment horizontal="right"/>
    </xf>
    <xf numFmtId="0" fontId="23" fillId="5" borderId="36" xfId="12" applyFont="1" applyFill="1" applyBorder="1" applyProtection="1"/>
    <xf numFmtId="1" fontId="22" fillId="5" borderId="10" xfId="12" applyNumberFormat="1" applyFont="1" applyFill="1" applyBorder="1" applyProtection="1"/>
    <xf numFmtId="1" fontId="22" fillId="5" borderId="71" xfId="12" applyNumberFormat="1" applyFont="1" applyFill="1" applyBorder="1" applyAlignment="1" applyProtection="1">
      <alignment vertical="center"/>
    </xf>
    <xf numFmtId="1" fontId="22" fillId="5" borderId="22" xfId="12" applyNumberFormat="1" applyFont="1" applyFill="1" applyBorder="1" applyAlignment="1" applyProtection="1">
      <alignment vertical="center"/>
    </xf>
    <xf numFmtId="0" fontId="22" fillId="5" borderId="22" xfId="12" applyFont="1" applyFill="1" applyBorder="1" applyProtection="1"/>
    <xf numFmtId="1" fontId="22" fillId="5" borderId="69" xfId="12" applyNumberFormat="1" applyFont="1" applyFill="1" applyBorder="1" applyAlignment="1" applyProtection="1">
      <alignment horizontal="right" vertical="center" wrapText="1"/>
    </xf>
    <xf numFmtId="1" fontId="22" fillId="5" borderId="16" xfId="12" applyNumberFormat="1" applyFont="1" applyFill="1" applyBorder="1" applyAlignment="1" applyProtection="1">
      <alignment horizontal="right" vertical="center" wrapText="1"/>
    </xf>
    <xf numFmtId="0" fontId="22" fillId="5" borderId="16" xfId="12" applyFont="1" applyFill="1" applyBorder="1" applyAlignment="1" applyProtection="1">
      <alignment vertical="center" wrapText="1"/>
    </xf>
    <xf numFmtId="1" fontId="22" fillId="5" borderId="16" xfId="12" applyNumberFormat="1" applyFont="1" applyFill="1" applyBorder="1" applyAlignment="1" applyProtection="1">
      <alignment horizontal="right"/>
    </xf>
    <xf numFmtId="1" fontId="22" fillId="5" borderId="69" xfId="12" applyNumberFormat="1" applyFont="1" applyFill="1" applyBorder="1" applyAlignment="1" applyProtection="1">
      <alignment vertical="top"/>
    </xf>
    <xf numFmtId="1" fontId="22" fillId="5" borderId="16" xfId="12" applyNumberFormat="1" applyFont="1" applyFill="1" applyBorder="1" applyAlignment="1" applyProtection="1">
      <alignment vertical="top"/>
    </xf>
    <xf numFmtId="0" fontId="22" fillId="0" borderId="0" xfId="12" applyFont="1" applyAlignment="1" applyProtection="1">
      <alignment vertical="top"/>
      <protection locked="0"/>
    </xf>
    <xf numFmtId="1" fontId="23" fillId="5" borderId="36" xfId="12" applyNumberFormat="1" applyFont="1" applyFill="1" applyBorder="1" applyProtection="1"/>
    <xf numFmtId="1" fontId="23" fillId="5" borderId="70" xfId="12" applyNumberFormat="1" applyFont="1" applyFill="1" applyBorder="1" applyAlignment="1" applyProtection="1">
      <alignment horizontal="right"/>
    </xf>
    <xf numFmtId="0" fontId="22" fillId="5" borderId="10" xfId="12" applyFont="1" applyFill="1" applyBorder="1" applyProtection="1"/>
    <xf numFmtId="0" fontId="22" fillId="5" borderId="0" xfId="12" applyFont="1" applyFill="1" applyBorder="1" applyProtection="1"/>
    <xf numFmtId="0" fontId="20" fillId="5" borderId="0" xfId="12" applyFont="1" applyFill="1" applyBorder="1" applyProtection="1"/>
    <xf numFmtId="0" fontId="22" fillId="0" borderId="0" xfId="12" applyFont="1" applyFill="1" applyBorder="1" applyProtection="1"/>
    <xf numFmtId="0" fontId="20" fillId="0" borderId="0" xfId="12" applyFont="1" applyFill="1" applyBorder="1" applyProtection="1"/>
    <xf numFmtId="0" fontId="20" fillId="7" borderId="10" xfId="12" applyFont="1" applyFill="1" applyBorder="1" applyAlignment="1" applyProtection="1">
      <alignment horizontal="left" vertical="center"/>
    </xf>
    <xf numFmtId="0" fontId="18" fillId="7" borderId="10" xfId="12" applyFill="1" applyBorder="1" applyAlignment="1">
      <alignment horizontal="left" vertical="center"/>
    </xf>
    <xf numFmtId="0" fontId="22" fillId="7" borderId="69" xfId="12" applyFont="1" applyFill="1" applyBorder="1" applyAlignment="1" applyProtection="1">
      <alignment horizontal="right"/>
    </xf>
    <xf numFmtId="0" fontId="22" fillId="7" borderId="16" xfId="12" applyFont="1" applyFill="1" applyBorder="1" applyProtection="1"/>
    <xf numFmtId="0" fontId="23" fillId="7" borderId="69" xfId="12" applyFont="1" applyFill="1" applyBorder="1" applyAlignment="1" applyProtection="1">
      <alignment horizontal="right"/>
    </xf>
    <xf numFmtId="0" fontId="23" fillId="7" borderId="16" xfId="12" applyFont="1" applyFill="1" applyBorder="1" applyProtection="1"/>
    <xf numFmtId="0" fontId="22" fillId="7" borderId="70" xfId="12" applyFont="1" applyFill="1" applyBorder="1" applyAlignment="1" applyProtection="1">
      <alignment horizontal="right"/>
    </xf>
    <xf numFmtId="0" fontId="22" fillId="7" borderId="36" xfId="12" applyFont="1" applyFill="1" applyBorder="1" applyProtection="1"/>
    <xf numFmtId="0" fontId="20" fillId="7" borderId="10" xfId="12" applyFont="1" applyFill="1" applyBorder="1" applyAlignment="1" applyProtection="1">
      <alignment horizontal="right"/>
    </xf>
    <xf numFmtId="0" fontId="20" fillId="7" borderId="10" xfId="12" applyFont="1" applyFill="1" applyBorder="1" applyProtection="1"/>
    <xf numFmtId="0" fontId="22" fillId="7" borderId="69" xfId="12" applyFont="1" applyFill="1" applyBorder="1" applyAlignment="1" applyProtection="1">
      <alignment horizontal="right" vertical="top" wrapText="1"/>
    </xf>
    <xf numFmtId="0" fontId="22" fillId="7" borderId="16" xfId="12" applyFont="1" applyFill="1" applyBorder="1" applyAlignment="1" applyProtection="1">
      <alignment vertical="top" wrapText="1"/>
    </xf>
    <xf numFmtId="0" fontId="22" fillId="7" borderId="70" xfId="12" applyFont="1" applyFill="1" applyBorder="1" applyAlignment="1" applyProtection="1">
      <alignment horizontal="right" vertical="top"/>
    </xf>
    <xf numFmtId="0" fontId="22" fillId="7" borderId="36" xfId="12" applyFont="1" applyFill="1" applyBorder="1" applyAlignment="1" applyProtection="1">
      <alignment vertical="top" wrapText="1"/>
    </xf>
    <xf numFmtId="0" fontId="22" fillId="7" borderId="10" xfId="12" applyFont="1" applyFill="1" applyBorder="1" applyProtection="1"/>
    <xf numFmtId="0" fontId="22" fillId="7" borderId="0" xfId="12" applyFont="1" applyFill="1" applyBorder="1" applyProtection="1"/>
    <xf numFmtId="0" fontId="20" fillId="7" borderId="0" xfId="12" applyFont="1" applyFill="1" applyBorder="1" applyProtection="1"/>
    <xf numFmtId="0" fontId="20" fillId="8" borderId="0" xfId="12" applyFont="1" applyFill="1" applyBorder="1" applyProtection="1"/>
    <xf numFmtId="0" fontId="22" fillId="8" borderId="0" xfId="12" applyFont="1" applyFill="1" applyBorder="1" applyProtection="1"/>
    <xf numFmtId="0" fontId="22" fillId="0" borderId="0" xfId="12" applyFont="1" applyFill="1" applyProtection="1"/>
    <xf numFmtId="0" fontId="20" fillId="8" borderId="71" xfId="12" applyFont="1" applyFill="1" applyBorder="1" applyProtection="1"/>
    <xf numFmtId="0" fontId="20" fillId="8" borderId="22" xfId="12" applyFont="1" applyFill="1" applyBorder="1" applyProtection="1"/>
    <xf numFmtId="0" fontId="22" fillId="0" borderId="0" xfId="12" applyFont="1" applyFill="1" applyProtection="1">
      <protection locked="0"/>
    </xf>
    <xf numFmtId="0" fontId="20" fillId="8" borderId="69" xfId="12" applyFont="1" applyFill="1" applyBorder="1" applyAlignment="1" applyProtection="1">
      <alignment horizontal="right" vertical="top"/>
    </xf>
    <xf numFmtId="0" fontId="20" fillId="8" borderId="16" xfId="12" applyFont="1" applyFill="1" applyBorder="1" applyProtection="1"/>
    <xf numFmtId="0" fontId="23" fillId="8" borderId="69" xfId="12" applyFont="1" applyFill="1" applyBorder="1" applyAlignment="1" applyProtection="1">
      <alignment horizontal="right" vertical="top"/>
    </xf>
    <xf numFmtId="0" fontId="23" fillId="8" borderId="16" xfId="12" applyFont="1" applyFill="1" applyBorder="1" applyProtection="1"/>
    <xf numFmtId="0" fontId="23" fillId="8" borderId="69" xfId="12" applyFont="1" applyFill="1" applyBorder="1" applyAlignment="1" applyProtection="1">
      <alignment horizontal="right" vertical="top" wrapText="1"/>
    </xf>
    <xf numFmtId="0" fontId="23" fillId="8" borderId="16" xfId="12" applyFont="1" applyFill="1" applyBorder="1" applyAlignment="1" applyProtection="1">
      <alignment vertical="top"/>
    </xf>
    <xf numFmtId="0" fontId="22" fillId="0" borderId="0" xfId="12" applyFont="1" applyFill="1" applyAlignment="1" applyProtection="1">
      <alignment vertical="top"/>
      <protection locked="0"/>
    </xf>
    <xf numFmtId="0" fontId="23" fillId="8" borderId="16" xfId="12" applyFont="1" applyFill="1" applyBorder="1" applyAlignment="1" applyProtection="1">
      <alignment vertical="top" wrapText="1"/>
    </xf>
    <xf numFmtId="0" fontId="22" fillId="0" borderId="0" xfId="12" applyFont="1" applyFill="1" applyAlignment="1" applyProtection="1">
      <alignment vertical="top" wrapText="1"/>
      <protection locked="0"/>
    </xf>
    <xf numFmtId="0" fontId="22" fillId="8" borderId="69" xfId="12" applyFont="1" applyFill="1" applyBorder="1" applyAlignment="1" applyProtection="1">
      <alignment horizontal="right" vertical="top"/>
    </xf>
    <xf numFmtId="0" fontId="22" fillId="8" borderId="16" xfId="12" applyFont="1" applyFill="1" applyBorder="1" applyProtection="1"/>
    <xf numFmtId="0" fontId="22" fillId="8" borderId="69" xfId="12" applyFont="1" applyFill="1" applyBorder="1" applyAlignment="1" applyProtection="1">
      <alignment horizontal="right" vertical="top" wrapText="1"/>
    </xf>
    <xf numFmtId="0" fontId="22" fillId="8" borderId="16" xfId="12" applyFont="1" applyFill="1" applyBorder="1" applyAlignment="1" applyProtection="1">
      <alignment vertical="top" wrapText="1"/>
    </xf>
    <xf numFmtId="0" fontId="22" fillId="8" borderId="70" xfId="12" applyFont="1" applyFill="1" applyBorder="1" applyAlignment="1" applyProtection="1">
      <alignment horizontal="right" vertical="top"/>
    </xf>
    <xf numFmtId="0" fontId="22" fillId="8" borderId="36" xfId="12" applyFont="1" applyFill="1" applyBorder="1" applyProtection="1"/>
    <xf numFmtId="0" fontId="20" fillId="8" borderId="10" xfId="12" applyFont="1" applyFill="1" applyBorder="1" applyProtection="1"/>
    <xf numFmtId="0" fontId="22" fillId="8" borderId="10" xfId="12" applyFont="1" applyFill="1" applyBorder="1" applyProtection="1"/>
    <xf numFmtId="0" fontId="20" fillId="8" borderId="69" xfId="12" applyFont="1" applyFill="1" applyBorder="1" applyAlignment="1" applyProtection="1">
      <alignment horizontal="right"/>
    </xf>
    <xf numFmtId="0" fontId="23" fillId="0" borderId="0" xfId="12" applyFont="1" applyFill="1" applyProtection="1">
      <protection locked="0"/>
    </xf>
    <xf numFmtId="0" fontId="22" fillId="8" borderId="69" xfId="12" applyFont="1" applyFill="1" applyBorder="1" applyAlignment="1" applyProtection="1">
      <alignment horizontal="right"/>
    </xf>
    <xf numFmtId="0" fontId="23" fillId="8" borderId="69" xfId="12" applyFont="1" applyFill="1" applyBorder="1" applyAlignment="1" applyProtection="1">
      <alignment horizontal="right"/>
    </xf>
    <xf numFmtId="0" fontId="23" fillId="0" borderId="0" xfId="12" applyFont="1" applyFill="1" applyAlignment="1" applyProtection="1">
      <alignment vertical="top" wrapText="1"/>
      <protection locked="0"/>
    </xf>
    <xf numFmtId="0" fontId="23" fillId="8" borderId="70" xfId="12" applyFont="1" applyFill="1" applyBorder="1" applyAlignment="1" applyProtection="1">
      <alignment horizontal="right"/>
    </xf>
    <xf numFmtId="0" fontId="23" fillId="8" borderId="36" xfId="12" applyFont="1" applyFill="1" applyBorder="1" applyProtection="1"/>
    <xf numFmtId="0" fontId="20" fillId="8" borderId="72" xfId="12" applyFont="1" applyFill="1" applyBorder="1" applyProtection="1"/>
    <xf numFmtId="0" fontId="20" fillId="10" borderId="0" xfId="12" applyFont="1" applyFill="1" applyAlignment="1" applyProtection="1">
      <alignment horizontal="right"/>
    </xf>
    <xf numFmtId="0" fontId="22" fillId="10" borderId="0" xfId="12" applyFont="1" applyFill="1" applyProtection="1"/>
    <xf numFmtId="0" fontId="22" fillId="10" borderId="73" xfId="12" applyFont="1" applyFill="1" applyBorder="1" applyAlignment="1" applyProtection="1">
      <alignment horizontal="right"/>
    </xf>
    <xf numFmtId="0" fontId="22" fillId="10" borderId="2" xfId="12" applyFont="1" applyFill="1" applyBorder="1" applyAlignment="1" applyProtection="1">
      <alignment horizontal="right"/>
    </xf>
    <xf numFmtId="0" fontId="22" fillId="10" borderId="2" xfId="12" applyFont="1" applyFill="1" applyBorder="1" applyProtection="1"/>
    <xf numFmtId="0" fontId="22" fillId="10" borderId="51" xfId="12" applyFont="1" applyFill="1" applyBorder="1" applyProtection="1"/>
    <xf numFmtId="0" fontId="22" fillId="10" borderId="0" xfId="12" applyFont="1" applyFill="1" applyBorder="1" applyAlignment="1" applyProtection="1">
      <alignment horizontal="right"/>
    </xf>
    <xf numFmtId="0" fontId="22" fillId="10" borderId="0" xfId="12" applyFont="1" applyFill="1" applyBorder="1" applyProtection="1"/>
    <xf numFmtId="0" fontId="22" fillId="10" borderId="73" xfId="12" applyFont="1" applyFill="1" applyBorder="1" applyProtection="1"/>
    <xf numFmtId="0" fontId="22" fillId="10" borderId="0" xfId="12" applyFont="1" applyFill="1" applyBorder="1" applyAlignment="1" applyProtection="1">
      <alignment horizontal="right" vertical="top" wrapText="1"/>
    </xf>
    <xf numFmtId="0" fontId="22" fillId="10" borderId="0" xfId="12" applyFont="1" applyFill="1" applyBorder="1" applyAlignment="1" applyProtection="1">
      <alignment vertical="top" wrapText="1"/>
    </xf>
    <xf numFmtId="0" fontId="22" fillId="10" borderId="73" xfId="12" applyFont="1" applyFill="1" applyBorder="1" applyAlignment="1" applyProtection="1">
      <alignment vertical="top" wrapText="1"/>
    </xf>
    <xf numFmtId="0" fontId="22" fillId="0" borderId="0" xfId="12" applyFont="1" applyAlignment="1" applyProtection="1">
      <alignment vertical="top"/>
    </xf>
    <xf numFmtId="0" fontId="22" fillId="10" borderId="7" xfId="12" applyFont="1" applyFill="1" applyBorder="1" applyAlignment="1" applyProtection="1">
      <alignment horizontal="right" vertical="top" wrapText="1"/>
    </xf>
    <xf numFmtId="0" fontId="22" fillId="10" borderId="7" xfId="12" applyFont="1" applyFill="1" applyBorder="1" applyAlignment="1" applyProtection="1">
      <alignment vertical="top" wrapText="1"/>
    </xf>
    <xf numFmtId="0" fontId="22" fillId="10" borderId="74" xfId="12" applyFont="1" applyFill="1" applyBorder="1" applyAlignment="1" applyProtection="1">
      <alignment vertical="top" wrapText="1"/>
    </xf>
    <xf numFmtId="0" fontId="22" fillId="10" borderId="2" xfId="12" applyFont="1" applyFill="1" applyBorder="1" applyAlignment="1" applyProtection="1">
      <alignment horizontal="right" vertical="top" wrapText="1"/>
    </xf>
    <xf numFmtId="0" fontId="22" fillId="10" borderId="2" xfId="12" applyFont="1" applyFill="1" applyBorder="1" applyAlignment="1" applyProtection="1">
      <alignment vertical="top" wrapText="1"/>
    </xf>
    <xf numFmtId="0" fontId="22" fillId="10" borderId="51" xfId="12" applyFont="1" applyFill="1" applyBorder="1" applyAlignment="1" applyProtection="1">
      <alignment vertical="top" wrapText="1"/>
    </xf>
    <xf numFmtId="0" fontId="22" fillId="10" borderId="7" xfId="12" applyFont="1" applyFill="1" applyBorder="1" applyAlignment="1" applyProtection="1">
      <alignment horizontal="right"/>
    </xf>
    <xf numFmtId="0" fontId="22" fillId="10" borderId="7" xfId="12" applyFont="1" applyFill="1" applyBorder="1" applyProtection="1"/>
    <xf numFmtId="0" fontId="22" fillId="10" borderId="74" xfId="12" applyFont="1" applyFill="1" applyBorder="1" applyProtection="1"/>
    <xf numFmtId="0" fontId="22" fillId="10" borderId="7" xfId="12" applyFont="1" applyFill="1" applyBorder="1" applyAlignment="1" applyProtection="1">
      <alignment vertical="top"/>
    </xf>
    <xf numFmtId="0" fontId="22" fillId="10" borderId="74" xfId="12" applyFont="1" applyFill="1" applyBorder="1" applyAlignment="1" applyProtection="1">
      <alignment vertical="top"/>
    </xf>
    <xf numFmtId="0" fontId="22" fillId="10" borderId="10" xfId="12" applyFont="1" applyFill="1" applyBorder="1" applyAlignment="1" applyProtection="1">
      <alignment horizontal="right"/>
    </xf>
    <xf numFmtId="0" fontId="22" fillId="10" borderId="10" xfId="12" applyFont="1" applyFill="1" applyBorder="1" applyProtection="1"/>
    <xf numFmtId="0" fontId="22" fillId="10" borderId="72" xfId="12" applyFont="1" applyFill="1" applyBorder="1" applyProtection="1"/>
    <xf numFmtId="0" fontId="22" fillId="0" borderId="73" xfId="12" applyFont="1" applyBorder="1" applyProtection="1"/>
    <xf numFmtId="0" fontId="20" fillId="11" borderId="0" xfId="12" applyFont="1" applyFill="1" applyBorder="1" applyAlignment="1" applyProtection="1">
      <alignment horizontal="right"/>
    </xf>
    <xf numFmtId="0" fontId="22" fillId="11" borderId="0" xfId="12" applyFont="1" applyFill="1" applyBorder="1" applyProtection="1"/>
    <xf numFmtId="0" fontId="20" fillId="11" borderId="73" xfId="12" applyFont="1" applyFill="1" applyBorder="1" applyProtection="1"/>
    <xf numFmtId="0" fontId="22" fillId="11" borderId="0" xfId="12" applyFont="1" applyFill="1" applyBorder="1" applyAlignment="1" applyProtection="1">
      <alignment horizontal="right"/>
    </xf>
    <xf numFmtId="0" fontId="22" fillId="11" borderId="73" xfId="12" applyFont="1" applyFill="1" applyBorder="1" applyProtection="1"/>
    <xf numFmtId="172" fontId="22" fillId="11" borderId="0" xfId="12" applyNumberFormat="1" applyFont="1" applyFill="1" applyBorder="1" applyProtection="1"/>
    <xf numFmtId="0" fontId="20" fillId="3" borderId="0" xfId="12" applyFont="1" applyFill="1" applyAlignment="1" applyProtection="1">
      <alignment horizontal="right" wrapText="1"/>
    </xf>
    <xf numFmtId="0" fontId="22" fillId="3" borderId="0" xfId="12" applyFont="1" applyFill="1" applyProtection="1"/>
    <xf numFmtId="0" fontId="22" fillId="3" borderId="73" xfId="12" applyFont="1" applyFill="1" applyBorder="1" applyProtection="1"/>
    <xf numFmtId="0" fontId="22" fillId="3" borderId="0" xfId="12" applyFont="1" applyFill="1" applyAlignment="1" applyProtection="1">
      <alignment horizontal="right"/>
    </xf>
    <xf numFmtId="0" fontId="25" fillId="3" borderId="0" xfId="13" applyFont="1" applyFill="1" applyBorder="1" applyAlignment="1" applyProtection="1">
      <alignment vertical="center"/>
    </xf>
    <xf numFmtId="0" fontId="26" fillId="12" borderId="0" xfId="13" applyFont="1" applyFill="1" applyBorder="1" applyAlignment="1" applyProtection="1">
      <alignment vertical="center"/>
      <protection locked="0"/>
    </xf>
    <xf numFmtId="0" fontId="20" fillId="4" borderId="11" xfId="13" applyFont="1" applyFill="1" applyBorder="1" applyAlignment="1" applyProtection="1">
      <alignment horizontal="center" vertical="center"/>
    </xf>
    <xf numFmtId="0" fontId="20" fillId="3" borderId="11" xfId="13" applyFont="1" applyFill="1" applyBorder="1" applyAlignment="1" applyProtection="1">
      <alignment horizontal="centerContinuous" vertical="center"/>
    </xf>
    <xf numFmtId="0" fontId="21" fillId="0" borderId="0" xfId="13" applyFont="1" applyAlignment="1" applyProtection="1">
      <alignment vertical="center"/>
    </xf>
    <xf numFmtId="0" fontId="20" fillId="0" borderId="0" xfId="13" applyFont="1" applyAlignment="1" applyProtection="1">
      <alignment vertical="center"/>
    </xf>
    <xf numFmtId="0" fontId="20" fillId="0" borderId="0" xfId="13" applyFont="1" applyAlignment="1" applyProtection="1">
      <alignment horizontal="centerContinuous" vertical="center"/>
    </xf>
    <xf numFmtId="0" fontId="20" fillId="3" borderId="6" xfId="13" applyFont="1" applyFill="1" applyBorder="1" applyAlignment="1" applyProtection="1">
      <alignment horizontal="center" vertical="center"/>
    </xf>
    <xf numFmtId="0" fontId="20" fillId="3" borderId="7" xfId="13" applyFont="1" applyFill="1" applyBorder="1" applyAlignment="1" applyProtection="1">
      <alignment horizontal="center" vertical="center"/>
    </xf>
    <xf numFmtId="0" fontId="20" fillId="3" borderId="8" xfId="13" applyFont="1" applyFill="1" applyBorder="1" applyAlignment="1" applyProtection="1">
      <alignment horizontal="right" vertical="center"/>
    </xf>
    <xf numFmtId="0" fontId="20" fillId="4" borderId="8" xfId="13" applyFont="1" applyFill="1" applyBorder="1" applyAlignment="1" applyProtection="1">
      <alignment horizontal="center" vertical="center"/>
    </xf>
    <xf numFmtId="0" fontId="20" fillId="3" borderId="8" xfId="13" applyFont="1" applyFill="1" applyBorder="1" applyAlignment="1" applyProtection="1">
      <alignment horizontal="center" vertical="center"/>
    </xf>
    <xf numFmtId="0" fontId="20" fillId="0" borderId="0" xfId="13" applyFont="1" applyAlignment="1" applyProtection="1">
      <alignment horizontal="center" vertical="center"/>
    </xf>
    <xf numFmtId="0" fontId="20" fillId="5" borderId="2" xfId="13" applyFont="1" applyFill="1" applyBorder="1" applyAlignment="1" applyProtection="1">
      <alignment horizontal="left" vertical="center"/>
    </xf>
    <xf numFmtId="0" fontId="18" fillId="5" borderId="2" xfId="13" applyFill="1" applyBorder="1" applyAlignment="1">
      <alignment horizontal="left" vertical="center"/>
    </xf>
    <xf numFmtId="0" fontId="20" fillId="6" borderId="0" xfId="13" applyFont="1" applyFill="1" applyAlignment="1" applyProtection="1">
      <alignment horizontal="center"/>
    </xf>
    <xf numFmtId="0" fontId="22" fillId="0" borderId="0" xfId="13" applyFont="1" applyProtection="1"/>
    <xf numFmtId="1" fontId="22" fillId="5" borderId="68" xfId="13" applyNumberFormat="1" applyFont="1" applyFill="1" applyBorder="1" applyProtection="1"/>
    <xf numFmtId="1" fontId="22" fillId="5" borderId="20" xfId="13" applyNumberFormat="1" applyFont="1" applyFill="1" applyBorder="1" applyProtection="1"/>
    <xf numFmtId="0" fontId="22" fillId="5" borderId="20" xfId="13" applyFont="1" applyFill="1" applyBorder="1" applyProtection="1"/>
    <xf numFmtId="0" fontId="22" fillId="0" borderId="0" xfId="13" applyFont="1" applyProtection="1">
      <protection locked="0"/>
    </xf>
    <xf numFmtId="1" fontId="22" fillId="5" borderId="69" xfId="13" applyNumberFormat="1" applyFont="1" applyFill="1" applyBorder="1" applyProtection="1"/>
    <xf numFmtId="1" fontId="22" fillId="5" borderId="16" xfId="13" applyNumberFormat="1" applyFont="1" applyFill="1" applyBorder="1" applyProtection="1"/>
    <xf numFmtId="0" fontId="22" fillId="5" borderId="16" xfId="13" applyFont="1" applyFill="1" applyBorder="1" applyProtection="1"/>
    <xf numFmtId="1" fontId="23" fillId="5" borderId="69" xfId="13" applyNumberFormat="1" applyFont="1" applyFill="1" applyBorder="1" applyAlignment="1" applyProtection="1">
      <alignment horizontal="right" vertical="center"/>
    </xf>
    <xf numFmtId="1" fontId="23" fillId="5" borderId="16" xfId="13" applyNumberFormat="1" applyFont="1" applyFill="1" applyBorder="1" applyProtection="1"/>
    <xf numFmtId="0" fontId="23" fillId="5" borderId="16" xfId="13" applyFont="1" applyFill="1" applyBorder="1" applyProtection="1"/>
    <xf numFmtId="1" fontId="22" fillId="5" borderId="69" xfId="13" applyNumberFormat="1" applyFont="1" applyFill="1" applyBorder="1" applyAlignment="1" applyProtection="1">
      <alignment horizontal="right"/>
    </xf>
    <xf numFmtId="1" fontId="22" fillId="5" borderId="69" xfId="13" applyNumberFormat="1" applyFont="1" applyFill="1" applyBorder="1" applyAlignment="1" applyProtection="1">
      <alignment horizontal="right" vertical="top" wrapText="1"/>
    </xf>
    <xf numFmtId="1" fontId="22" fillId="5" borderId="16" xfId="13" applyNumberFormat="1" applyFont="1" applyFill="1" applyBorder="1" applyAlignment="1" applyProtection="1">
      <alignment horizontal="right" vertical="top" wrapText="1"/>
    </xf>
    <xf numFmtId="0" fontId="22" fillId="5" borderId="16" xfId="13" applyFont="1" applyFill="1" applyBorder="1" applyAlignment="1" applyProtection="1">
      <alignment vertical="top" wrapText="1"/>
    </xf>
    <xf numFmtId="0" fontId="23" fillId="0" borderId="0" xfId="13" applyFont="1" applyProtection="1">
      <protection locked="0"/>
    </xf>
    <xf numFmtId="1" fontId="23" fillId="5" borderId="69" xfId="13" applyNumberFormat="1" applyFont="1" applyFill="1" applyBorder="1" applyAlignment="1" applyProtection="1">
      <alignment horizontal="right" vertical="top" wrapText="1"/>
    </xf>
    <xf numFmtId="0" fontId="23" fillId="5" borderId="16" xfId="13" applyFont="1" applyFill="1" applyBorder="1" applyAlignment="1" applyProtection="1">
      <alignment vertical="top" wrapText="1"/>
    </xf>
    <xf numFmtId="1" fontId="23" fillId="5" borderId="16" xfId="13" applyNumberFormat="1" applyFont="1" applyFill="1" applyBorder="1" applyAlignment="1" applyProtection="1">
      <alignment horizontal="right" vertical="top" wrapText="1"/>
    </xf>
    <xf numFmtId="0" fontId="23" fillId="0" borderId="0" xfId="13" applyFont="1" applyAlignment="1" applyProtection="1">
      <alignment vertical="top" wrapText="1"/>
      <protection locked="0"/>
    </xf>
    <xf numFmtId="0" fontId="20" fillId="0" borderId="0" xfId="13" applyFont="1" applyAlignment="1" applyProtection="1">
      <alignment vertical="center"/>
      <protection locked="0"/>
    </xf>
    <xf numFmtId="1" fontId="22" fillId="5" borderId="70" xfId="13" applyNumberFormat="1" applyFont="1" applyFill="1" applyBorder="1" applyProtection="1"/>
    <xf numFmtId="1" fontId="22" fillId="5" borderId="36" xfId="13" applyNumberFormat="1" applyFont="1" applyFill="1" applyBorder="1" applyProtection="1"/>
    <xf numFmtId="0" fontId="22" fillId="5" borderId="36" xfId="13" applyFont="1" applyFill="1" applyBorder="1" applyProtection="1"/>
    <xf numFmtId="1" fontId="20" fillId="5" borderId="10" xfId="13" applyNumberFormat="1" applyFont="1" applyFill="1" applyBorder="1" applyProtection="1"/>
    <xf numFmtId="0" fontId="20" fillId="5" borderId="10" xfId="13" applyFont="1" applyFill="1" applyBorder="1" applyProtection="1"/>
    <xf numFmtId="0" fontId="20" fillId="0" borderId="0" xfId="13" applyFont="1" applyProtection="1">
      <protection locked="0"/>
    </xf>
    <xf numFmtId="1" fontId="22" fillId="5" borderId="69" xfId="13" applyNumberFormat="1" applyFont="1" applyFill="1" applyBorder="1" applyAlignment="1" applyProtection="1">
      <alignment vertical="center"/>
    </xf>
    <xf numFmtId="1" fontId="22" fillId="5" borderId="16" xfId="13" applyNumberFormat="1" applyFont="1" applyFill="1" applyBorder="1" applyAlignment="1" applyProtection="1">
      <alignment vertical="center"/>
    </xf>
    <xf numFmtId="0" fontId="22" fillId="0" borderId="0" xfId="13" applyFont="1" applyAlignment="1" applyProtection="1">
      <alignment vertical="center"/>
      <protection locked="0"/>
    </xf>
    <xf numFmtId="1" fontId="23" fillId="5" borderId="69" xfId="13" applyNumberFormat="1" applyFont="1" applyFill="1" applyBorder="1" applyAlignment="1" applyProtection="1">
      <alignment horizontal="right"/>
    </xf>
    <xf numFmtId="1" fontId="22" fillId="5" borderId="10" xfId="13" applyNumberFormat="1" applyFont="1" applyFill="1" applyBorder="1" applyProtection="1"/>
    <xf numFmtId="0" fontId="20" fillId="0" borderId="0" xfId="13" applyFont="1" applyProtection="1"/>
    <xf numFmtId="0" fontId="23" fillId="5" borderId="70" xfId="13" applyFont="1" applyFill="1" applyBorder="1" applyAlignment="1" applyProtection="1">
      <alignment horizontal="right"/>
    </xf>
    <xf numFmtId="0" fontId="23" fillId="5" borderId="36" xfId="13" applyFont="1" applyFill="1" applyBorder="1" applyProtection="1"/>
    <xf numFmtId="1" fontId="22" fillId="5" borderId="71" xfId="13" applyNumberFormat="1" applyFont="1" applyFill="1" applyBorder="1" applyAlignment="1" applyProtection="1">
      <alignment vertical="center"/>
    </xf>
    <xf numFmtId="1" fontId="22" fillId="5" borderId="22" xfId="13" applyNumberFormat="1" applyFont="1" applyFill="1" applyBorder="1" applyAlignment="1" applyProtection="1">
      <alignment vertical="center"/>
    </xf>
    <xf numFmtId="0" fontId="22" fillId="5" borderId="22" xfId="13" applyFont="1" applyFill="1" applyBorder="1" applyProtection="1"/>
    <xf numFmtId="1" fontId="22" fillId="5" borderId="69" xfId="13" applyNumberFormat="1" applyFont="1" applyFill="1" applyBorder="1" applyAlignment="1" applyProtection="1">
      <alignment horizontal="right" vertical="center" wrapText="1"/>
    </xf>
    <xf numFmtId="1" fontId="22" fillId="5" borderId="16" xfId="13" applyNumberFormat="1" applyFont="1" applyFill="1" applyBorder="1" applyAlignment="1" applyProtection="1">
      <alignment horizontal="right" vertical="center" wrapText="1"/>
    </xf>
    <xf numFmtId="0" fontId="22" fillId="5" borderId="16" xfId="13" applyFont="1" applyFill="1" applyBorder="1" applyAlignment="1" applyProtection="1">
      <alignment vertical="center" wrapText="1"/>
    </xf>
    <xf numFmtId="1" fontId="22" fillId="5" borderId="16" xfId="13" applyNumberFormat="1" applyFont="1" applyFill="1" applyBorder="1" applyAlignment="1" applyProtection="1">
      <alignment horizontal="right"/>
    </xf>
    <xf numFmtId="1" fontId="22" fillId="5" borderId="69" xfId="13" applyNumberFormat="1" applyFont="1" applyFill="1" applyBorder="1" applyAlignment="1" applyProtection="1">
      <alignment horizontal="right" vertical="top"/>
    </xf>
    <xf numFmtId="1" fontId="22" fillId="5" borderId="16" xfId="13" applyNumberFormat="1" applyFont="1" applyFill="1" applyBorder="1" applyAlignment="1" applyProtection="1">
      <alignment vertical="top"/>
    </xf>
    <xf numFmtId="0" fontId="22" fillId="0" borderId="0" xfId="13" applyFont="1" applyAlignment="1" applyProtection="1">
      <alignment vertical="top"/>
      <protection locked="0"/>
    </xf>
    <xf numFmtId="1" fontId="22" fillId="5" borderId="69" xfId="13" applyNumberFormat="1" applyFont="1" applyFill="1" applyBorder="1" applyAlignment="1" applyProtection="1">
      <alignment vertical="top"/>
    </xf>
    <xf numFmtId="1" fontId="23" fillId="5" borderId="36" xfId="13" applyNumberFormat="1" applyFont="1" applyFill="1" applyBorder="1" applyProtection="1"/>
    <xf numFmtId="1" fontId="23" fillId="5" borderId="70" xfId="13" applyNumberFormat="1" applyFont="1" applyFill="1" applyBorder="1" applyAlignment="1" applyProtection="1">
      <alignment horizontal="right"/>
    </xf>
    <xf numFmtId="0" fontId="22" fillId="5" borderId="10" xfId="13" applyFont="1" applyFill="1" applyBorder="1" applyProtection="1"/>
    <xf numFmtId="0" fontId="22" fillId="5" borderId="0" xfId="13" applyFont="1" applyFill="1" applyBorder="1" applyProtection="1"/>
    <xf numFmtId="0" fontId="20" fillId="5" borderId="0" xfId="13" applyFont="1" applyFill="1" applyBorder="1" applyProtection="1"/>
    <xf numFmtId="0" fontId="22" fillId="0" borderId="0" xfId="13" applyFont="1" applyFill="1" applyBorder="1" applyProtection="1"/>
    <xf numFmtId="0" fontId="20" fillId="0" borderId="0" xfId="13" applyFont="1" applyFill="1" applyBorder="1" applyProtection="1"/>
    <xf numFmtId="0" fontId="20" fillId="7" borderId="10" xfId="13" applyFont="1" applyFill="1" applyBorder="1" applyAlignment="1" applyProtection="1">
      <alignment horizontal="left" vertical="center"/>
    </xf>
    <xf numFmtId="0" fontId="18" fillId="7" borderId="10" xfId="13" applyFill="1" applyBorder="1" applyAlignment="1">
      <alignment horizontal="left" vertical="center"/>
    </xf>
    <xf numFmtId="0" fontId="22" fillId="7" borderId="69" xfId="13" applyFont="1" applyFill="1" applyBorder="1" applyAlignment="1" applyProtection="1">
      <alignment horizontal="right"/>
    </xf>
    <xf numFmtId="0" fontId="22" fillId="7" borderId="16" xfId="13" applyFont="1" applyFill="1" applyBorder="1" applyProtection="1"/>
    <xf numFmtId="0" fontId="23" fillId="7" borderId="69" xfId="13" applyFont="1" applyFill="1" applyBorder="1" applyAlignment="1" applyProtection="1">
      <alignment horizontal="right"/>
    </xf>
    <xf numFmtId="0" fontId="23" fillId="7" borderId="16" xfId="13" applyFont="1" applyFill="1" applyBorder="1" applyProtection="1"/>
    <xf numFmtId="0" fontId="22" fillId="7" borderId="70" xfId="13" applyFont="1" applyFill="1" applyBorder="1" applyAlignment="1" applyProtection="1">
      <alignment horizontal="right"/>
    </xf>
    <xf numFmtId="0" fontId="22" fillId="7" borderId="36" xfId="13" applyFont="1" applyFill="1" applyBorder="1" applyProtection="1"/>
    <xf numFmtId="0" fontId="20" fillId="7" borderId="10" xfId="13" applyFont="1" applyFill="1" applyBorder="1" applyAlignment="1" applyProtection="1">
      <alignment horizontal="right"/>
    </xf>
    <xf numFmtId="0" fontId="20" fillId="7" borderId="10" xfId="13" applyFont="1" applyFill="1" applyBorder="1" applyProtection="1"/>
    <xf numFmtId="0" fontId="22" fillId="7" borderId="69" xfId="13" applyFont="1" applyFill="1" applyBorder="1" applyAlignment="1" applyProtection="1">
      <alignment horizontal="right" vertical="top" wrapText="1"/>
    </xf>
    <xf numFmtId="0" fontId="22" fillId="7" borderId="16" xfId="13" applyFont="1" applyFill="1" applyBorder="1" applyAlignment="1" applyProtection="1">
      <alignment vertical="top" wrapText="1"/>
    </xf>
    <xf numFmtId="0" fontId="22" fillId="7" borderId="70" xfId="13" applyFont="1" applyFill="1" applyBorder="1" applyAlignment="1" applyProtection="1">
      <alignment horizontal="right" vertical="top"/>
    </xf>
    <xf numFmtId="0" fontId="22" fillId="7" borderId="36" xfId="13" applyFont="1" applyFill="1" applyBorder="1" applyAlignment="1" applyProtection="1">
      <alignment vertical="top" wrapText="1"/>
    </xf>
    <xf numFmtId="0" fontId="22" fillId="7" borderId="10" xfId="13" applyFont="1" applyFill="1" applyBorder="1" applyProtection="1"/>
    <xf numFmtId="0" fontId="22" fillId="7" borderId="0" xfId="13" applyFont="1" applyFill="1" applyBorder="1" applyProtection="1"/>
    <xf numFmtId="0" fontId="20" fillId="7" borderId="0" xfId="13" applyFont="1" applyFill="1" applyBorder="1" applyProtection="1"/>
    <xf numFmtId="0" fontId="20" fillId="8" borderId="0" xfId="13" applyFont="1" applyFill="1" applyBorder="1" applyProtection="1"/>
    <xf numFmtId="0" fontId="22" fillId="8" borderId="0" xfId="13" applyFont="1" applyFill="1" applyBorder="1" applyProtection="1"/>
    <xf numFmtId="0" fontId="22" fillId="0" borderId="0" xfId="13" applyFont="1" applyFill="1" applyProtection="1"/>
    <xf numFmtId="0" fontId="20" fillId="8" borderId="71" xfId="13" applyFont="1" applyFill="1" applyBorder="1" applyProtection="1"/>
    <xf numFmtId="0" fontId="20" fillId="8" borderId="22" xfId="13" applyFont="1" applyFill="1" applyBorder="1" applyProtection="1"/>
    <xf numFmtId="0" fontId="22" fillId="0" borderId="0" xfId="13" applyFont="1" applyFill="1" applyProtection="1">
      <protection locked="0"/>
    </xf>
    <xf numFmtId="0" fontId="20" fillId="8" borderId="69" xfId="13" applyFont="1" applyFill="1" applyBorder="1" applyAlignment="1" applyProtection="1">
      <alignment horizontal="right" vertical="top"/>
    </xf>
    <xf numFmtId="0" fontId="20" fillId="8" borderId="16" xfId="13" applyFont="1" applyFill="1" applyBorder="1" applyProtection="1"/>
    <xf numFmtId="0" fontId="22" fillId="8" borderId="69" xfId="13" applyFont="1" applyFill="1" applyBorder="1" applyAlignment="1" applyProtection="1">
      <alignment horizontal="right" vertical="top"/>
    </xf>
    <xf numFmtId="0" fontId="22" fillId="8" borderId="16" xfId="13" applyFont="1" applyFill="1" applyBorder="1" applyProtection="1"/>
    <xf numFmtId="0" fontId="22" fillId="8" borderId="69" xfId="13" applyFont="1" applyFill="1" applyBorder="1" applyAlignment="1" applyProtection="1">
      <alignment horizontal="right" vertical="top" wrapText="1"/>
    </xf>
    <xf numFmtId="0" fontId="22" fillId="8" borderId="16" xfId="13" applyFont="1" applyFill="1" applyBorder="1" applyAlignment="1" applyProtection="1">
      <alignment vertical="top"/>
    </xf>
    <xf numFmtId="0" fontId="22" fillId="0" borderId="0" xfId="13" applyFont="1" applyFill="1" applyAlignment="1" applyProtection="1">
      <alignment vertical="top"/>
      <protection locked="0"/>
    </xf>
    <xf numFmtId="0" fontId="22" fillId="8" borderId="16" xfId="13" applyFont="1" applyFill="1" applyBorder="1" applyAlignment="1" applyProtection="1">
      <alignment vertical="top" wrapText="1"/>
    </xf>
    <xf numFmtId="0" fontId="22" fillId="0" borderId="0" xfId="13" applyFont="1" applyFill="1" applyAlignment="1" applyProtection="1">
      <alignment vertical="top" wrapText="1"/>
      <protection locked="0"/>
    </xf>
    <xf numFmtId="0" fontId="22" fillId="8" borderId="70" xfId="13" applyFont="1" applyFill="1" applyBorder="1" applyAlignment="1" applyProtection="1">
      <alignment horizontal="right" vertical="top"/>
    </xf>
    <xf numFmtId="0" fontId="22" fillId="8" borderId="36" xfId="13" applyFont="1" applyFill="1" applyBorder="1" applyProtection="1"/>
    <xf numFmtId="0" fontId="20" fillId="8" borderId="10" xfId="13" applyFont="1" applyFill="1" applyBorder="1" applyProtection="1"/>
    <xf numFmtId="0" fontId="22" fillId="8" borderId="10" xfId="13" applyFont="1" applyFill="1" applyBorder="1" applyProtection="1"/>
    <xf numFmtId="0" fontId="20" fillId="8" borderId="69" xfId="13" applyFont="1" applyFill="1" applyBorder="1" applyAlignment="1" applyProtection="1">
      <alignment horizontal="right"/>
    </xf>
    <xf numFmtId="0" fontId="22" fillId="8" borderId="69" xfId="13" applyFont="1" applyFill="1" applyBorder="1" applyAlignment="1" applyProtection="1">
      <alignment horizontal="right"/>
    </xf>
    <xf numFmtId="0" fontId="23" fillId="0" borderId="0" xfId="13" applyFont="1" applyFill="1" applyProtection="1">
      <protection locked="0"/>
    </xf>
    <xf numFmtId="0" fontId="23" fillId="8" borderId="69" xfId="13" applyFont="1" applyFill="1" applyBorder="1" applyAlignment="1" applyProtection="1">
      <alignment horizontal="right"/>
    </xf>
    <xf numFmtId="0" fontId="23" fillId="8" borderId="16" xfId="13" applyFont="1" applyFill="1" applyBorder="1" applyProtection="1"/>
    <xf numFmtId="0" fontId="23" fillId="0" borderId="0" xfId="13" applyFont="1" applyFill="1" applyAlignment="1" applyProtection="1">
      <alignment vertical="top" wrapText="1"/>
      <protection locked="0"/>
    </xf>
    <xf numFmtId="0" fontId="23" fillId="8" borderId="70" xfId="13" applyFont="1" applyFill="1" applyBorder="1" applyAlignment="1" applyProtection="1">
      <alignment horizontal="right"/>
    </xf>
    <xf numFmtId="0" fontId="23" fillId="8" borderId="36" xfId="13" applyFont="1" applyFill="1" applyBorder="1" applyProtection="1"/>
    <xf numFmtId="0" fontId="20" fillId="10" borderId="0" xfId="13" applyFont="1" applyFill="1" applyAlignment="1" applyProtection="1">
      <alignment horizontal="right"/>
    </xf>
    <xf numFmtId="0" fontId="22" fillId="10" borderId="0" xfId="13" applyFont="1" applyFill="1" applyProtection="1"/>
    <xf numFmtId="0" fontId="22" fillId="10" borderId="0" xfId="13" applyFont="1" applyFill="1" applyAlignment="1" applyProtection="1">
      <alignment horizontal="right"/>
    </xf>
    <xf numFmtId="0" fontId="22" fillId="10" borderId="2" xfId="13" applyFont="1" applyFill="1" applyBorder="1" applyAlignment="1" applyProtection="1">
      <alignment horizontal="right"/>
    </xf>
    <xf numFmtId="0" fontId="22" fillId="10" borderId="2" xfId="13" applyFont="1" applyFill="1" applyBorder="1" applyAlignment="1" applyProtection="1">
      <alignment horizontal="left"/>
    </xf>
    <xf numFmtId="0" fontId="22" fillId="10" borderId="0" xfId="13" applyFont="1" applyFill="1" applyBorder="1" applyAlignment="1" applyProtection="1">
      <alignment horizontal="right"/>
    </xf>
    <xf numFmtId="0" fontId="22" fillId="10" borderId="0" xfId="13" applyFont="1" applyFill="1" applyBorder="1" applyAlignment="1" applyProtection="1">
      <alignment horizontal="left"/>
    </xf>
    <xf numFmtId="0" fontId="22" fillId="10" borderId="0" xfId="13" applyFont="1" applyFill="1" applyBorder="1" applyAlignment="1" applyProtection="1">
      <alignment horizontal="right" vertical="top" wrapText="1"/>
    </xf>
    <xf numFmtId="0" fontId="22" fillId="10" borderId="0" xfId="13" applyFont="1" applyFill="1" applyBorder="1" applyAlignment="1" applyProtection="1">
      <alignment horizontal="left" vertical="top" wrapText="1"/>
    </xf>
    <xf numFmtId="0" fontId="22" fillId="0" borderId="0" xfId="13" applyFont="1" applyAlignment="1" applyProtection="1">
      <alignment vertical="top"/>
    </xf>
    <xf numFmtId="0" fontId="22" fillId="10" borderId="7" xfId="13" applyFont="1" applyFill="1" applyBorder="1" applyAlignment="1" applyProtection="1">
      <alignment horizontal="right" vertical="top" wrapText="1"/>
    </xf>
    <xf numFmtId="0" fontId="22" fillId="10" borderId="7" xfId="13" applyFont="1" applyFill="1" applyBorder="1" applyAlignment="1" applyProtection="1">
      <alignment horizontal="left" vertical="top" wrapText="1"/>
    </xf>
    <xf numFmtId="0" fontId="22" fillId="10" borderId="2" xfId="13" applyFont="1" applyFill="1" applyBorder="1" applyAlignment="1" applyProtection="1">
      <alignment horizontal="right" vertical="top" wrapText="1"/>
    </xf>
    <xf numFmtId="0" fontId="22" fillId="10" borderId="2" xfId="13" applyFont="1" applyFill="1" applyBorder="1" applyAlignment="1" applyProtection="1">
      <alignment horizontal="left" vertical="top" wrapText="1"/>
    </xf>
    <xf numFmtId="0" fontId="22" fillId="10" borderId="7" xfId="13" applyFont="1" applyFill="1" applyBorder="1" applyAlignment="1" applyProtection="1">
      <alignment horizontal="right"/>
    </xf>
    <xf numFmtId="0" fontId="22" fillId="10" borderId="7" xfId="13" applyFont="1" applyFill="1" applyBorder="1" applyAlignment="1" applyProtection="1">
      <alignment horizontal="left"/>
    </xf>
    <xf numFmtId="0" fontId="22" fillId="10" borderId="7" xfId="13" applyFont="1" applyFill="1" applyBorder="1" applyAlignment="1" applyProtection="1">
      <alignment horizontal="left" vertical="top"/>
    </xf>
    <xf numFmtId="0" fontId="22" fillId="10" borderId="10" xfId="13" applyFont="1" applyFill="1" applyBorder="1" applyAlignment="1" applyProtection="1">
      <alignment horizontal="right"/>
    </xf>
    <xf numFmtId="0" fontId="22" fillId="10" borderId="10" xfId="13" applyFont="1" applyFill="1" applyBorder="1" applyAlignment="1" applyProtection="1">
      <alignment horizontal="left"/>
    </xf>
    <xf numFmtId="0" fontId="22" fillId="0" borderId="0" xfId="13" applyFont="1" applyAlignment="1" applyProtection="1">
      <alignment horizontal="right"/>
    </xf>
    <xf numFmtId="0" fontId="20" fillId="11" borderId="0" xfId="13" applyFont="1" applyFill="1" applyBorder="1" applyAlignment="1" applyProtection="1">
      <alignment horizontal="right"/>
    </xf>
    <xf numFmtId="0" fontId="22" fillId="11" borderId="0" xfId="13" applyFont="1" applyFill="1" applyBorder="1" applyProtection="1"/>
    <xf numFmtId="0" fontId="20" fillId="11" borderId="0" xfId="13" applyFont="1" applyFill="1" applyBorder="1" applyProtection="1"/>
    <xf numFmtId="0" fontId="22" fillId="11" borderId="0" xfId="13" applyFont="1" applyFill="1" applyBorder="1" applyAlignment="1" applyProtection="1">
      <alignment horizontal="right"/>
    </xf>
    <xf numFmtId="172" fontId="22" fillId="0" borderId="0" xfId="13" applyNumberFormat="1" applyFont="1" applyFill="1" applyBorder="1" applyProtection="1"/>
    <xf numFmtId="172" fontId="22" fillId="0" borderId="0" xfId="13" applyNumberFormat="1" applyFont="1" applyFill="1" applyBorder="1" applyProtection="1">
      <protection locked="0"/>
    </xf>
    <xf numFmtId="172" fontId="22" fillId="11" borderId="0" xfId="13" applyNumberFormat="1" applyFont="1" applyFill="1" applyBorder="1" applyProtection="1"/>
    <xf numFmtId="0" fontId="20" fillId="3" borderId="0" xfId="13" applyFont="1" applyFill="1" applyAlignment="1" applyProtection="1">
      <alignment horizontal="right" wrapText="1"/>
    </xf>
    <xf numFmtId="0" fontId="22" fillId="3" borderId="0" xfId="13" applyFont="1" applyFill="1" applyProtection="1"/>
    <xf numFmtId="0" fontId="22" fillId="3" borderId="0" xfId="13" applyFont="1" applyFill="1" applyAlignment="1" applyProtection="1">
      <alignment horizontal="right"/>
    </xf>
    <xf numFmtId="0" fontId="19" fillId="3" borderId="1" xfId="14" applyFont="1" applyFill="1" applyBorder="1" applyAlignment="1" applyProtection="1">
      <alignment horizontal="centerContinuous"/>
    </xf>
    <xf numFmtId="0" fontId="19" fillId="3" borderId="2" xfId="14" applyFont="1" applyFill="1" applyBorder="1" applyAlignment="1" applyProtection="1">
      <alignment horizontal="center"/>
    </xf>
    <xf numFmtId="0" fontId="19" fillId="3" borderId="4" xfId="14" applyFont="1" applyFill="1" applyBorder="1" applyAlignment="1" applyProtection="1">
      <alignment horizontal="left"/>
    </xf>
    <xf numFmtId="0" fontId="20" fillId="4" borderId="11" xfId="14" applyFont="1" applyFill="1" applyBorder="1" applyAlignment="1" applyProtection="1">
      <alignment horizontal="center" vertical="center"/>
    </xf>
    <xf numFmtId="0" fontId="20" fillId="3" borderId="11" xfId="14" applyFont="1" applyFill="1" applyBorder="1" applyAlignment="1" applyProtection="1">
      <alignment horizontal="centerContinuous" vertical="center"/>
    </xf>
    <xf numFmtId="0" fontId="21" fillId="0" borderId="0" xfId="14" applyFont="1" applyAlignment="1" applyProtection="1">
      <alignment vertical="center"/>
    </xf>
    <xf numFmtId="0" fontId="20" fillId="0" borderId="0" xfId="14" applyFont="1" applyAlignment="1" applyProtection="1">
      <alignment vertical="center"/>
    </xf>
    <xf numFmtId="0" fontId="20" fillId="0" borderId="0" xfId="14" applyFont="1" applyAlignment="1" applyProtection="1">
      <alignment horizontal="centerContinuous" vertical="center"/>
    </xf>
    <xf numFmtId="0" fontId="20" fillId="3" borderId="6" xfId="14" applyFont="1" applyFill="1" applyBorder="1" applyAlignment="1" applyProtection="1">
      <alignment horizontal="center" vertical="center"/>
    </xf>
    <xf numFmtId="0" fontId="20" fillId="3" borderId="7" xfId="14" applyFont="1" applyFill="1" applyBorder="1" applyAlignment="1" applyProtection="1">
      <alignment horizontal="center" vertical="center"/>
    </xf>
    <xf numFmtId="0" fontId="20" fillId="3" borderId="8" xfId="14" applyFont="1" applyFill="1" applyBorder="1" applyAlignment="1" applyProtection="1">
      <alignment horizontal="right" vertical="center"/>
    </xf>
    <xf numFmtId="0" fontId="20" fillId="4" borderId="8" xfId="14" applyFont="1" applyFill="1" applyBorder="1" applyAlignment="1" applyProtection="1">
      <alignment horizontal="center" vertical="center"/>
    </xf>
    <xf numFmtId="0" fontId="20" fillId="3" borderId="8" xfId="14" applyFont="1" applyFill="1" applyBorder="1" applyAlignment="1" applyProtection="1">
      <alignment horizontal="center" vertical="center"/>
    </xf>
    <xf numFmtId="0" fontId="20" fillId="0" borderId="0" xfId="14" applyFont="1" applyAlignment="1" applyProtection="1">
      <alignment horizontal="center" vertical="center"/>
    </xf>
    <xf numFmtId="0" fontId="20" fillId="5" borderId="2" xfId="14" applyFont="1" applyFill="1" applyBorder="1" applyAlignment="1" applyProtection="1">
      <alignment horizontal="left" vertical="center"/>
    </xf>
    <xf numFmtId="0" fontId="18" fillId="5" borderId="2" xfId="14" applyFill="1" applyBorder="1" applyAlignment="1">
      <alignment horizontal="left" vertical="center"/>
    </xf>
    <xf numFmtId="0" fontId="22" fillId="0" borderId="0" xfId="14" applyFont="1" applyFill="1" applyProtection="1"/>
    <xf numFmtId="0" fontId="22" fillId="0" borderId="0" xfId="14" applyFont="1" applyProtection="1"/>
    <xf numFmtId="1" fontId="22" fillId="5" borderId="68" xfId="14" applyNumberFormat="1" applyFont="1" applyFill="1" applyBorder="1" applyAlignment="1" applyProtection="1"/>
    <xf numFmtId="1" fontId="22" fillId="5" borderId="20" xfId="14" applyNumberFormat="1" applyFont="1" applyFill="1" applyBorder="1" applyAlignment="1" applyProtection="1"/>
    <xf numFmtId="0" fontId="22" fillId="5" borderId="20" xfId="14" applyFont="1" applyFill="1" applyBorder="1" applyProtection="1"/>
    <xf numFmtId="0" fontId="22" fillId="0" borderId="0" xfId="14" applyFont="1" applyProtection="1">
      <protection locked="0"/>
    </xf>
    <xf numFmtId="1" fontId="22" fillId="5" borderId="69" xfId="14" applyNumberFormat="1" applyFont="1" applyFill="1" applyBorder="1" applyProtection="1"/>
    <xf numFmtId="1" fontId="22" fillId="5" borderId="16" xfId="14" applyNumberFormat="1" applyFont="1" applyFill="1" applyBorder="1" applyProtection="1"/>
    <xf numFmtId="0" fontId="22" fillId="5" borderId="16" xfId="14" applyFont="1" applyFill="1" applyBorder="1" applyProtection="1"/>
    <xf numFmtId="1" fontId="23" fillId="5" borderId="69" xfId="14" applyNumberFormat="1" applyFont="1" applyFill="1" applyBorder="1" applyAlignment="1" applyProtection="1">
      <alignment horizontal="right" vertical="center"/>
    </xf>
    <xf numFmtId="1" fontId="23" fillId="5" borderId="16" xfId="14" applyNumberFormat="1" applyFont="1" applyFill="1" applyBorder="1" applyProtection="1"/>
    <xf numFmtId="0" fontId="23" fillId="5" borderId="16" xfId="14" applyFont="1" applyFill="1" applyBorder="1" applyProtection="1"/>
    <xf numFmtId="1" fontId="22" fillId="5" borderId="69" xfId="14" applyNumberFormat="1" applyFont="1" applyFill="1" applyBorder="1" applyAlignment="1" applyProtection="1">
      <alignment horizontal="right"/>
    </xf>
    <xf numFmtId="1" fontId="22" fillId="5" borderId="69" xfId="14" applyNumberFormat="1" applyFont="1" applyFill="1" applyBorder="1" applyAlignment="1" applyProtection="1">
      <alignment horizontal="right" vertical="top" wrapText="1"/>
    </xf>
    <xf numFmtId="1" fontId="22" fillId="5" borderId="16" xfId="14" applyNumberFormat="1" applyFont="1" applyFill="1" applyBorder="1" applyAlignment="1" applyProtection="1">
      <alignment horizontal="right" vertical="top" wrapText="1"/>
    </xf>
    <xf numFmtId="0" fontId="22" fillId="5" borderId="16" xfId="14" applyFont="1" applyFill="1" applyBorder="1" applyAlignment="1" applyProtection="1">
      <alignment vertical="top" wrapText="1"/>
    </xf>
    <xf numFmtId="0" fontId="23" fillId="0" borderId="0" xfId="14" applyFont="1" applyProtection="1">
      <protection locked="0"/>
    </xf>
    <xf numFmtId="1" fontId="23" fillId="5" borderId="69" xfId="14" applyNumberFormat="1" applyFont="1" applyFill="1" applyBorder="1" applyAlignment="1" applyProtection="1">
      <alignment horizontal="right" vertical="top" wrapText="1"/>
    </xf>
    <xf numFmtId="0" fontId="23" fillId="5" borderId="16" xfId="14" applyFont="1" applyFill="1" applyBorder="1" applyAlignment="1" applyProtection="1">
      <alignment vertical="top" wrapText="1"/>
    </xf>
    <xf numFmtId="1" fontId="23" fillId="5" borderId="16" xfId="14" applyNumberFormat="1" applyFont="1" applyFill="1" applyBorder="1" applyAlignment="1" applyProtection="1">
      <alignment horizontal="left" vertical="top" wrapText="1"/>
    </xf>
    <xf numFmtId="0" fontId="23" fillId="0" borderId="0" xfId="14" applyFont="1" applyAlignment="1" applyProtection="1">
      <alignment vertical="top" wrapText="1"/>
      <protection locked="0"/>
    </xf>
    <xf numFmtId="0" fontId="20" fillId="0" borderId="0" xfId="14" applyFont="1" applyAlignment="1" applyProtection="1">
      <alignment vertical="center"/>
      <protection locked="0"/>
    </xf>
    <xf numFmtId="1" fontId="22" fillId="5" borderId="70" xfId="14" applyNumberFormat="1" applyFont="1" applyFill="1" applyBorder="1" applyProtection="1"/>
    <xf numFmtId="1" fontId="22" fillId="5" borderId="36" xfId="14" applyNumberFormat="1" applyFont="1" applyFill="1" applyBorder="1" applyProtection="1"/>
    <xf numFmtId="0" fontId="22" fillId="5" borderId="36" xfId="14" applyFont="1" applyFill="1" applyBorder="1" applyProtection="1"/>
    <xf numFmtId="1" fontId="20" fillId="5" borderId="10" xfId="14" applyNumberFormat="1" applyFont="1" applyFill="1" applyBorder="1" applyProtection="1"/>
    <xf numFmtId="0" fontId="20" fillId="5" borderId="10" xfId="14" applyFont="1" applyFill="1" applyBorder="1" applyProtection="1"/>
    <xf numFmtId="0" fontId="20" fillId="0" borderId="0" xfId="14" applyFont="1" applyProtection="1">
      <protection locked="0"/>
    </xf>
    <xf numFmtId="1" fontId="22" fillId="5" borderId="69" xfId="14" applyNumberFormat="1" applyFont="1" applyFill="1" applyBorder="1" applyAlignment="1" applyProtection="1">
      <alignment vertical="center"/>
    </xf>
    <xf numFmtId="1" fontId="22" fillId="5" borderId="16" xfId="14" applyNumberFormat="1" applyFont="1" applyFill="1" applyBorder="1" applyAlignment="1" applyProtection="1">
      <alignment vertical="center"/>
    </xf>
    <xf numFmtId="0" fontId="22" fillId="0" borderId="0" xfId="14" applyFont="1" applyAlignment="1" applyProtection="1">
      <alignment vertical="center"/>
      <protection locked="0"/>
    </xf>
    <xf numFmtId="1" fontId="23" fillId="5" borderId="69" xfId="14" applyNumberFormat="1" applyFont="1" applyFill="1" applyBorder="1" applyAlignment="1" applyProtection="1">
      <alignment horizontal="right"/>
    </xf>
    <xf numFmtId="1" fontId="20" fillId="5" borderId="10" xfId="14" applyNumberFormat="1" applyFont="1" applyFill="1" applyBorder="1" applyAlignment="1" applyProtection="1">
      <alignment vertical="center"/>
    </xf>
    <xf numFmtId="1" fontId="22" fillId="5" borderId="10" xfId="14" applyNumberFormat="1" applyFont="1" applyFill="1" applyBorder="1" applyAlignment="1" applyProtection="1">
      <alignment vertical="center"/>
    </xf>
    <xf numFmtId="0" fontId="20" fillId="5" borderId="10" xfId="14" applyFont="1" applyFill="1" applyBorder="1" applyAlignment="1" applyProtection="1">
      <alignment vertical="center"/>
    </xf>
    <xf numFmtId="0" fontId="22" fillId="0" borderId="0" xfId="14" applyFont="1" applyAlignment="1" applyProtection="1">
      <alignment vertical="center"/>
    </xf>
    <xf numFmtId="0" fontId="23" fillId="5" borderId="70" xfId="14" applyFont="1" applyFill="1" applyBorder="1" applyAlignment="1" applyProtection="1">
      <alignment horizontal="right"/>
    </xf>
    <xf numFmtId="0" fontId="23" fillId="5" borderId="36" xfId="14" applyFont="1" applyFill="1" applyBorder="1" applyProtection="1"/>
    <xf numFmtId="1" fontId="22" fillId="5" borderId="10" xfId="14" applyNumberFormat="1" applyFont="1" applyFill="1" applyBorder="1" applyProtection="1"/>
    <xf numFmtId="1" fontId="22" fillId="5" borderId="71" xfId="14" applyNumberFormat="1" applyFont="1" applyFill="1" applyBorder="1" applyAlignment="1" applyProtection="1">
      <alignment vertical="center"/>
    </xf>
    <xf numFmtId="1" fontId="22" fillId="5" borderId="22" xfId="14" applyNumberFormat="1" applyFont="1" applyFill="1" applyBorder="1" applyAlignment="1" applyProtection="1">
      <alignment vertical="center"/>
    </xf>
    <xf numFmtId="0" fontId="22" fillId="5" borderId="22" xfId="14" applyFont="1" applyFill="1" applyBorder="1" applyProtection="1"/>
    <xf numFmtId="1" fontId="22" fillId="5" borderId="69" xfId="14" applyNumberFormat="1" applyFont="1" applyFill="1" applyBorder="1" applyAlignment="1" applyProtection="1">
      <alignment horizontal="right" vertical="center" wrapText="1"/>
    </xf>
    <xf numFmtId="1" fontId="22" fillId="5" borderId="16" xfId="14" applyNumberFormat="1" applyFont="1" applyFill="1" applyBorder="1" applyAlignment="1" applyProtection="1">
      <alignment horizontal="right" vertical="center" wrapText="1"/>
    </xf>
    <xf numFmtId="0" fontId="22" fillId="5" borderId="16" xfId="14" applyFont="1" applyFill="1" applyBorder="1" applyAlignment="1" applyProtection="1">
      <alignment vertical="center" wrapText="1"/>
    </xf>
    <xf numFmtId="1" fontId="22" fillId="5" borderId="16" xfId="14" applyNumberFormat="1" applyFont="1" applyFill="1" applyBorder="1" applyAlignment="1" applyProtection="1">
      <alignment horizontal="right"/>
    </xf>
    <xf numFmtId="1" fontId="22" fillId="5" borderId="69" xfId="14" applyNumberFormat="1" applyFont="1" applyFill="1" applyBorder="1" applyAlignment="1" applyProtection="1">
      <alignment vertical="top"/>
    </xf>
    <xf numFmtId="1" fontId="22" fillId="5" borderId="16" xfId="14" applyNumberFormat="1" applyFont="1" applyFill="1" applyBorder="1" applyAlignment="1" applyProtection="1">
      <alignment vertical="top"/>
    </xf>
    <xf numFmtId="0" fontId="22" fillId="0" borderId="0" xfId="14" applyFont="1" applyAlignment="1" applyProtection="1">
      <alignment vertical="top"/>
      <protection locked="0"/>
    </xf>
    <xf numFmtId="1" fontId="23" fillId="5" borderId="36" xfId="14" applyNumberFormat="1" applyFont="1" applyFill="1" applyBorder="1" applyProtection="1"/>
    <xf numFmtId="1" fontId="23" fillId="5" borderId="70" xfId="14" applyNumberFormat="1" applyFont="1" applyFill="1" applyBorder="1" applyAlignment="1" applyProtection="1">
      <alignment horizontal="right"/>
    </xf>
    <xf numFmtId="0" fontId="22" fillId="5" borderId="10" xfId="14" applyFont="1" applyFill="1" applyBorder="1" applyProtection="1"/>
    <xf numFmtId="0" fontId="22" fillId="5" borderId="0" xfId="14" applyFont="1" applyFill="1" applyBorder="1" applyProtection="1"/>
    <xf numFmtId="0" fontId="20" fillId="5" borderId="0" xfId="14" applyFont="1" applyFill="1" applyBorder="1" applyProtection="1"/>
    <xf numFmtId="0" fontId="22" fillId="0" borderId="0" xfId="14" applyFont="1" applyFill="1" applyBorder="1" applyProtection="1"/>
    <xf numFmtId="0" fontId="20" fillId="0" borderId="0" xfId="14" applyFont="1" applyFill="1" applyBorder="1" applyProtection="1"/>
    <xf numFmtId="0" fontId="20" fillId="7" borderId="10" xfId="14" applyFont="1" applyFill="1" applyBorder="1" applyAlignment="1" applyProtection="1">
      <alignment horizontal="left" vertical="center"/>
    </xf>
    <xf numFmtId="0" fontId="18" fillId="7" borderId="10" xfId="14" applyFill="1" applyBorder="1" applyAlignment="1">
      <alignment horizontal="left" vertical="center"/>
    </xf>
    <xf numFmtId="0" fontId="22" fillId="7" borderId="69" xfId="14" applyFont="1" applyFill="1" applyBorder="1" applyAlignment="1" applyProtection="1">
      <alignment horizontal="right"/>
    </xf>
    <xf numFmtId="0" fontId="22" fillId="7" borderId="16" xfId="14" applyFont="1" applyFill="1" applyBorder="1" applyProtection="1"/>
    <xf numFmtId="0" fontId="23" fillId="7" borderId="69" xfId="14" applyFont="1" applyFill="1" applyBorder="1" applyAlignment="1" applyProtection="1">
      <alignment horizontal="right"/>
    </xf>
    <xf numFmtId="0" fontId="23" fillId="7" borderId="16" xfId="14" applyFont="1" applyFill="1" applyBorder="1" applyProtection="1"/>
    <xf numFmtId="0" fontId="22" fillId="7" borderId="70" xfId="14" applyFont="1" applyFill="1" applyBorder="1" applyAlignment="1" applyProtection="1">
      <alignment horizontal="right"/>
    </xf>
    <xf numFmtId="0" fontId="22" fillId="7" borderId="36" xfId="14" applyFont="1" applyFill="1" applyBorder="1" applyProtection="1"/>
    <xf numFmtId="0" fontId="20" fillId="7" borderId="10" xfId="14" applyFont="1" applyFill="1" applyBorder="1" applyAlignment="1" applyProtection="1">
      <alignment horizontal="right"/>
    </xf>
    <xf numFmtId="0" fontId="20" fillId="7" borderId="10" xfId="14" applyFont="1" applyFill="1" applyBorder="1" applyProtection="1"/>
    <xf numFmtId="0" fontId="22" fillId="7" borderId="69" xfId="14" applyFont="1" applyFill="1" applyBorder="1" applyAlignment="1" applyProtection="1">
      <alignment horizontal="right" vertical="top" wrapText="1"/>
    </xf>
    <xf numFmtId="0" fontId="22" fillId="7" borderId="16" xfId="14" applyFont="1" applyFill="1" applyBorder="1" applyAlignment="1" applyProtection="1">
      <alignment vertical="top" wrapText="1"/>
    </xf>
    <xf numFmtId="0" fontId="22" fillId="7" borderId="70" xfId="14" applyFont="1" applyFill="1" applyBorder="1" applyAlignment="1" applyProtection="1">
      <alignment horizontal="right" vertical="top"/>
    </xf>
    <xf numFmtId="0" fontId="22" fillId="7" borderId="36" xfId="14" applyFont="1" applyFill="1" applyBorder="1" applyAlignment="1" applyProtection="1">
      <alignment vertical="top" wrapText="1"/>
    </xf>
    <xf numFmtId="0" fontId="22" fillId="7" borderId="10" xfId="14" applyFont="1" applyFill="1" applyBorder="1" applyProtection="1"/>
    <xf numFmtId="0" fontId="22" fillId="7" borderId="0" xfId="14" applyFont="1" applyFill="1" applyBorder="1" applyProtection="1"/>
    <xf numFmtId="0" fontId="20" fillId="7" borderId="0" xfId="14" applyFont="1" applyFill="1" applyBorder="1" applyProtection="1"/>
    <xf numFmtId="0" fontId="20" fillId="8" borderId="0" xfId="14" applyFont="1" applyFill="1" applyBorder="1" applyProtection="1"/>
    <xf numFmtId="0" fontId="22" fillId="8" borderId="0" xfId="14" applyFont="1" applyFill="1" applyBorder="1" applyProtection="1"/>
    <xf numFmtId="0" fontId="20" fillId="8" borderId="71" xfId="14" applyFont="1" applyFill="1" applyBorder="1" applyProtection="1"/>
    <xf numFmtId="0" fontId="20" fillId="8" borderId="22" xfId="14" applyFont="1" applyFill="1" applyBorder="1" applyProtection="1"/>
    <xf numFmtId="0" fontId="22" fillId="0" borderId="0" xfId="14" applyFont="1" applyFill="1" applyProtection="1">
      <protection locked="0"/>
    </xf>
    <xf numFmtId="0" fontId="20" fillId="8" borderId="69" xfId="14" applyFont="1" applyFill="1" applyBorder="1" applyAlignment="1" applyProtection="1">
      <alignment horizontal="right" vertical="top"/>
    </xf>
    <xf numFmtId="0" fontId="20" fillId="8" borderId="16" xfId="14" applyFont="1" applyFill="1" applyBorder="1" applyProtection="1"/>
    <xf numFmtId="0" fontId="23" fillId="8" borderId="69" xfId="14" applyFont="1" applyFill="1" applyBorder="1" applyAlignment="1" applyProtection="1">
      <alignment horizontal="right" vertical="top"/>
    </xf>
    <xf numFmtId="0" fontId="23" fillId="8" borderId="16" xfId="14" applyFont="1" applyFill="1" applyBorder="1" applyProtection="1"/>
    <xf numFmtId="0" fontId="23" fillId="8" borderId="69" xfId="14" applyFont="1" applyFill="1" applyBorder="1" applyAlignment="1" applyProtection="1">
      <alignment horizontal="right" vertical="top" wrapText="1"/>
    </xf>
    <xf numFmtId="0" fontId="23" fillId="8" borderId="16" xfId="14" applyFont="1" applyFill="1" applyBorder="1" applyAlignment="1" applyProtection="1">
      <alignment vertical="top"/>
    </xf>
    <xf numFmtId="0" fontId="22" fillId="0" borderId="0" xfId="14" applyFont="1" applyFill="1" applyAlignment="1" applyProtection="1">
      <alignment vertical="top"/>
      <protection locked="0"/>
    </xf>
    <xf numFmtId="0" fontId="23" fillId="8" borderId="16" xfId="14" applyFont="1" applyFill="1" applyBorder="1" applyAlignment="1" applyProtection="1">
      <alignment vertical="top" wrapText="1"/>
    </xf>
    <xf numFmtId="0" fontId="22" fillId="0" borderId="0" xfId="14" applyFont="1" applyFill="1" applyAlignment="1" applyProtection="1">
      <alignment vertical="top" wrapText="1"/>
      <protection locked="0"/>
    </xf>
    <xf numFmtId="0" fontId="22" fillId="8" borderId="69" xfId="14" applyFont="1" applyFill="1" applyBorder="1" applyAlignment="1" applyProtection="1">
      <alignment horizontal="right" vertical="top"/>
    </xf>
    <xf numFmtId="0" fontId="22" fillId="8" borderId="16" xfId="14" applyFont="1" applyFill="1" applyBorder="1" applyProtection="1"/>
    <xf numFmtId="0" fontId="22" fillId="8" borderId="69" xfId="14" applyFont="1" applyFill="1" applyBorder="1" applyAlignment="1" applyProtection="1">
      <alignment horizontal="right" vertical="top" wrapText="1"/>
    </xf>
    <xf numFmtId="0" fontId="22" fillId="8" borderId="16" xfId="14" applyFont="1" applyFill="1" applyBorder="1" applyAlignment="1" applyProtection="1">
      <alignment vertical="top" wrapText="1"/>
    </xf>
    <xf numFmtId="0" fontId="22" fillId="8" borderId="70" xfId="14" applyFont="1" applyFill="1" applyBorder="1" applyAlignment="1" applyProtection="1">
      <alignment horizontal="right" vertical="top"/>
    </xf>
    <xf numFmtId="0" fontId="22" fillId="8" borderId="36" xfId="14" applyFont="1" applyFill="1" applyBorder="1" applyProtection="1"/>
    <xf numFmtId="0" fontId="20" fillId="8" borderId="10" xfId="14" applyFont="1" applyFill="1" applyBorder="1" applyProtection="1"/>
    <xf numFmtId="0" fontId="22" fillId="8" borderId="10" xfId="14" applyFont="1" applyFill="1" applyBorder="1" applyProtection="1"/>
    <xf numFmtId="0" fontId="20" fillId="8" borderId="69" xfId="14" applyFont="1" applyFill="1" applyBorder="1" applyAlignment="1" applyProtection="1">
      <alignment horizontal="right"/>
    </xf>
    <xf numFmtId="0" fontId="23" fillId="0" borderId="0" xfId="14" applyFont="1" applyFill="1" applyProtection="1">
      <protection locked="0"/>
    </xf>
    <xf numFmtId="0" fontId="22" fillId="8" borderId="69" xfId="14" applyFont="1" applyFill="1" applyBorder="1" applyAlignment="1" applyProtection="1">
      <alignment horizontal="right"/>
    </xf>
    <xf numFmtId="0" fontId="23" fillId="8" borderId="69" xfId="14" applyFont="1" applyFill="1" applyBorder="1" applyAlignment="1" applyProtection="1">
      <alignment horizontal="right"/>
    </xf>
    <xf numFmtId="0" fontId="23" fillId="0" borderId="0" xfId="14" applyFont="1" applyFill="1" applyAlignment="1" applyProtection="1">
      <alignment vertical="top" wrapText="1"/>
      <protection locked="0"/>
    </xf>
    <xf numFmtId="0" fontId="23" fillId="8" borderId="70" xfId="14" applyFont="1" applyFill="1" applyBorder="1" applyAlignment="1" applyProtection="1">
      <alignment horizontal="right"/>
    </xf>
    <xf numFmtId="0" fontId="23" fillId="8" borderId="36" xfId="14" applyFont="1" applyFill="1" applyBorder="1" applyProtection="1"/>
    <xf numFmtId="0" fontId="20" fillId="8" borderId="72" xfId="14" applyFont="1" applyFill="1" applyBorder="1" applyProtection="1"/>
    <xf numFmtId="0" fontId="20" fillId="10" borderId="0" xfId="14" applyFont="1" applyFill="1" applyAlignment="1" applyProtection="1">
      <alignment horizontal="right"/>
    </xf>
    <xf numFmtId="0" fontId="22" fillId="10" borderId="0" xfId="14" applyFont="1" applyFill="1" applyProtection="1"/>
    <xf numFmtId="0" fontId="22" fillId="10" borderId="73" xfId="14" applyFont="1" applyFill="1" applyBorder="1" applyAlignment="1" applyProtection="1">
      <alignment horizontal="right"/>
    </xf>
    <xf numFmtId="0" fontId="22" fillId="10" borderId="2" xfId="14" applyFont="1" applyFill="1" applyBorder="1" applyAlignment="1" applyProtection="1">
      <alignment horizontal="right"/>
    </xf>
    <xf numFmtId="0" fontId="22" fillId="10" borderId="2" xfId="14" applyFont="1" applyFill="1" applyBorder="1" applyProtection="1"/>
    <xf numFmtId="0" fontId="22" fillId="10" borderId="51" xfId="14" applyFont="1" applyFill="1" applyBorder="1" applyProtection="1"/>
    <xf numFmtId="0" fontId="22" fillId="10" borderId="0" xfId="14" applyFont="1" applyFill="1" applyBorder="1" applyAlignment="1" applyProtection="1">
      <alignment horizontal="right"/>
    </xf>
    <xf numFmtId="0" fontId="22" fillId="10" borderId="0" xfId="14" applyFont="1" applyFill="1" applyBorder="1" applyProtection="1"/>
    <xf numFmtId="0" fontId="22" fillId="10" borderId="73" xfId="14" applyFont="1" applyFill="1" applyBorder="1" applyProtection="1"/>
    <xf numFmtId="0" fontId="22" fillId="10" borderId="0" xfId="14" applyFont="1" applyFill="1" applyBorder="1" applyAlignment="1" applyProtection="1">
      <alignment horizontal="right" vertical="top" wrapText="1"/>
    </xf>
    <xf numFmtId="0" fontId="22" fillId="10" borderId="0" xfId="14" applyFont="1" applyFill="1" applyBorder="1" applyAlignment="1" applyProtection="1">
      <alignment vertical="top" wrapText="1"/>
    </xf>
    <xf numFmtId="0" fontId="22" fillId="10" borderId="73" xfId="14" applyFont="1" applyFill="1" applyBorder="1" applyAlignment="1" applyProtection="1">
      <alignment vertical="top" wrapText="1"/>
    </xf>
    <xf numFmtId="0" fontId="22" fillId="0" borderId="0" xfId="14" applyFont="1" applyAlignment="1" applyProtection="1">
      <alignment vertical="top"/>
    </xf>
    <xf numFmtId="0" fontId="22" fillId="10" borderId="7" xfId="14" applyFont="1" applyFill="1" applyBorder="1" applyAlignment="1" applyProtection="1">
      <alignment horizontal="right" vertical="top" wrapText="1"/>
    </xf>
    <xf numFmtId="0" fontId="22" fillId="10" borderId="7" xfId="14" applyFont="1" applyFill="1" applyBorder="1" applyAlignment="1" applyProtection="1">
      <alignment vertical="top" wrapText="1"/>
    </xf>
    <xf numFmtId="0" fontId="22" fillId="10" borderId="74" xfId="14" applyFont="1" applyFill="1" applyBorder="1" applyAlignment="1" applyProtection="1">
      <alignment vertical="top" wrapText="1"/>
    </xf>
    <xf numFmtId="0" fontId="22" fillId="10" borderId="2" xfId="14" applyFont="1" applyFill="1" applyBorder="1" applyAlignment="1" applyProtection="1">
      <alignment horizontal="right" vertical="top" wrapText="1"/>
    </xf>
    <xf numFmtId="0" fontId="22" fillId="10" borderId="2" xfId="14" applyFont="1" applyFill="1" applyBorder="1" applyAlignment="1" applyProtection="1">
      <alignment vertical="top" wrapText="1"/>
    </xf>
    <xf numFmtId="0" fontId="22" fillId="10" borderId="51" xfId="14" applyFont="1" applyFill="1" applyBorder="1" applyAlignment="1" applyProtection="1">
      <alignment vertical="top" wrapText="1"/>
    </xf>
    <xf numFmtId="0" fontId="22" fillId="10" borderId="7" xfId="14" applyFont="1" applyFill="1" applyBorder="1" applyAlignment="1" applyProtection="1">
      <alignment horizontal="right"/>
    </xf>
    <xf numFmtId="0" fontId="22" fillId="10" borderId="7" xfId="14" applyFont="1" applyFill="1" applyBorder="1" applyProtection="1"/>
    <xf numFmtId="0" fontId="22" fillId="10" borderId="74" xfId="14" applyFont="1" applyFill="1" applyBorder="1" applyProtection="1"/>
    <xf numFmtId="0" fontId="22" fillId="10" borderId="7" xfId="14" applyFont="1" applyFill="1" applyBorder="1" applyAlignment="1" applyProtection="1">
      <alignment vertical="top"/>
    </xf>
    <xf numFmtId="0" fontId="22" fillId="10" borderId="74" xfId="14" applyFont="1" applyFill="1" applyBorder="1" applyAlignment="1" applyProtection="1">
      <alignment vertical="top"/>
    </xf>
    <xf numFmtId="0" fontId="22" fillId="10" borderId="10" xfId="14" applyFont="1" applyFill="1" applyBorder="1" applyAlignment="1" applyProtection="1">
      <alignment horizontal="right"/>
    </xf>
    <xf numFmtId="0" fontId="22" fillId="10" borderId="10" xfId="14" applyFont="1" applyFill="1" applyBorder="1" applyProtection="1"/>
    <xf numFmtId="0" fontId="22" fillId="10" borderId="72" xfId="14" applyFont="1" applyFill="1" applyBorder="1" applyProtection="1"/>
    <xf numFmtId="0" fontId="22" fillId="0" borderId="73" xfId="14" applyFont="1" applyBorder="1" applyProtection="1"/>
    <xf numFmtId="0" fontId="20" fillId="11" borderId="0" xfId="14" applyFont="1" applyFill="1" applyBorder="1" applyAlignment="1" applyProtection="1">
      <alignment horizontal="right"/>
    </xf>
    <xf numFmtId="0" fontId="22" fillId="11" borderId="0" xfId="14" applyFont="1" applyFill="1" applyBorder="1" applyProtection="1"/>
    <xf numFmtId="0" fontId="20" fillId="11" borderId="73" xfId="14" applyFont="1" applyFill="1" applyBorder="1" applyProtection="1"/>
    <xf numFmtId="0" fontId="22" fillId="11" borderId="0" xfId="14" applyFont="1" applyFill="1" applyBorder="1" applyAlignment="1" applyProtection="1">
      <alignment horizontal="right"/>
    </xf>
    <xf numFmtId="0" fontId="22" fillId="11" borderId="73" xfId="14" applyFont="1" applyFill="1" applyBorder="1" applyProtection="1"/>
    <xf numFmtId="172" fontId="22" fillId="11" borderId="0" xfId="14" applyNumberFormat="1" applyFont="1" applyFill="1" applyBorder="1" applyProtection="1"/>
    <xf numFmtId="0" fontId="20" fillId="3" borderId="0" xfId="14" applyFont="1" applyFill="1" applyAlignment="1" applyProtection="1">
      <alignment horizontal="right" wrapText="1"/>
    </xf>
    <xf numFmtId="0" fontId="22" fillId="3" borderId="0" xfId="14" applyFont="1" applyFill="1" applyProtection="1"/>
    <xf numFmtId="0" fontId="22" fillId="3" borderId="73" xfId="14" applyFont="1" applyFill="1" applyBorder="1" applyProtection="1"/>
    <xf numFmtId="0" fontId="22" fillId="3" borderId="0" xfId="14" applyFont="1" applyFill="1" applyAlignment="1" applyProtection="1">
      <alignment horizontal="right"/>
    </xf>
    <xf numFmtId="0" fontId="25" fillId="3" borderId="0" xfId="15" applyFont="1" applyFill="1" applyBorder="1" applyAlignment="1" applyProtection="1">
      <alignment vertical="center"/>
    </xf>
    <xf numFmtId="0" fontId="26" fillId="12" borderId="0" xfId="15" applyFont="1" applyFill="1" applyBorder="1" applyAlignment="1" applyProtection="1">
      <alignment vertical="center"/>
      <protection locked="0"/>
    </xf>
    <xf numFmtId="0" fontId="20" fillId="4" borderId="11" xfId="15" applyFont="1" applyFill="1" applyBorder="1" applyAlignment="1" applyProtection="1">
      <alignment horizontal="center" vertical="center"/>
    </xf>
    <xf numFmtId="0" fontId="20" fillId="3" borderId="11" xfId="15" applyFont="1" applyFill="1" applyBorder="1" applyAlignment="1" applyProtection="1">
      <alignment horizontal="centerContinuous" vertical="center"/>
    </xf>
    <xf numFmtId="0" fontId="21" fillId="0" borderId="0" xfId="15" applyFont="1" applyAlignment="1" applyProtection="1">
      <alignment vertical="center"/>
    </xf>
    <xf numFmtId="0" fontId="20" fillId="0" borderId="0" xfId="15" applyFont="1" applyAlignment="1" applyProtection="1">
      <alignment vertical="center"/>
    </xf>
    <xf numFmtId="0" fontId="20" fillId="0" borderId="0" xfId="15" applyFont="1" applyAlignment="1" applyProtection="1">
      <alignment horizontal="centerContinuous" vertical="center"/>
    </xf>
    <xf numFmtId="0" fontId="20" fillId="3" borderId="6" xfId="15" applyFont="1" applyFill="1" applyBorder="1" applyAlignment="1" applyProtection="1">
      <alignment horizontal="center" vertical="center"/>
    </xf>
    <xf numFmtId="0" fontId="20" fillId="3" borderId="7" xfId="15" applyFont="1" applyFill="1" applyBorder="1" applyAlignment="1" applyProtection="1">
      <alignment horizontal="center" vertical="center"/>
    </xf>
    <xf numFmtId="0" fontId="20" fillId="3" borderId="8" xfId="15" applyFont="1" applyFill="1" applyBorder="1" applyAlignment="1" applyProtection="1">
      <alignment horizontal="right" vertical="center"/>
    </xf>
    <xf numFmtId="0" fontId="20" fillId="4" borderId="8" xfId="15" applyFont="1" applyFill="1" applyBorder="1" applyAlignment="1" applyProtection="1">
      <alignment horizontal="center" vertical="center"/>
    </xf>
    <xf numFmtId="0" fontId="20" fillId="3" borderId="8" xfId="15" applyFont="1" applyFill="1" applyBorder="1" applyAlignment="1" applyProtection="1">
      <alignment horizontal="center" vertical="center"/>
    </xf>
    <xf numFmtId="0" fontId="20" fillId="0" borderId="0" xfId="15" applyFont="1" applyAlignment="1" applyProtection="1">
      <alignment horizontal="center" vertical="center"/>
    </xf>
    <xf numFmtId="0" fontId="20" fillId="5" borderId="2" xfId="15" applyFont="1" applyFill="1" applyBorder="1" applyAlignment="1" applyProtection="1">
      <alignment horizontal="left" vertical="center"/>
    </xf>
    <xf numFmtId="0" fontId="18" fillId="5" borderId="2" xfId="15" applyFill="1" applyBorder="1" applyAlignment="1">
      <alignment horizontal="left" vertical="center"/>
    </xf>
    <xf numFmtId="0" fontId="20" fillId="6" borderId="0" xfId="15" applyFont="1" applyFill="1" applyAlignment="1" applyProtection="1">
      <alignment horizontal="center"/>
    </xf>
    <xf numFmtId="0" fontId="22" fillId="0" borderId="0" xfId="15" applyFont="1" applyProtection="1"/>
    <xf numFmtId="1" fontId="22" fillId="5" borderId="68" xfId="15" applyNumberFormat="1" applyFont="1" applyFill="1" applyBorder="1" applyProtection="1"/>
    <xf numFmtId="1" fontId="22" fillId="5" borderId="20" xfId="15" applyNumberFormat="1" applyFont="1" applyFill="1" applyBorder="1" applyProtection="1"/>
    <xf numFmtId="0" fontId="22" fillId="5" borderId="20" xfId="15" applyFont="1" applyFill="1" applyBorder="1" applyProtection="1"/>
    <xf numFmtId="0" fontId="22" fillId="0" borderId="0" xfId="15" applyFont="1" applyProtection="1">
      <protection locked="0"/>
    </xf>
    <xf numFmtId="1" fontId="22" fillId="5" borderId="69" xfId="15" applyNumberFormat="1" applyFont="1" applyFill="1" applyBorder="1" applyProtection="1"/>
    <xf numFmtId="1" fontId="22" fillId="5" borderId="16" xfId="15" applyNumberFormat="1" applyFont="1" applyFill="1" applyBorder="1" applyProtection="1"/>
    <xf numFmtId="0" fontId="22" fillId="5" borderId="16" xfId="15" applyFont="1" applyFill="1" applyBorder="1" applyProtection="1"/>
    <xf numFmtId="1" fontId="23" fillId="5" borderId="69" xfId="15" applyNumberFormat="1" applyFont="1" applyFill="1" applyBorder="1" applyAlignment="1" applyProtection="1">
      <alignment horizontal="right" vertical="center"/>
    </xf>
    <xf numFmtId="1" fontId="23" fillId="5" borderId="16" xfId="15" applyNumberFormat="1" applyFont="1" applyFill="1" applyBorder="1" applyProtection="1"/>
    <xf numFmtId="0" fontId="23" fillId="5" borderId="16" xfId="15" applyFont="1" applyFill="1" applyBorder="1" applyProtection="1"/>
    <xf numFmtId="1" fontId="22" fillId="5" borderId="69" xfId="15" applyNumberFormat="1" applyFont="1" applyFill="1" applyBorder="1" applyAlignment="1" applyProtection="1">
      <alignment horizontal="right"/>
    </xf>
    <xf numFmtId="1" fontId="22" fillId="5" borderId="69" xfId="15" applyNumberFormat="1" applyFont="1" applyFill="1" applyBorder="1" applyAlignment="1" applyProtection="1">
      <alignment horizontal="right" vertical="top" wrapText="1"/>
    </xf>
    <xf numFmtId="1" fontId="22" fillId="5" borderId="16" xfId="15" applyNumberFormat="1" applyFont="1" applyFill="1" applyBorder="1" applyAlignment="1" applyProtection="1">
      <alignment horizontal="right" vertical="top" wrapText="1"/>
    </xf>
    <xf numFmtId="0" fontId="22" fillId="5" borderId="16" xfId="15" applyFont="1" applyFill="1" applyBorder="1" applyAlignment="1" applyProtection="1">
      <alignment vertical="top" wrapText="1"/>
    </xf>
    <xf numFmtId="0" fontId="23" fillId="0" borderId="0" xfId="15" applyFont="1" applyProtection="1">
      <protection locked="0"/>
    </xf>
    <xf numFmtId="1" fontId="23" fillId="5" borderId="69" xfId="15" applyNumberFormat="1" applyFont="1" applyFill="1" applyBorder="1" applyAlignment="1" applyProtection="1">
      <alignment horizontal="right" vertical="top" wrapText="1"/>
    </xf>
    <xf numFmtId="0" fontId="23" fillId="5" borderId="16" xfId="15" applyFont="1" applyFill="1" applyBorder="1" applyAlignment="1" applyProtection="1">
      <alignment vertical="top" wrapText="1"/>
    </xf>
    <xf numFmtId="1" fontId="23" fillId="5" borderId="16" xfId="15" applyNumberFormat="1" applyFont="1" applyFill="1" applyBorder="1" applyAlignment="1" applyProtection="1">
      <alignment horizontal="right" vertical="top" wrapText="1"/>
    </xf>
    <xf numFmtId="0" fontId="23" fillId="0" borderId="0" xfId="15" applyFont="1" applyAlignment="1" applyProtection="1">
      <alignment vertical="top" wrapText="1"/>
      <protection locked="0"/>
    </xf>
    <xf numFmtId="0" fontId="20" fillId="0" borderId="0" xfId="15" applyFont="1" applyAlignment="1" applyProtection="1">
      <alignment vertical="center"/>
      <protection locked="0"/>
    </xf>
    <xf numFmtId="1" fontId="23" fillId="5" borderId="69" xfId="15" applyNumberFormat="1" applyFont="1" applyFill="1" applyBorder="1" applyAlignment="1" applyProtection="1">
      <alignment horizontal="right"/>
    </xf>
    <xf numFmtId="1" fontId="22" fillId="5" borderId="70" xfId="15" applyNumberFormat="1" applyFont="1" applyFill="1" applyBorder="1" applyProtection="1"/>
    <xf numFmtId="1" fontId="22" fillId="5" borderId="36" xfId="15" applyNumberFormat="1" applyFont="1" applyFill="1" applyBorder="1" applyProtection="1"/>
    <xf numFmtId="0" fontId="22" fillId="5" borderId="36" xfId="15" applyFont="1" applyFill="1" applyBorder="1" applyProtection="1"/>
    <xf numFmtId="1" fontId="20" fillId="5" borderId="10" xfId="15" applyNumberFormat="1" applyFont="1" applyFill="1" applyBorder="1" applyProtection="1"/>
    <xf numFmtId="0" fontId="20" fillId="5" borderId="10" xfId="15" applyFont="1" applyFill="1" applyBorder="1" applyProtection="1"/>
    <xf numFmtId="0" fontId="20" fillId="0" borderId="0" xfId="15" applyFont="1" applyProtection="1">
      <protection locked="0"/>
    </xf>
    <xf numFmtId="1" fontId="22" fillId="5" borderId="69" xfId="15" applyNumberFormat="1" applyFont="1" applyFill="1" applyBorder="1" applyAlignment="1" applyProtection="1">
      <alignment vertical="center"/>
    </xf>
    <xf numFmtId="1" fontId="22" fillId="5" borderId="16" xfId="15" applyNumberFormat="1" applyFont="1" applyFill="1" applyBorder="1" applyAlignment="1" applyProtection="1">
      <alignment vertical="center"/>
    </xf>
    <xf numFmtId="0" fontId="22" fillId="0" borderId="0" xfId="15" applyFont="1" applyAlignment="1" applyProtection="1">
      <alignment vertical="center"/>
      <protection locked="0"/>
    </xf>
    <xf numFmtId="0" fontId="23" fillId="0" borderId="0" xfId="15" applyFont="1" applyAlignment="1" applyProtection="1">
      <alignment vertical="top"/>
      <protection locked="0"/>
    </xf>
    <xf numFmtId="1" fontId="22" fillId="5" borderId="10" xfId="15" applyNumberFormat="1" applyFont="1" applyFill="1" applyBorder="1" applyProtection="1"/>
    <xf numFmtId="0" fontId="20" fillId="0" borderId="0" xfId="15" applyFont="1" applyProtection="1"/>
    <xf numFmtId="0" fontId="23" fillId="5" borderId="70" xfId="15" applyFont="1" applyFill="1" applyBorder="1" applyAlignment="1" applyProtection="1">
      <alignment horizontal="right"/>
    </xf>
    <xf numFmtId="0" fontId="23" fillId="5" borderId="36" xfId="15" applyFont="1" applyFill="1" applyBorder="1" applyProtection="1"/>
    <xf numFmtId="1" fontId="22" fillId="5" borderId="71" xfId="15" applyNumberFormat="1" applyFont="1" applyFill="1" applyBorder="1" applyAlignment="1" applyProtection="1">
      <alignment vertical="center"/>
    </xf>
    <xf numFmtId="1" fontId="22" fillId="5" borderId="22" xfId="15" applyNumberFormat="1" applyFont="1" applyFill="1" applyBorder="1" applyAlignment="1" applyProtection="1">
      <alignment vertical="center"/>
    </xf>
    <xf numFmtId="0" fontId="22" fillId="5" borderId="22" xfId="15" applyFont="1" applyFill="1" applyBorder="1" applyProtection="1"/>
    <xf numFmtId="1" fontId="22" fillId="5" borderId="69" xfId="15" applyNumberFormat="1" applyFont="1" applyFill="1" applyBorder="1" applyAlignment="1" applyProtection="1">
      <alignment horizontal="right" vertical="center" wrapText="1"/>
    </xf>
    <xf numFmtId="1" fontId="22" fillId="5" borderId="16" xfId="15" applyNumberFormat="1" applyFont="1" applyFill="1" applyBorder="1" applyAlignment="1" applyProtection="1">
      <alignment horizontal="right" vertical="center" wrapText="1"/>
    </xf>
    <xf numFmtId="0" fontId="22" fillId="5" borderId="16" xfId="15" applyFont="1" applyFill="1" applyBorder="1" applyAlignment="1" applyProtection="1">
      <alignment vertical="center" wrapText="1"/>
    </xf>
    <xf numFmtId="1" fontId="22" fillId="5" borderId="16" xfId="15" applyNumberFormat="1" applyFont="1" applyFill="1" applyBorder="1" applyAlignment="1" applyProtection="1">
      <alignment horizontal="right"/>
    </xf>
    <xf numFmtId="1" fontId="22" fillId="5" borderId="69" xfId="15" applyNumberFormat="1" applyFont="1" applyFill="1" applyBorder="1" applyAlignment="1" applyProtection="1">
      <alignment horizontal="right" vertical="top"/>
    </xf>
    <xf numFmtId="1" fontId="22" fillId="5" borderId="16" xfId="15" applyNumberFormat="1" applyFont="1" applyFill="1" applyBorder="1" applyAlignment="1" applyProtection="1">
      <alignment vertical="top"/>
    </xf>
    <xf numFmtId="0" fontId="22" fillId="0" borderId="0" xfId="15" applyFont="1" applyAlignment="1" applyProtection="1">
      <alignment vertical="top"/>
      <protection locked="0"/>
    </xf>
    <xf numFmtId="1" fontId="22" fillId="5" borderId="69" xfId="15" applyNumberFormat="1" applyFont="1" applyFill="1" applyBorder="1" applyAlignment="1" applyProtection="1">
      <alignment vertical="top"/>
    </xf>
    <xf numFmtId="1" fontId="23" fillId="5" borderId="36" xfId="15" applyNumberFormat="1" applyFont="1" applyFill="1" applyBorder="1" applyProtection="1"/>
    <xf numFmtId="1" fontId="23" fillId="5" borderId="70" xfId="15" applyNumberFormat="1" applyFont="1" applyFill="1" applyBorder="1" applyAlignment="1" applyProtection="1">
      <alignment horizontal="right"/>
    </xf>
    <xf numFmtId="0" fontId="22" fillId="5" borderId="10" xfId="15" applyFont="1" applyFill="1" applyBorder="1" applyProtection="1"/>
    <xf numFmtId="0" fontId="22" fillId="5" borderId="0" xfId="15" applyFont="1" applyFill="1" applyBorder="1" applyProtection="1"/>
    <xf numFmtId="0" fontId="20" fillId="5" borderId="0" xfId="15" applyFont="1" applyFill="1" applyBorder="1" applyProtection="1"/>
    <xf numFmtId="0" fontId="22" fillId="0" borderId="0" xfId="15" applyFont="1" applyFill="1" applyBorder="1" applyProtection="1"/>
    <xf numFmtId="0" fontId="20" fillId="0" borderId="0" xfId="15" applyFont="1" applyFill="1" applyBorder="1" applyProtection="1"/>
    <xf numFmtId="0" fontId="20" fillId="7" borderId="10" xfId="15" applyFont="1" applyFill="1" applyBorder="1" applyAlignment="1" applyProtection="1">
      <alignment horizontal="left" vertical="center"/>
    </xf>
    <xf numFmtId="0" fontId="18" fillId="7" borderId="10" xfId="15" applyFill="1" applyBorder="1" applyAlignment="1">
      <alignment horizontal="left" vertical="center"/>
    </xf>
    <xf numFmtId="0" fontId="22" fillId="7" borderId="69" xfId="15" applyFont="1" applyFill="1" applyBorder="1" applyAlignment="1" applyProtection="1">
      <alignment horizontal="right"/>
    </xf>
    <xf numFmtId="0" fontId="22" fillId="7" borderId="16" xfId="15" applyFont="1" applyFill="1" applyBorder="1" applyProtection="1"/>
    <xf numFmtId="0" fontId="23" fillId="7" borderId="69" xfId="15" applyFont="1" applyFill="1" applyBorder="1" applyAlignment="1" applyProtection="1">
      <alignment horizontal="right"/>
    </xf>
    <xf numFmtId="0" fontId="23" fillId="7" borderId="16" xfId="15" applyFont="1" applyFill="1" applyBorder="1" applyProtection="1"/>
    <xf numFmtId="0" fontId="22" fillId="7" borderId="70" xfId="15" applyFont="1" applyFill="1" applyBorder="1" applyAlignment="1" applyProtection="1">
      <alignment horizontal="right"/>
    </xf>
    <xf numFmtId="0" fontId="22" fillId="7" borderId="36" xfId="15" applyFont="1" applyFill="1" applyBorder="1" applyProtection="1"/>
    <xf numFmtId="0" fontId="20" fillId="7" borderId="10" xfId="15" applyFont="1" applyFill="1" applyBorder="1" applyAlignment="1" applyProtection="1">
      <alignment horizontal="right"/>
    </xf>
    <xf numFmtId="0" fontId="20" fillId="7" borderId="10" xfId="15" applyFont="1" applyFill="1" applyBorder="1" applyProtection="1"/>
    <xf numFmtId="0" fontId="22" fillId="7" borderId="69" xfId="15" applyFont="1" applyFill="1" applyBorder="1" applyAlignment="1" applyProtection="1">
      <alignment horizontal="right" vertical="top" wrapText="1"/>
    </xf>
    <xf numFmtId="0" fontId="22" fillId="7" borderId="16" xfId="15" applyFont="1" applyFill="1" applyBorder="1" applyAlignment="1" applyProtection="1">
      <alignment vertical="top" wrapText="1"/>
    </xf>
    <xf numFmtId="0" fontId="22" fillId="7" borderId="70" xfId="15" applyFont="1" applyFill="1" applyBorder="1" applyAlignment="1" applyProtection="1">
      <alignment horizontal="right" vertical="top"/>
    </xf>
    <xf numFmtId="0" fontId="22" fillId="7" borderId="36" xfId="15" applyFont="1" applyFill="1" applyBorder="1" applyAlignment="1" applyProtection="1">
      <alignment vertical="top" wrapText="1"/>
    </xf>
    <xf numFmtId="0" fontId="22" fillId="7" borderId="10" xfId="15" applyFont="1" applyFill="1" applyBorder="1" applyProtection="1"/>
    <xf numFmtId="0" fontId="22" fillId="7" borderId="0" xfId="15" applyFont="1" applyFill="1" applyBorder="1" applyProtection="1"/>
    <xf numFmtId="0" fontId="20" fillId="7" borderId="0" xfId="15" applyFont="1" applyFill="1" applyBorder="1" applyProtection="1"/>
    <xf numFmtId="0" fontId="20" fillId="8" borderId="0" xfId="15" applyFont="1" applyFill="1" applyBorder="1" applyProtection="1"/>
    <xf numFmtId="0" fontId="22" fillId="8" borderId="0" xfId="15" applyFont="1" applyFill="1" applyBorder="1" applyProtection="1"/>
    <xf numFmtId="0" fontId="22" fillId="0" borderId="0" xfId="15" applyFont="1" applyFill="1" applyProtection="1"/>
    <xf numFmtId="0" fontId="20" fillId="8" borderId="71" xfId="15" applyFont="1" applyFill="1" applyBorder="1" applyProtection="1"/>
    <xf numFmtId="0" fontId="20" fillId="8" borderId="22" xfId="15" applyFont="1" applyFill="1" applyBorder="1" applyProtection="1"/>
    <xf numFmtId="0" fontId="22" fillId="0" borderId="0" xfId="15" applyFont="1" applyFill="1" applyProtection="1">
      <protection locked="0"/>
    </xf>
    <xf numFmtId="0" fontId="20" fillId="8" borderId="69" xfId="15" applyFont="1" applyFill="1" applyBorder="1" applyAlignment="1" applyProtection="1">
      <alignment horizontal="right" vertical="top"/>
    </xf>
    <xf numFmtId="0" fontId="20" fillId="8" borderId="16" xfId="15" applyFont="1" applyFill="1" applyBorder="1" applyProtection="1"/>
    <xf numFmtId="0" fontId="22" fillId="8" borderId="69" xfId="15" applyFont="1" applyFill="1" applyBorder="1" applyAlignment="1" applyProtection="1">
      <alignment horizontal="right" vertical="top"/>
    </xf>
    <xf numFmtId="0" fontId="22" fillId="8" borderId="16" xfId="15" applyFont="1" applyFill="1" applyBorder="1" applyProtection="1"/>
    <xf numFmtId="0" fontId="22" fillId="8" borderId="69" xfId="15" applyFont="1" applyFill="1" applyBorder="1" applyAlignment="1" applyProtection="1">
      <alignment horizontal="right" vertical="top" wrapText="1"/>
    </xf>
    <xf numFmtId="0" fontId="22" fillId="8" borderId="16" xfId="15" applyFont="1" applyFill="1" applyBorder="1" applyAlignment="1" applyProtection="1">
      <alignment vertical="top"/>
    </xf>
    <xf numFmtId="0" fontId="22" fillId="0" borderId="0" xfId="15" applyFont="1" applyFill="1" applyAlignment="1" applyProtection="1">
      <alignment vertical="top"/>
      <protection locked="0"/>
    </xf>
    <xf numFmtId="0" fontId="22" fillId="8" borderId="16" xfId="15" applyFont="1" applyFill="1" applyBorder="1" applyAlignment="1" applyProtection="1">
      <alignment vertical="top" wrapText="1"/>
    </xf>
    <xf numFmtId="0" fontId="22" fillId="0" borderId="0" xfId="15" applyFont="1" applyFill="1" applyAlignment="1" applyProtection="1">
      <alignment vertical="top" wrapText="1"/>
      <protection locked="0"/>
    </xf>
    <xf numFmtId="0" fontId="22" fillId="8" borderId="70" xfId="15" applyFont="1" applyFill="1" applyBorder="1" applyAlignment="1" applyProtection="1">
      <alignment horizontal="right" vertical="top"/>
    </xf>
    <xf numFmtId="0" fontId="22" fillId="8" borderId="36" xfId="15" applyFont="1" applyFill="1" applyBorder="1" applyProtection="1"/>
    <xf numFmtId="0" fontId="20" fillId="8" borderId="10" xfId="15" applyFont="1" applyFill="1" applyBorder="1" applyProtection="1"/>
    <xf numFmtId="0" fontId="22" fillId="8" borderId="10" xfId="15" applyFont="1" applyFill="1" applyBorder="1" applyProtection="1"/>
    <xf numFmtId="0" fontId="20" fillId="8" borderId="69" xfId="15" applyFont="1" applyFill="1" applyBorder="1" applyAlignment="1" applyProtection="1">
      <alignment horizontal="right"/>
    </xf>
    <xf numFmtId="0" fontId="22" fillId="8" borderId="69" xfId="15" applyFont="1" applyFill="1" applyBorder="1" applyAlignment="1" applyProtection="1">
      <alignment horizontal="right"/>
    </xf>
    <xf numFmtId="0" fontId="23" fillId="0" borderId="0" xfId="15" applyFont="1" applyFill="1" applyProtection="1">
      <protection locked="0"/>
    </xf>
    <xf numFmtId="0" fontId="23" fillId="8" borderId="69" xfId="15" applyFont="1" applyFill="1" applyBorder="1" applyAlignment="1" applyProtection="1">
      <alignment horizontal="right"/>
    </xf>
    <xf numFmtId="0" fontId="23" fillId="8" borderId="16" xfId="15" applyFont="1" applyFill="1" applyBorder="1" applyProtection="1"/>
    <xf numFmtId="0" fontId="23" fillId="0" borderId="0" xfId="15" applyFont="1" applyFill="1" applyAlignment="1" applyProtection="1">
      <alignment vertical="top" wrapText="1"/>
      <protection locked="0"/>
    </xf>
    <xf numFmtId="0" fontId="23" fillId="8" borderId="70" xfId="15" applyFont="1" applyFill="1" applyBorder="1" applyAlignment="1" applyProtection="1">
      <alignment horizontal="right"/>
    </xf>
    <xf numFmtId="0" fontId="23" fillId="8" borderId="36" xfId="15" applyFont="1" applyFill="1" applyBorder="1" applyProtection="1"/>
    <xf numFmtId="0" fontId="20" fillId="10" borderId="0" xfId="15" applyFont="1" applyFill="1" applyAlignment="1" applyProtection="1">
      <alignment horizontal="right"/>
    </xf>
    <xf numFmtId="0" fontId="22" fillId="10" borderId="0" xfId="15" applyFont="1" applyFill="1" applyProtection="1"/>
    <xf numFmtId="0" fontId="22" fillId="10" borderId="0" xfId="15" applyFont="1" applyFill="1" applyAlignment="1" applyProtection="1">
      <alignment horizontal="right"/>
    </xf>
    <xf numFmtId="0" fontId="22" fillId="10" borderId="2" xfId="15" applyFont="1" applyFill="1" applyBorder="1" applyAlignment="1" applyProtection="1">
      <alignment horizontal="right" vertical="top"/>
    </xf>
    <xf numFmtId="0" fontId="22" fillId="10" borderId="2" xfId="15" applyFont="1" applyFill="1" applyBorder="1" applyProtection="1"/>
    <xf numFmtId="0" fontId="22" fillId="10" borderId="0" xfId="15" applyFont="1" applyFill="1" applyBorder="1" applyAlignment="1" applyProtection="1">
      <alignment horizontal="right" vertical="top"/>
    </xf>
    <xf numFmtId="0" fontId="22" fillId="10" borderId="0" xfId="15" applyFont="1" applyFill="1" applyBorder="1" applyProtection="1"/>
    <xf numFmtId="0" fontId="22" fillId="10" borderId="0" xfId="15" applyFont="1" applyFill="1" applyBorder="1" applyAlignment="1" applyProtection="1">
      <alignment horizontal="right" vertical="top" wrapText="1"/>
    </xf>
    <xf numFmtId="0" fontId="22" fillId="10" borderId="0" xfId="15" applyFont="1" applyFill="1" applyBorder="1" applyAlignment="1" applyProtection="1">
      <alignment vertical="top" wrapText="1"/>
    </xf>
    <xf numFmtId="0" fontId="22" fillId="0" borderId="0" xfId="15" applyFont="1" applyAlignment="1" applyProtection="1">
      <alignment vertical="top"/>
    </xf>
    <xf numFmtId="0" fontId="22" fillId="10" borderId="7" xfId="15" applyFont="1" applyFill="1" applyBorder="1" applyAlignment="1" applyProtection="1">
      <alignment horizontal="right" vertical="top" wrapText="1"/>
    </xf>
    <xf numFmtId="0" fontId="22" fillId="10" borderId="7" xfId="15" applyFont="1" applyFill="1" applyBorder="1" applyAlignment="1" applyProtection="1">
      <alignment vertical="top" wrapText="1"/>
    </xf>
    <xf numFmtId="0" fontId="22" fillId="10" borderId="2" xfId="15" applyFont="1" applyFill="1" applyBorder="1" applyAlignment="1" applyProtection="1">
      <alignment horizontal="right" vertical="top" wrapText="1"/>
    </xf>
    <xf numFmtId="0" fontId="22" fillId="10" borderId="2" xfId="15" applyFont="1" applyFill="1" applyBorder="1" applyAlignment="1" applyProtection="1">
      <alignment vertical="top" wrapText="1"/>
    </xf>
    <xf numFmtId="0" fontId="22" fillId="10" borderId="7" xfId="15" applyFont="1" applyFill="1" applyBorder="1" applyAlignment="1" applyProtection="1">
      <alignment horizontal="right" vertical="top"/>
    </xf>
    <xf numFmtId="0" fontId="22" fillId="10" borderId="7" xfId="15" applyFont="1" applyFill="1" applyBorder="1" applyProtection="1"/>
    <xf numFmtId="0" fontId="22" fillId="10" borderId="7" xfId="15" applyFont="1" applyFill="1" applyBorder="1" applyAlignment="1" applyProtection="1">
      <alignment vertical="top"/>
    </xf>
    <xf numFmtId="0" fontId="22" fillId="10" borderId="10" xfId="15" applyFont="1" applyFill="1" applyBorder="1" applyAlignment="1" applyProtection="1">
      <alignment horizontal="right" vertical="top"/>
    </xf>
    <xf numFmtId="0" fontId="22" fillId="10" borderId="10" xfId="15" applyFont="1" applyFill="1" applyBorder="1" applyProtection="1"/>
    <xf numFmtId="0" fontId="22" fillId="0" borderId="0" xfId="15" applyFont="1" applyAlignment="1" applyProtection="1">
      <alignment horizontal="right"/>
    </xf>
    <xf numFmtId="0" fontId="20" fillId="11" borderId="0" xfId="15" applyFont="1" applyFill="1" applyBorder="1" applyAlignment="1" applyProtection="1">
      <alignment horizontal="right"/>
    </xf>
    <xf numFmtId="0" fontId="22" fillId="11" borderId="0" xfId="15" applyFont="1" applyFill="1" applyBorder="1" applyProtection="1"/>
    <xf numFmtId="0" fontId="20" fillId="11" borderId="0" xfId="15" applyFont="1" applyFill="1" applyBorder="1" applyProtection="1"/>
    <xf numFmtId="0" fontId="22" fillId="11" borderId="0" xfId="15" applyFont="1" applyFill="1" applyBorder="1" applyAlignment="1" applyProtection="1">
      <alignment horizontal="right"/>
    </xf>
    <xf numFmtId="172" fontId="22" fillId="11" borderId="0" xfId="15" applyNumberFormat="1" applyFont="1" applyFill="1" applyBorder="1" applyProtection="1"/>
    <xf numFmtId="0" fontId="20" fillId="3" borderId="0" xfId="15" applyFont="1" applyFill="1" applyAlignment="1" applyProtection="1">
      <alignment horizontal="right" wrapText="1"/>
    </xf>
    <xf numFmtId="0" fontId="22" fillId="3" borderId="0" xfId="15" applyFont="1" applyFill="1" applyProtection="1"/>
    <xf numFmtId="0" fontId="22" fillId="3" borderId="0" xfId="15" applyFont="1" applyFill="1" applyAlignment="1" applyProtection="1">
      <alignment horizontal="right"/>
    </xf>
    <xf numFmtId="0" fontId="19" fillId="3" borderId="1" xfId="15" applyFont="1" applyFill="1" applyBorder="1" applyAlignment="1" applyProtection="1">
      <alignment horizontal="right"/>
    </xf>
    <xf numFmtId="0" fontId="19" fillId="3" borderId="2" xfId="15" applyFont="1" applyFill="1" applyBorder="1" applyAlignment="1" applyProtection="1">
      <alignment horizontal="left"/>
    </xf>
    <xf numFmtId="0" fontId="20" fillId="3" borderId="6" xfId="15" applyFont="1" applyFill="1" applyBorder="1" applyAlignment="1" applyProtection="1">
      <alignment horizontal="right" vertical="center"/>
    </xf>
    <xf numFmtId="1" fontId="22" fillId="5" borderId="68" xfId="15" applyNumberFormat="1" applyFont="1" applyFill="1" applyBorder="1" applyAlignment="1" applyProtection="1">
      <alignment horizontal="right"/>
    </xf>
    <xf numFmtId="1" fontId="22" fillId="5" borderId="16" xfId="15" applyNumberFormat="1" applyFont="1" applyFill="1" applyBorder="1" applyAlignment="1" applyProtection="1">
      <alignment vertical="top" wrapText="1"/>
    </xf>
    <xf numFmtId="0" fontId="22" fillId="0" borderId="0" xfId="15" applyFont="1" applyAlignment="1" applyProtection="1">
      <alignment vertical="top" wrapText="1"/>
      <protection locked="0"/>
    </xf>
    <xf numFmtId="1" fontId="22" fillId="5" borderId="70" xfId="15" applyNumberFormat="1" applyFont="1" applyFill="1" applyBorder="1" applyAlignment="1" applyProtection="1">
      <alignment horizontal="right"/>
    </xf>
    <xf numFmtId="1" fontId="20" fillId="5" borderId="10" xfId="15" applyNumberFormat="1" applyFont="1" applyFill="1" applyBorder="1" applyAlignment="1" applyProtection="1">
      <alignment horizontal="right"/>
    </xf>
    <xf numFmtId="1" fontId="22" fillId="5" borderId="69" xfId="15" applyNumberFormat="1" applyFont="1" applyFill="1" applyBorder="1" applyAlignment="1" applyProtection="1">
      <alignment horizontal="right" vertical="center"/>
    </xf>
    <xf numFmtId="1" fontId="23" fillId="5" borderId="16" xfId="15" applyNumberFormat="1" applyFont="1" applyFill="1" applyBorder="1" applyAlignment="1" applyProtection="1">
      <alignment vertical="top" wrapText="1"/>
    </xf>
    <xf numFmtId="1" fontId="22" fillId="5" borderId="10" xfId="15" applyNumberFormat="1" applyFont="1" applyFill="1" applyBorder="1" applyAlignment="1" applyProtection="1">
      <alignment horizontal="right"/>
    </xf>
    <xf numFmtId="1" fontId="22" fillId="5" borderId="71" xfId="15" applyNumberFormat="1" applyFont="1" applyFill="1" applyBorder="1" applyAlignment="1" applyProtection="1">
      <alignment horizontal="right" vertical="center"/>
    </xf>
    <xf numFmtId="0" fontId="22" fillId="5" borderId="10" xfId="15" applyFont="1" applyFill="1" applyBorder="1" applyAlignment="1" applyProtection="1">
      <alignment horizontal="right"/>
    </xf>
    <xf numFmtId="0" fontId="22" fillId="5" borderId="0" xfId="15" applyFont="1" applyFill="1" applyBorder="1" applyAlignment="1" applyProtection="1">
      <alignment horizontal="right"/>
    </xf>
    <xf numFmtId="0" fontId="22" fillId="0" borderId="0" xfId="15" applyFont="1" applyFill="1" applyBorder="1" applyAlignment="1" applyProtection="1">
      <alignment horizontal="right"/>
    </xf>
    <xf numFmtId="0" fontId="22" fillId="7" borderId="10" xfId="15" applyFont="1" applyFill="1" applyBorder="1" applyAlignment="1" applyProtection="1">
      <alignment horizontal="right"/>
    </xf>
    <xf numFmtId="0" fontId="22" fillId="7" borderId="0" xfId="15" applyFont="1" applyFill="1" applyBorder="1" applyAlignment="1" applyProtection="1">
      <alignment horizontal="right"/>
    </xf>
    <xf numFmtId="0" fontId="20" fillId="8" borderId="0" xfId="15" applyFont="1" applyFill="1" applyBorder="1" applyAlignment="1" applyProtection="1">
      <alignment horizontal="right"/>
    </xf>
    <xf numFmtId="0" fontId="20" fillId="8" borderId="71" xfId="15" applyFont="1" applyFill="1" applyBorder="1" applyAlignment="1" applyProtection="1">
      <alignment horizontal="right"/>
    </xf>
    <xf numFmtId="0" fontId="22" fillId="8" borderId="70" xfId="15" applyFont="1" applyFill="1" applyBorder="1" applyAlignment="1" applyProtection="1">
      <alignment horizontal="right" vertical="top" wrapText="1"/>
    </xf>
    <xf numFmtId="0" fontId="22" fillId="8" borderId="36" xfId="15" applyFont="1" applyFill="1" applyBorder="1" applyAlignment="1" applyProtection="1">
      <alignment vertical="top" wrapText="1"/>
    </xf>
    <xf numFmtId="0" fontId="20" fillId="8" borderId="10" xfId="15" applyFont="1" applyFill="1" applyBorder="1" applyAlignment="1" applyProtection="1">
      <alignment horizontal="right"/>
    </xf>
    <xf numFmtId="0" fontId="20" fillId="10" borderId="0" xfId="15" applyFont="1" applyFill="1" applyAlignment="1" applyProtection="1">
      <alignment horizontal="left"/>
    </xf>
    <xf numFmtId="0" fontId="22" fillId="10" borderId="2" xfId="15" applyFont="1" applyFill="1" applyBorder="1" applyAlignment="1" applyProtection="1">
      <alignment horizontal="left" vertical="top"/>
    </xf>
    <xf numFmtId="0" fontId="22" fillId="10" borderId="0" xfId="15" applyFont="1" applyFill="1" applyBorder="1" applyAlignment="1" applyProtection="1">
      <alignment horizontal="left" vertical="top"/>
    </xf>
    <xf numFmtId="0" fontId="22" fillId="10" borderId="7" xfId="15" applyFont="1" applyFill="1" applyBorder="1" applyAlignment="1" applyProtection="1">
      <alignment horizontal="left" vertical="top" wrapText="1"/>
    </xf>
    <xf numFmtId="0" fontId="22" fillId="10" borderId="2" xfId="15" applyFont="1" applyFill="1" applyBorder="1" applyAlignment="1" applyProtection="1">
      <alignment horizontal="left" vertical="top" wrapText="1"/>
    </xf>
    <xf numFmtId="0" fontId="22" fillId="10" borderId="0" xfId="15" applyFont="1" applyFill="1" applyBorder="1" applyAlignment="1" applyProtection="1">
      <alignment horizontal="left" vertical="top" wrapText="1"/>
    </xf>
    <xf numFmtId="0" fontId="22" fillId="10" borderId="10" xfId="15" applyFont="1" applyFill="1" applyBorder="1" applyAlignment="1" applyProtection="1">
      <alignment horizontal="left" vertical="top" wrapText="1"/>
    </xf>
    <xf numFmtId="0" fontId="22" fillId="10" borderId="7" xfId="15" applyFont="1" applyFill="1" applyBorder="1" applyAlignment="1" applyProtection="1">
      <alignment horizontal="left" vertical="top"/>
    </xf>
    <xf numFmtId="0" fontId="22" fillId="10" borderId="10" xfId="15" applyFont="1" applyFill="1" applyBorder="1" applyAlignment="1" applyProtection="1">
      <alignment horizontal="left" vertical="top"/>
    </xf>
    <xf numFmtId="0" fontId="20" fillId="0" borderId="0" xfId="15" applyFont="1" applyFill="1" applyBorder="1" applyAlignment="1" applyProtection="1">
      <alignment horizontal="right"/>
    </xf>
    <xf numFmtId="0" fontId="22" fillId="10" borderId="2" xfId="15" applyFont="1" applyFill="1" applyBorder="1" applyAlignment="1" applyProtection="1">
      <alignment horizontal="right"/>
    </xf>
    <xf numFmtId="0" fontId="22" fillId="10" borderId="0" xfId="15" applyFont="1" applyFill="1" applyBorder="1" applyAlignment="1" applyProtection="1">
      <alignment horizontal="right"/>
    </xf>
    <xf numFmtId="0" fontId="22" fillId="10" borderId="0" xfId="15" applyFont="1" applyFill="1" applyBorder="1" applyAlignment="1" applyProtection="1">
      <alignment horizontal="right" vertical="center" wrapText="1"/>
    </xf>
    <xf numFmtId="0" fontId="22" fillId="10" borderId="0" xfId="15" applyFont="1" applyFill="1" applyBorder="1" applyAlignment="1" applyProtection="1">
      <alignment vertical="center" wrapText="1"/>
    </xf>
    <xf numFmtId="0" fontId="22" fillId="0" borderId="0" xfId="15" applyFont="1" applyAlignment="1" applyProtection="1">
      <alignment vertical="center"/>
    </xf>
    <xf numFmtId="0" fontId="22" fillId="10" borderId="7" xfId="15" applyFont="1" applyFill="1" applyBorder="1" applyAlignment="1" applyProtection="1">
      <alignment horizontal="right" vertical="center" wrapText="1"/>
    </xf>
    <xf numFmtId="0" fontId="22" fillId="10" borderId="7" xfId="15" applyFont="1" applyFill="1" applyBorder="1" applyAlignment="1" applyProtection="1">
      <alignment vertical="center" wrapText="1"/>
    </xf>
    <xf numFmtId="0" fontId="22" fillId="10" borderId="7" xfId="15" applyFont="1" applyFill="1" applyBorder="1" applyAlignment="1" applyProtection="1">
      <alignment horizontal="right"/>
    </xf>
    <xf numFmtId="0" fontId="22" fillId="10" borderId="10" xfId="15" applyFont="1" applyFill="1" applyBorder="1" applyAlignment="1" applyProtection="1">
      <alignment horizontal="right"/>
    </xf>
    <xf numFmtId="172" fontId="22" fillId="0" borderId="0" xfId="15" applyNumberFormat="1" applyFont="1" applyFill="1" applyBorder="1" applyProtection="1"/>
    <xf numFmtId="172" fontId="22" fillId="0" borderId="0" xfId="15" applyNumberFormat="1" applyFont="1" applyFill="1" applyBorder="1" applyProtection="1">
      <protection locked="0"/>
    </xf>
    <xf numFmtId="0" fontId="19" fillId="3" borderId="1" xfId="16" applyFont="1" applyFill="1" applyBorder="1" applyAlignment="1" applyProtection="1">
      <alignment horizontal="right"/>
    </xf>
    <xf numFmtId="0" fontId="19" fillId="3" borderId="2" xfId="16" applyFont="1" applyFill="1" applyBorder="1" applyAlignment="1" applyProtection="1">
      <alignment horizontal="left"/>
    </xf>
    <xf numFmtId="0" fontId="20" fillId="4" borderId="11" xfId="16" applyFont="1" applyFill="1" applyBorder="1" applyAlignment="1" applyProtection="1">
      <alignment horizontal="center" vertical="center"/>
    </xf>
    <xf numFmtId="0" fontId="20" fillId="3" borderId="11" xfId="16" applyFont="1" applyFill="1" applyBorder="1" applyAlignment="1" applyProtection="1">
      <alignment horizontal="centerContinuous" vertical="center"/>
    </xf>
    <xf numFmtId="0" fontId="21" fillId="0" borderId="0" xfId="16" applyFont="1" applyAlignment="1" applyProtection="1">
      <alignment vertical="center"/>
    </xf>
    <xf numFmtId="0" fontId="20" fillId="0" borderId="0" xfId="16" applyFont="1" applyAlignment="1" applyProtection="1">
      <alignment vertical="center"/>
    </xf>
    <xf numFmtId="0" fontId="20" fillId="0" borderId="0" xfId="16" applyFont="1" applyAlignment="1" applyProtection="1">
      <alignment horizontal="centerContinuous" vertical="center"/>
    </xf>
    <xf numFmtId="0" fontId="20" fillId="3" borderId="6" xfId="16" applyFont="1" applyFill="1" applyBorder="1" applyAlignment="1" applyProtection="1">
      <alignment horizontal="right" vertical="center"/>
    </xf>
    <xf numFmtId="0" fontId="20" fillId="3" borderId="7" xfId="16" applyFont="1" applyFill="1" applyBorder="1" applyAlignment="1" applyProtection="1">
      <alignment horizontal="center" vertical="center"/>
    </xf>
    <xf numFmtId="0" fontId="20" fillId="3" borderId="8" xfId="16" applyFont="1" applyFill="1" applyBorder="1" applyAlignment="1" applyProtection="1">
      <alignment horizontal="right" vertical="center"/>
    </xf>
    <xf numFmtId="0" fontId="20" fillId="4" borderId="8" xfId="16" applyFont="1" applyFill="1" applyBorder="1" applyAlignment="1" applyProtection="1">
      <alignment horizontal="center" vertical="center"/>
    </xf>
    <xf numFmtId="0" fontId="20" fillId="3" borderId="8" xfId="16" applyFont="1" applyFill="1" applyBorder="1" applyAlignment="1" applyProtection="1">
      <alignment horizontal="center" vertical="center"/>
    </xf>
    <xf numFmtId="0" fontId="20" fillId="0" borderId="0" xfId="16" applyFont="1" applyAlignment="1" applyProtection="1">
      <alignment horizontal="center" vertical="center"/>
    </xf>
    <xf numFmtId="0" fontId="20" fillId="5" borderId="2" xfId="16" applyFont="1" applyFill="1" applyBorder="1" applyAlignment="1" applyProtection="1">
      <alignment horizontal="left" vertical="center"/>
    </xf>
    <xf numFmtId="0" fontId="18" fillId="5" borderId="2" xfId="16" applyFill="1" applyBorder="1" applyAlignment="1">
      <alignment horizontal="left" vertical="center"/>
    </xf>
    <xf numFmtId="0" fontId="22" fillId="0" borderId="0" xfId="16" applyFont="1" applyFill="1" applyProtection="1"/>
    <xf numFmtId="0" fontId="22" fillId="0" borderId="0" xfId="16" applyFont="1" applyProtection="1"/>
    <xf numFmtId="1" fontId="22" fillId="5" borderId="68" xfId="16" applyNumberFormat="1" applyFont="1" applyFill="1" applyBorder="1" applyAlignment="1" applyProtection="1">
      <alignment horizontal="right"/>
    </xf>
    <xf numFmtId="1" fontId="22" fillId="5" borderId="20" xfId="16" applyNumberFormat="1" applyFont="1" applyFill="1" applyBorder="1" applyProtection="1"/>
    <xf numFmtId="0" fontId="22" fillId="5" borderId="20" xfId="16" applyFont="1" applyFill="1" applyBorder="1" applyProtection="1"/>
    <xf numFmtId="0" fontId="22" fillId="0" borderId="0" xfId="16" applyFont="1" applyProtection="1">
      <protection locked="0"/>
    </xf>
    <xf numFmtId="1" fontId="22" fillId="5" borderId="69" xfId="16" applyNumberFormat="1" applyFont="1" applyFill="1" applyBorder="1" applyAlignment="1" applyProtection="1">
      <alignment horizontal="right"/>
    </xf>
    <xf numFmtId="1" fontId="22" fillId="5" borderId="16" xfId="16" applyNumberFormat="1" applyFont="1" applyFill="1" applyBorder="1" applyProtection="1"/>
    <xf numFmtId="0" fontId="22" fillId="5" borderId="16" xfId="16" applyFont="1" applyFill="1" applyBorder="1" applyProtection="1"/>
    <xf numFmtId="1" fontId="23" fillId="5" borderId="69" xfId="16" applyNumberFormat="1" applyFont="1" applyFill="1" applyBorder="1" applyAlignment="1" applyProtection="1">
      <alignment horizontal="right" vertical="center"/>
    </xf>
    <xf numFmtId="1" fontId="23" fillId="5" borderId="16" xfId="16" applyNumberFormat="1" applyFont="1" applyFill="1" applyBorder="1" applyProtection="1"/>
    <xf numFmtId="0" fontId="23" fillId="5" borderId="16" xfId="16" applyFont="1" applyFill="1" applyBorder="1" applyProtection="1"/>
    <xf numFmtId="1" fontId="22" fillId="5" borderId="69" xfId="16" applyNumberFormat="1" applyFont="1" applyFill="1" applyBorder="1" applyAlignment="1" applyProtection="1">
      <alignment horizontal="right" vertical="top" wrapText="1"/>
    </xf>
    <xf numFmtId="1" fontId="22" fillId="5" borderId="16" xfId="16" applyNumberFormat="1" applyFont="1" applyFill="1" applyBorder="1" applyAlignment="1" applyProtection="1">
      <alignment vertical="top" wrapText="1"/>
    </xf>
    <xf numFmtId="0" fontId="22" fillId="5" borderId="16" xfId="16" applyFont="1" applyFill="1" applyBorder="1" applyAlignment="1" applyProtection="1">
      <alignment vertical="top" wrapText="1"/>
    </xf>
    <xf numFmtId="0" fontId="22" fillId="0" borderId="0" xfId="16" applyFont="1" applyAlignment="1" applyProtection="1">
      <alignment vertical="top" wrapText="1"/>
      <protection locked="0"/>
    </xf>
    <xf numFmtId="1" fontId="22" fillId="5" borderId="16" xfId="16" applyNumberFormat="1" applyFont="1" applyFill="1" applyBorder="1" applyAlignment="1" applyProtection="1">
      <alignment horizontal="right" vertical="top" wrapText="1"/>
    </xf>
    <xf numFmtId="0" fontId="23" fillId="0" borderId="0" xfId="16" applyFont="1" applyProtection="1">
      <protection locked="0"/>
    </xf>
    <xf numFmtId="1" fontId="23" fillId="5" borderId="69" xfId="16" applyNumberFormat="1" applyFont="1" applyFill="1" applyBorder="1" applyAlignment="1" applyProtection="1">
      <alignment horizontal="right" vertical="top" wrapText="1"/>
    </xf>
    <xf numFmtId="0" fontId="23" fillId="5" borderId="16" xfId="16" applyFont="1" applyFill="1" applyBorder="1" applyAlignment="1" applyProtection="1">
      <alignment vertical="top" wrapText="1"/>
    </xf>
    <xf numFmtId="1" fontId="23" fillId="5" borderId="16" xfId="16" applyNumberFormat="1" applyFont="1" applyFill="1" applyBorder="1" applyAlignment="1" applyProtection="1">
      <alignment horizontal="right" vertical="top" wrapText="1"/>
    </xf>
    <xf numFmtId="0" fontId="23" fillId="0" borderId="0" xfId="16" applyFont="1" applyAlignment="1" applyProtection="1">
      <alignment vertical="top" wrapText="1"/>
      <protection locked="0"/>
    </xf>
    <xf numFmtId="0" fontId="20" fillId="0" borderId="0" xfId="16" applyFont="1" applyAlignment="1" applyProtection="1">
      <alignment vertical="center"/>
      <protection locked="0"/>
    </xf>
    <xf numFmtId="1" fontId="23" fillId="5" borderId="69" xfId="16" applyNumberFormat="1" applyFont="1" applyFill="1" applyBorder="1" applyAlignment="1" applyProtection="1">
      <alignment horizontal="right"/>
    </xf>
    <xf numFmtId="1" fontId="22" fillId="5" borderId="70" xfId="16" applyNumberFormat="1" applyFont="1" applyFill="1" applyBorder="1" applyAlignment="1" applyProtection="1">
      <alignment horizontal="right"/>
    </xf>
    <xf numFmtId="1" fontId="22" fillId="5" borderId="36" xfId="16" applyNumberFormat="1" applyFont="1" applyFill="1" applyBorder="1" applyProtection="1"/>
    <xf numFmtId="0" fontId="22" fillId="5" borderId="36" xfId="16" applyFont="1" applyFill="1" applyBorder="1" applyProtection="1"/>
    <xf numFmtId="1" fontId="20" fillId="5" borderId="10" xfId="16" applyNumberFormat="1" applyFont="1" applyFill="1" applyBorder="1" applyAlignment="1" applyProtection="1">
      <alignment horizontal="right"/>
    </xf>
    <xf numFmtId="1" fontId="20" fillId="5" borderId="10" xfId="16" applyNumberFormat="1" applyFont="1" applyFill="1" applyBorder="1" applyProtection="1"/>
    <xf numFmtId="0" fontId="20" fillId="5" borderId="10" xfId="16" applyFont="1" applyFill="1" applyBorder="1" applyProtection="1"/>
    <xf numFmtId="0" fontId="20" fillId="0" borderId="0" xfId="16" applyFont="1" applyProtection="1">
      <protection locked="0"/>
    </xf>
    <xf numFmtId="1" fontId="22" fillId="5" borderId="69" xfId="16" applyNumberFormat="1" applyFont="1" applyFill="1" applyBorder="1" applyAlignment="1" applyProtection="1">
      <alignment horizontal="right" vertical="center"/>
    </xf>
    <xf numFmtId="1" fontId="22" fillId="5" borderId="16" xfId="16" applyNumberFormat="1" applyFont="1" applyFill="1" applyBorder="1" applyAlignment="1" applyProtection="1">
      <alignment vertical="center"/>
    </xf>
    <xf numFmtId="0" fontId="22" fillId="0" borderId="0" xfId="16" applyFont="1" applyAlignment="1" applyProtection="1">
      <alignment vertical="center"/>
      <protection locked="0"/>
    </xf>
    <xf numFmtId="1" fontId="23" fillId="5" borderId="16" xfId="16" applyNumberFormat="1" applyFont="1" applyFill="1" applyBorder="1" applyAlignment="1" applyProtection="1">
      <alignment vertical="top" wrapText="1"/>
    </xf>
    <xf numFmtId="1" fontId="22" fillId="5" borderId="10" xfId="16" applyNumberFormat="1" applyFont="1" applyFill="1" applyBorder="1" applyProtection="1"/>
    <xf numFmtId="0" fontId="20" fillId="0" borderId="0" xfId="16" applyFont="1" applyProtection="1"/>
    <xf numFmtId="0" fontId="23" fillId="5" borderId="70" xfId="16" applyFont="1" applyFill="1" applyBorder="1" applyAlignment="1" applyProtection="1">
      <alignment horizontal="right"/>
    </xf>
    <xf numFmtId="0" fontId="23" fillId="5" borderId="36" xfId="16" applyFont="1" applyFill="1" applyBorder="1" applyProtection="1"/>
    <xf numFmtId="1" fontId="22" fillId="5" borderId="10" xfId="16" applyNumberFormat="1" applyFont="1" applyFill="1" applyBorder="1" applyAlignment="1" applyProtection="1">
      <alignment horizontal="right"/>
    </xf>
    <xf numFmtId="1" fontId="22" fillId="5" borderId="71" xfId="16" applyNumberFormat="1" applyFont="1" applyFill="1" applyBorder="1" applyAlignment="1" applyProtection="1">
      <alignment horizontal="right" vertical="center"/>
    </xf>
    <xf numFmtId="1" fontId="22" fillId="5" borderId="22" xfId="16" applyNumberFormat="1" applyFont="1" applyFill="1" applyBorder="1" applyAlignment="1" applyProtection="1">
      <alignment vertical="center"/>
    </xf>
    <xf numFmtId="0" fontId="22" fillId="5" borderId="22" xfId="16" applyFont="1" applyFill="1" applyBorder="1" applyProtection="1"/>
    <xf numFmtId="1" fontId="22" fillId="5" borderId="69" xfId="16" applyNumberFormat="1" applyFont="1" applyFill="1" applyBorder="1" applyAlignment="1" applyProtection="1">
      <alignment horizontal="right" vertical="center" wrapText="1"/>
    </xf>
    <xf numFmtId="1" fontId="22" fillId="5" borderId="16" xfId="16" applyNumberFormat="1" applyFont="1" applyFill="1" applyBorder="1" applyAlignment="1" applyProtection="1">
      <alignment horizontal="right" vertical="center" wrapText="1"/>
    </xf>
    <xf numFmtId="0" fontId="22" fillId="5" borderId="16" xfId="16" applyFont="1" applyFill="1" applyBorder="1" applyAlignment="1" applyProtection="1">
      <alignment vertical="center" wrapText="1"/>
    </xf>
    <xf numFmtId="1" fontId="22" fillId="5" borderId="16" xfId="16" applyNumberFormat="1" applyFont="1" applyFill="1" applyBorder="1" applyAlignment="1" applyProtection="1">
      <alignment horizontal="right"/>
    </xf>
    <xf numFmtId="1" fontId="22" fillId="5" borderId="16" xfId="16" applyNumberFormat="1" applyFont="1" applyFill="1" applyBorder="1" applyAlignment="1" applyProtection="1">
      <alignment vertical="top"/>
    </xf>
    <xf numFmtId="0" fontId="22" fillId="0" borderId="0" xfId="16" applyFont="1" applyAlignment="1" applyProtection="1">
      <alignment vertical="top"/>
      <protection locked="0"/>
    </xf>
    <xf numFmtId="1" fontId="23" fillId="5" borderId="36" xfId="16" applyNumberFormat="1" applyFont="1" applyFill="1" applyBorder="1" applyProtection="1"/>
    <xf numFmtId="1" fontId="23" fillId="5" borderId="70" xfId="16" applyNumberFormat="1" applyFont="1" applyFill="1" applyBorder="1" applyAlignment="1" applyProtection="1">
      <alignment horizontal="right"/>
    </xf>
    <xf numFmtId="0" fontId="22" fillId="5" borderId="10" xfId="16" applyFont="1" applyFill="1" applyBorder="1" applyAlignment="1" applyProtection="1">
      <alignment horizontal="right"/>
    </xf>
    <xf numFmtId="0" fontId="22" fillId="5" borderId="10" xfId="16" applyFont="1" applyFill="1" applyBorder="1" applyProtection="1"/>
    <xf numFmtId="0" fontId="22" fillId="5" borderId="0" xfId="16" applyFont="1" applyFill="1" applyBorder="1" applyAlignment="1" applyProtection="1">
      <alignment horizontal="right"/>
    </xf>
    <xf numFmtId="0" fontId="22" fillId="5" borderId="0" xfId="16" applyFont="1" applyFill="1" applyBorder="1" applyProtection="1"/>
    <xf numFmtId="0" fontId="20" fillId="5" borderId="0" xfId="16" applyFont="1" applyFill="1" applyBorder="1" applyProtection="1"/>
    <xf numFmtId="0" fontId="22" fillId="0" borderId="0" xfId="16" applyFont="1" applyFill="1" applyBorder="1" applyAlignment="1" applyProtection="1">
      <alignment horizontal="right"/>
    </xf>
    <xf numFmtId="0" fontId="22" fillId="0" borderId="0" xfId="16" applyFont="1" applyFill="1" applyBorder="1" applyProtection="1"/>
    <xf numFmtId="0" fontId="20" fillId="0" borderId="0" xfId="16" applyFont="1" applyFill="1" applyBorder="1" applyProtection="1"/>
    <xf numFmtId="0" fontId="20" fillId="7" borderId="10" xfId="16" applyFont="1" applyFill="1" applyBorder="1" applyAlignment="1" applyProtection="1">
      <alignment horizontal="left" vertical="center"/>
    </xf>
    <xf numFmtId="0" fontId="18" fillId="7" borderId="10" xfId="16" applyFill="1" applyBorder="1" applyAlignment="1">
      <alignment horizontal="left" vertical="center"/>
    </xf>
    <xf numFmtId="0" fontId="22" fillId="7" borderId="69" xfId="16" applyFont="1" applyFill="1" applyBorder="1" applyAlignment="1" applyProtection="1">
      <alignment horizontal="right"/>
    </xf>
    <xf numFmtId="0" fontId="22" fillId="7" borderId="16" xfId="16" applyFont="1" applyFill="1" applyBorder="1" applyProtection="1"/>
    <xf numFmtId="0" fontId="23" fillId="7" borderId="69" xfId="16" applyFont="1" applyFill="1" applyBorder="1" applyAlignment="1" applyProtection="1">
      <alignment horizontal="right"/>
    </xf>
    <xf numFmtId="0" fontId="23" fillId="7" borderId="16" xfId="16" applyFont="1" applyFill="1" applyBorder="1" applyProtection="1"/>
    <xf numFmtId="0" fontId="22" fillId="7" borderId="69" xfId="16" applyFont="1" applyFill="1" applyBorder="1" applyAlignment="1" applyProtection="1">
      <alignment horizontal="right" vertical="top" wrapText="1"/>
    </xf>
    <xf numFmtId="0" fontId="22" fillId="7" borderId="16" xfId="16" applyFont="1" applyFill="1" applyBorder="1" applyAlignment="1" applyProtection="1">
      <alignment vertical="top" wrapText="1"/>
    </xf>
    <xf numFmtId="0" fontId="22" fillId="7" borderId="70" xfId="16" applyFont="1" applyFill="1" applyBorder="1" applyAlignment="1" applyProtection="1">
      <alignment horizontal="right"/>
    </xf>
    <xf numFmtId="0" fontId="22" fillId="7" borderId="36" xfId="16" applyFont="1" applyFill="1" applyBorder="1" applyProtection="1"/>
    <xf numFmtId="0" fontId="20" fillId="7" borderId="10" xfId="16" applyFont="1" applyFill="1" applyBorder="1" applyAlignment="1" applyProtection="1">
      <alignment horizontal="right"/>
    </xf>
    <xf numFmtId="0" fontId="20" fillId="7" borderId="10" xfId="16" applyFont="1" applyFill="1" applyBorder="1" applyProtection="1"/>
    <xf numFmtId="0" fontId="22" fillId="7" borderId="70" xfId="16" applyFont="1" applyFill="1" applyBorder="1" applyAlignment="1" applyProtection="1">
      <alignment horizontal="right" vertical="top"/>
    </xf>
    <xf numFmtId="0" fontId="22" fillId="7" borderId="36" xfId="16" applyFont="1" applyFill="1" applyBorder="1" applyAlignment="1" applyProtection="1">
      <alignment vertical="top" wrapText="1"/>
    </xf>
    <xf numFmtId="0" fontId="22" fillId="7" borderId="10" xfId="16" applyFont="1" applyFill="1" applyBorder="1" applyAlignment="1" applyProtection="1">
      <alignment horizontal="right"/>
    </xf>
    <xf numFmtId="0" fontId="22" fillId="7" borderId="10" xfId="16" applyFont="1" applyFill="1" applyBorder="1" applyProtection="1"/>
    <xf numFmtId="0" fontId="22" fillId="7" borderId="0" xfId="16" applyFont="1" applyFill="1" applyBorder="1" applyAlignment="1" applyProtection="1">
      <alignment horizontal="right"/>
    </xf>
    <xf numFmtId="0" fontId="22" fillId="7" borderId="0" xfId="16" applyFont="1" applyFill="1" applyBorder="1" applyProtection="1"/>
    <xf numFmtId="0" fontId="20" fillId="7" borderId="0" xfId="16" applyFont="1" applyFill="1" applyBorder="1" applyProtection="1"/>
    <xf numFmtId="0" fontId="20" fillId="8" borderId="0" xfId="16" applyFont="1" applyFill="1" applyBorder="1" applyAlignment="1" applyProtection="1">
      <alignment horizontal="right"/>
    </xf>
    <xf numFmtId="0" fontId="22" fillId="8" borderId="0" xfId="16" applyFont="1" applyFill="1" applyBorder="1" applyProtection="1"/>
    <xf numFmtId="0" fontId="20" fillId="8" borderId="0" xfId="16" applyFont="1" applyFill="1" applyBorder="1" applyProtection="1"/>
    <xf numFmtId="0" fontId="20" fillId="8" borderId="71" xfId="16" applyFont="1" applyFill="1" applyBorder="1" applyAlignment="1" applyProtection="1">
      <alignment horizontal="right"/>
    </xf>
    <xf numFmtId="0" fontId="20" fillId="8" borderId="22" xfId="16" applyFont="1" applyFill="1" applyBorder="1" applyProtection="1"/>
    <xf numFmtId="0" fontId="22" fillId="0" borderId="0" xfId="16" applyFont="1" applyFill="1" applyProtection="1">
      <protection locked="0"/>
    </xf>
    <xf numFmtId="0" fontId="20" fillId="8" borderId="69" xfId="16" applyFont="1" applyFill="1" applyBorder="1" applyAlignment="1" applyProtection="1">
      <alignment horizontal="right" vertical="top"/>
    </xf>
    <xf numFmtId="0" fontId="20" fillId="8" borderId="16" xfId="16" applyFont="1" applyFill="1" applyBorder="1" applyProtection="1"/>
    <xf numFmtId="0" fontId="22" fillId="8" borderId="69" xfId="16" applyFont="1" applyFill="1" applyBorder="1" applyAlignment="1" applyProtection="1">
      <alignment horizontal="right" vertical="top"/>
    </xf>
    <xf numFmtId="0" fontId="22" fillId="8" borderId="16" xfId="16" applyFont="1" applyFill="1" applyBorder="1" applyProtection="1"/>
    <xf numFmtId="0" fontId="22" fillId="8" borderId="69" xfId="16" applyFont="1" applyFill="1" applyBorder="1" applyAlignment="1" applyProtection="1">
      <alignment horizontal="right" vertical="top" wrapText="1"/>
    </xf>
    <xf numFmtId="0" fontId="22" fillId="8" borderId="16" xfId="16" applyFont="1" applyFill="1" applyBorder="1" applyAlignment="1" applyProtection="1">
      <alignment vertical="top"/>
    </xf>
    <xf numFmtId="0" fontId="22" fillId="0" borderId="0" xfId="16" applyFont="1" applyFill="1" applyAlignment="1" applyProtection="1">
      <alignment vertical="top"/>
      <protection locked="0"/>
    </xf>
    <xf numFmtId="0" fontId="22" fillId="8" borderId="16" xfId="16" applyFont="1" applyFill="1" applyBorder="1" applyAlignment="1" applyProtection="1">
      <alignment vertical="top" wrapText="1"/>
    </xf>
    <xf numFmtId="0" fontId="22" fillId="0" borderId="0" xfId="16" applyFont="1" applyFill="1" applyAlignment="1" applyProtection="1">
      <alignment vertical="top" wrapText="1"/>
      <protection locked="0"/>
    </xf>
    <xf numFmtId="0" fontId="22" fillId="8" borderId="70" xfId="16" applyFont="1" applyFill="1" applyBorder="1" applyAlignment="1" applyProtection="1">
      <alignment horizontal="right" vertical="top" wrapText="1"/>
    </xf>
    <xf numFmtId="0" fontId="22" fillId="8" borderId="36" xfId="16" applyFont="1" applyFill="1" applyBorder="1" applyAlignment="1" applyProtection="1">
      <alignment vertical="top" wrapText="1"/>
    </xf>
    <xf numFmtId="0" fontId="20" fillId="8" borderId="10" xfId="16" applyFont="1" applyFill="1" applyBorder="1" applyAlignment="1" applyProtection="1">
      <alignment horizontal="right"/>
    </xf>
    <xf numFmtId="0" fontId="22" fillId="8" borderId="10" xfId="16" applyFont="1" applyFill="1" applyBorder="1" applyProtection="1"/>
    <xf numFmtId="0" fontId="20" fillId="8" borderId="10" xfId="16" applyFont="1" applyFill="1" applyBorder="1" applyProtection="1"/>
    <xf numFmtId="0" fontId="20" fillId="8" borderId="69" xfId="16" applyFont="1" applyFill="1" applyBorder="1" applyAlignment="1" applyProtection="1">
      <alignment horizontal="right"/>
    </xf>
    <xf numFmtId="0" fontId="22" fillId="8" borderId="69" xfId="16" applyFont="1" applyFill="1" applyBorder="1" applyAlignment="1" applyProtection="1">
      <alignment horizontal="right"/>
    </xf>
    <xf numFmtId="0" fontId="23" fillId="0" borderId="0" xfId="16" applyFont="1" applyFill="1" applyProtection="1">
      <protection locked="0"/>
    </xf>
    <xf numFmtId="0" fontId="23" fillId="8" borderId="69" xfId="16" applyFont="1" applyFill="1" applyBorder="1" applyAlignment="1" applyProtection="1">
      <alignment horizontal="right"/>
    </xf>
    <xf numFmtId="0" fontId="23" fillId="8" borderId="16" xfId="16" applyFont="1" applyFill="1" applyBorder="1" applyProtection="1"/>
    <xf numFmtId="0" fontId="23" fillId="0" borderId="0" xfId="16" applyFont="1" applyFill="1" applyAlignment="1" applyProtection="1">
      <alignment vertical="top" wrapText="1"/>
      <protection locked="0"/>
    </xf>
    <xf numFmtId="0" fontId="23" fillId="8" borderId="70" xfId="16" applyFont="1" applyFill="1" applyBorder="1" applyAlignment="1" applyProtection="1">
      <alignment horizontal="right"/>
    </xf>
    <xf numFmtId="0" fontId="23" fillId="8" borderId="36" xfId="16" applyFont="1" applyFill="1" applyBorder="1" applyProtection="1"/>
    <xf numFmtId="0" fontId="22" fillId="0" borderId="0" xfId="16" applyFont="1" applyAlignment="1" applyProtection="1">
      <alignment horizontal="right"/>
    </xf>
    <xf numFmtId="0" fontId="20" fillId="10" borderId="0" xfId="16" applyFont="1" applyFill="1" applyAlignment="1" applyProtection="1">
      <alignment horizontal="left"/>
    </xf>
    <xf numFmtId="0" fontId="22" fillId="10" borderId="0" xfId="16" applyFont="1" applyFill="1" applyProtection="1"/>
    <xf numFmtId="0" fontId="22" fillId="10" borderId="0" xfId="16" applyFont="1" applyFill="1" applyAlignment="1" applyProtection="1">
      <alignment horizontal="right"/>
    </xf>
    <xf numFmtId="0" fontId="22" fillId="10" borderId="2" xfId="16" applyFont="1" applyFill="1" applyBorder="1" applyAlignment="1" applyProtection="1">
      <alignment horizontal="left" vertical="top"/>
    </xf>
    <xf numFmtId="0" fontId="22" fillId="10" borderId="0" xfId="16" applyFont="1" applyFill="1" applyBorder="1" applyAlignment="1" applyProtection="1">
      <alignment horizontal="left" vertical="top"/>
    </xf>
    <xf numFmtId="0" fontId="22" fillId="10" borderId="7" xfId="16" applyFont="1" applyFill="1" applyBorder="1" applyAlignment="1" applyProtection="1">
      <alignment horizontal="left" vertical="top" wrapText="1"/>
    </xf>
    <xf numFmtId="0" fontId="22" fillId="0" borderId="0" xfId="16" applyFont="1" applyAlignment="1" applyProtection="1">
      <alignment vertical="top"/>
    </xf>
    <xf numFmtId="0" fontId="22" fillId="10" borderId="2" xfId="16" applyFont="1" applyFill="1" applyBorder="1" applyAlignment="1" applyProtection="1">
      <alignment horizontal="left" vertical="top" wrapText="1"/>
    </xf>
    <xf numFmtId="0" fontId="22" fillId="10" borderId="0" xfId="16" applyFont="1" applyFill="1" applyBorder="1" applyAlignment="1" applyProtection="1">
      <alignment horizontal="left" vertical="top" wrapText="1"/>
    </xf>
    <xf numFmtId="0" fontId="22" fillId="10" borderId="10" xfId="16" applyFont="1" applyFill="1" applyBorder="1" applyAlignment="1" applyProtection="1">
      <alignment horizontal="left" vertical="top" wrapText="1"/>
    </xf>
    <xf numFmtId="0" fontId="22" fillId="10" borderId="7" xfId="16" applyFont="1" applyFill="1" applyBorder="1" applyAlignment="1" applyProtection="1">
      <alignment horizontal="left" vertical="top"/>
    </xf>
    <xf numFmtId="0" fontId="22" fillId="10" borderId="10" xfId="16" applyFont="1" applyFill="1" applyBorder="1" applyAlignment="1" applyProtection="1">
      <alignment horizontal="left" vertical="top"/>
    </xf>
    <xf numFmtId="0" fontId="20" fillId="0" borderId="0" xfId="16" applyFont="1" applyFill="1" applyBorder="1" applyAlignment="1" applyProtection="1">
      <alignment horizontal="right"/>
    </xf>
    <xf numFmtId="0" fontId="20" fillId="11" borderId="0" xfId="16" applyFont="1" applyFill="1" applyBorder="1" applyAlignment="1" applyProtection="1">
      <alignment horizontal="right"/>
    </xf>
    <xf numFmtId="0" fontId="22" fillId="11" borderId="0" xfId="16" applyFont="1" applyFill="1" applyBorder="1" applyProtection="1"/>
    <xf numFmtId="0" fontId="22" fillId="11" borderId="0" xfId="16" applyFont="1" applyFill="1" applyBorder="1" applyAlignment="1" applyProtection="1">
      <alignment horizontal="right"/>
    </xf>
    <xf numFmtId="172" fontId="22" fillId="11" borderId="0" xfId="16" applyNumberFormat="1" applyFont="1" applyFill="1" applyBorder="1" applyProtection="1"/>
    <xf numFmtId="0" fontId="20" fillId="3" borderId="0" xfId="16" applyFont="1" applyFill="1" applyAlignment="1" applyProtection="1">
      <alignment horizontal="right" wrapText="1"/>
    </xf>
    <xf numFmtId="0" fontId="22" fillId="3" borderId="0" xfId="16" applyFont="1" applyFill="1" applyProtection="1"/>
    <xf numFmtId="0" fontId="22" fillId="3" borderId="0" xfId="16" applyFont="1" applyFill="1" applyAlignment="1" applyProtection="1">
      <alignment horizontal="right"/>
    </xf>
    <xf numFmtId="0" fontId="25" fillId="3" borderId="0" xfId="17" applyFont="1" applyFill="1" applyBorder="1" applyAlignment="1" applyProtection="1">
      <alignment vertical="center"/>
    </xf>
    <xf numFmtId="0" fontId="26" fillId="12" borderId="0" xfId="17" applyFont="1" applyFill="1" applyBorder="1" applyAlignment="1" applyProtection="1">
      <alignment vertical="center"/>
      <protection locked="0"/>
    </xf>
    <xf numFmtId="0" fontId="20" fillId="4" borderId="11" xfId="17" applyFont="1" applyFill="1" applyBorder="1" applyAlignment="1" applyProtection="1">
      <alignment horizontal="center" vertical="center"/>
    </xf>
    <xf numFmtId="0" fontId="20" fillId="3" borderId="11" xfId="17" applyFont="1" applyFill="1" applyBorder="1" applyAlignment="1" applyProtection="1">
      <alignment horizontal="centerContinuous" vertical="center"/>
    </xf>
    <xf numFmtId="0" fontId="21" fillId="0" borderId="0" xfId="17" applyFont="1" applyAlignment="1" applyProtection="1">
      <alignment vertical="center"/>
    </xf>
    <xf numFmtId="0" fontId="20" fillId="0" borderId="0" xfId="17" applyFont="1" applyAlignment="1" applyProtection="1">
      <alignment vertical="center"/>
    </xf>
    <xf numFmtId="0" fontId="20" fillId="0" borderId="0" xfId="17" applyFont="1" applyAlignment="1" applyProtection="1">
      <alignment horizontal="centerContinuous" vertical="center"/>
    </xf>
    <xf numFmtId="0" fontId="20" fillId="3" borderId="6" xfId="17" applyFont="1" applyFill="1" applyBorder="1" applyAlignment="1" applyProtection="1">
      <alignment horizontal="center" vertical="center"/>
    </xf>
    <xf numFmtId="0" fontId="20" fillId="3" borderId="7" xfId="17" applyFont="1" applyFill="1" applyBorder="1" applyAlignment="1" applyProtection="1">
      <alignment horizontal="center" vertical="center"/>
    </xf>
    <xf numFmtId="0" fontId="20" fillId="3" borderId="8" xfId="17" applyFont="1" applyFill="1" applyBorder="1" applyAlignment="1" applyProtection="1">
      <alignment horizontal="right" vertical="center"/>
    </xf>
    <xf numFmtId="0" fontId="20" fillId="4" borderId="8" xfId="17" applyFont="1" applyFill="1" applyBorder="1" applyAlignment="1" applyProtection="1">
      <alignment horizontal="center" vertical="center"/>
    </xf>
    <xf numFmtId="0" fontId="20" fillId="3" borderId="8" xfId="17" applyFont="1" applyFill="1" applyBorder="1" applyAlignment="1" applyProtection="1">
      <alignment horizontal="center" vertical="center"/>
    </xf>
    <xf numFmtId="0" fontId="20" fillId="0" borderId="0" xfId="17" applyFont="1" applyAlignment="1" applyProtection="1">
      <alignment horizontal="center" vertical="center"/>
    </xf>
    <xf numFmtId="0" fontId="20" fillId="5" borderId="2" xfId="17" applyFont="1" applyFill="1" applyBorder="1" applyAlignment="1" applyProtection="1">
      <alignment horizontal="left" vertical="center"/>
    </xf>
    <xf numFmtId="0" fontId="18" fillId="5" borderId="2" xfId="17" applyFill="1" applyBorder="1" applyAlignment="1">
      <alignment horizontal="left" vertical="center"/>
    </xf>
    <xf numFmtId="0" fontId="20" fillId="6" borderId="0" xfId="17" applyFont="1" applyFill="1" applyAlignment="1" applyProtection="1">
      <alignment horizontal="center"/>
    </xf>
    <xf numFmtId="0" fontId="22" fillId="0" borderId="0" xfId="17" applyFont="1" applyProtection="1"/>
    <xf numFmtId="1" fontId="22" fillId="5" borderId="68" xfId="17" applyNumberFormat="1" applyFont="1" applyFill="1" applyBorder="1" applyProtection="1"/>
    <xf numFmtId="1" fontId="22" fillId="5" borderId="20" xfId="17" applyNumberFormat="1" applyFont="1" applyFill="1" applyBorder="1" applyProtection="1"/>
    <xf numFmtId="0" fontId="22" fillId="5" borderId="20" xfId="17" applyFont="1" applyFill="1" applyBorder="1" applyProtection="1"/>
    <xf numFmtId="0" fontId="22" fillId="0" borderId="0" xfId="17" applyFont="1" applyProtection="1">
      <protection locked="0"/>
    </xf>
    <xf numFmtId="1" fontId="22" fillId="5" borderId="69" xfId="17" applyNumberFormat="1" applyFont="1" applyFill="1" applyBorder="1" applyProtection="1"/>
    <xf numFmtId="1" fontId="22" fillId="5" borderId="16" xfId="17" applyNumberFormat="1" applyFont="1" applyFill="1" applyBorder="1" applyProtection="1"/>
    <xf numFmtId="0" fontId="22" fillId="5" borderId="16" xfId="17" applyFont="1" applyFill="1" applyBorder="1" applyProtection="1"/>
    <xf numFmtId="1" fontId="23" fillId="5" borderId="69" xfId="17" applyNumberFormat="1" applyFont="1" applyFill="1" applyBorder="1" applyAlignment="1" applyProtection="1">
      <alignment horizontal="right" vertical="center"/>
    </xf>
    <xf numFmtId="1" fontId="23" fillId="5" borderId="16" xfId="17" applyNumberFormat="1" applyFont="1" applyFill="1" applyBorder="1" applyProtection="1"/>
    <xf numFmtId="0" fontId="23" fillId="5" borderId="16" xfId="17" applyFont="1" applyFill="1" applyBorder="1" applyProtection="1"/>
    <xf numFmtId="1" fontId="22" fillId="5" borderId="69" xfId="17" applyNumberFormat="1" applyFont="1" applyFill="1" applyBorder="1" applyAlignment="1" applyProtection="1">
      <alignment horizontal="right"/>
    </xf>
    <xf numFmtId="1" fontId="22" fillId="5" borderId="69" xfId="17" applyNumberFormat="1" applyFont="1" applyFill="1" applyBorder="1" applyAlignment="1" applyProtection="1">
      <alignment horizontal="right" vertical="top" wrapText="1"/>
    </xf>
    <xf numFmtId="1" fontId="22" fillId="5" borderId="16" xfId="17" applyNumberFormat="1" applyFont="1" applyFill="1" applyBorder="1" applyAlignment="1" applyProtection="1">
      <alignment horizontal="right" vertical="top" wrapText="1"/>
    </xf>
    <xf numFmtId="0" fontId="22" fillId="5" borderId="16" xfId="17" applyFont="1" applyFill="1" applyBorder="1" applyAlignment="1" applyProtection="1">
      <alignment vertical="top" wrapText="1"/>
    </xf>
    <xf numFmtId="0" fontId="23" fillId="0" borderId="0" xfId="17" applyFont="1" applyProtection="1">
      <protection locked="0"/>
    </xf>
    <xf numFmtId="1" fontId="23" fillId="5" borderId="69" xfId="17" applyNumberFormat="1" applyFont="1" applyFill="1" applyBorder="1" applyAlignment="1" applyProtection="1">
      <alignment horizontal="right" vertical="top" wrapText="1"/>
    </xf>
    <xf numFmtId="0" fontId="23" fillId="5" borderId="16" xfId="17" applyFont="1" applyFill="1" applyBorder="1" applyAlignment="1" applyProtection="1">
      <alignment vertical="top" wrapText="1"/>
    </xf>
    <xf numFmtId="1" fontId="23" fillId="5" borderId="16" xfId="17" applyNumberFormat="1" applyFont="1" applyFill="1" applyBorder="1" applyAlignment="1" applyProtection="1">
      <alignment horizontal="right" vertical="top" wrapText="1"/>
    </xf>
    <xf numFmtId="0" fontId="23" fillId="0" borderId="0" xfId="17" applyFont="1" applyAlignment="1" applyProtection="1">
      <alignment vertical="top" wrapText="1"/>
      <protection locked="0"/>
    </xf>
    <xf numFmtId="0" fontId="20" fillId="0" borderId="0" xfId="17" applyFont="1" applyAlignment="1" applyProtection="1">
      <alignment vertical="center"/>
      <protection locked="0"/>
    </xf>
    <xf numFmtId="1" fontId="22" fillId="5" borderId="70" xfId="17" applyNumberFormat="1" applyFont="1" applyFill="1" applyBorder="1" applyProtection="1"/>
    <xf numFmtId="1" fontId="22" fillId="5" borderId="36" xfId="17" applyNumberFormat="1" applyFont="1" applyFill="1" applyBorder="1" applyProtection="1"/>
    <xf numFmtId="0" fontId="22" fillId="5" borderId="36" xfId="17" applyFont="1" applyFill="1" applyBorder="1" applyProtection="1"/>
    <xf numFmtId="1" fontId="20" fillId="5" borderId="10" xfId="17" applyNumberFormat="1" applyFont="1" applyFill="1" applyBorder="1" applyProtection="1"/>
    <xf numFmtId="0" fontId="20" fillId="5" borderId="10" xfId="17" applyFont="1" applyFill="1" applyBorder="1" applyProtection="1"/>
    <xf numFmtId="0" fontId="20" fillId="0" borderId="0" xfId="17" applyFont="1" applyProtection="1">
      <protection locked="0"/>
    </xf>
    <xf numFmtId="1" fontId="22" fillId="5" borderId="69" xfId="17" applyNumberFormat="1" applyFont="1" applyFill="1" applyBorder="1" applyAlignment="1" applyProtection="1">
      <alignment vertical="center"/>
    </xf>
    <xf numFmtId="1" fontId="22" fillId="5" borderId="16" xfId="17" applyNumberFormat="1" applyFont="1" applyFill="1" applyBorder="1" applyAlignment="1" applyProtection="1">
      <alignment vertical="center"/>
    </xf>
    <xf numFmtId="0" fontId="22" fillId="0" borderId="0" xfId="17" applyFont="1" applyAlignment="1" applyProtection="1">
      <alignment vertical="center"/>
      <protection locked="0"/>
    </xf>
    <xf numFmtId="1" fontId="23" fillId="5" borderId="69" xfId="17" applyNumberFormat="1" applyFont="1" applyFill="1" applyBorder="1" applyAlignment="1" applyProtection="1">
      <alignment horizontal="right"/>
    </xf>
    <xf numFmtId="1" fontId="22" fillId="5" borderId="10" xfId="17" applyNumberFormat="1" applyFont="1" applyFill="1" applyBorder="1" applyProtection="1"/>
    <xf numFmtId="0" fontId="20" fillId="0" borderId="0" xfId="17" applyFont="1" applyProtection="1"/>
    <xf numFmtId="0" fontId="23" fillId="5" borderId="70" xfId="17" applyFont="1" applyFill="1" applyBorder="1" applyAlignment="1" applyProtection="1">
      <alignment horizontal="right"/>
    </xf>
    <xf numFmtId="0" fontId="23" fillId="5" borderId="36" xfId="17" applyFont="1" applyFill="1" applyBorder="1" applyProtection="1"/>
    <xf numFmtId="1" fontId="22" fillId="5" borderId="71" xfId="17" applyNumberFormat="1" applyFont="1" applyFill="1" applyBorder="1" applyAlignment="1" applyProtection="1">
      <alignment vertical="center"/>
    </xf>
    <xf numFmtId="1" fontId="22" fillId="5" borderId="22" xfId="17" applyNumberFormat="1" applyFont="1" applyFill="1" applyBorder="1" applyAlignment="1" applyProtection="1">
      <alignment vertical="center"/>
    </xf>
    <xf numFmtId="0" fontId="22" fillId="5" borderId="22" xfId="17" applyFont="1" applyFill="1" applyBorder="1" applyProtection="1"/>
    <xf numFmtId="0" fontId="23" fillId="0" borderId="0" xfId="17" applyFont="1" applyAlignment="1" applyProtection="1">
      <alignment vertical="top"/>
      <protection locked="0"/>
    </xf>
    <xf numFmtId="1" fontId="22" fillId="5" borderId="69" xfId="17" applyNumberFormat="1" applyFont="1" applyFill="1" applyBorder="1" applyAlignment="1" applyProtection="1">
      <alignment horizontal="right" vertical="center" wrapText="1"/>
    </xf>
    <xf numFmtId="1" fontId="22" fillId="5" borderId="16" xfId="17" applyNumberFormat="1" applyFont="1" applyFill="1" applyBorder="1" applyAlignment="1" applyProtection="1">
      <alignment horizontal="right" vertical="center" wrapText="1"/>
    </xf>
    <xf numFmtId="0" fontId="22" fillId="5" borderId="16" xfId="17" applyFont="1" applyFill="1" applyBorder="1" applyAlignment="1" applyProtection="1">
      <alignment vertical="center" wrapText="1"/>
    </xf>
    <xf numFmtId="1" fontId="22" fillId="5" borderId="16" xfId="17" applyNumberFormat="1" applyFont="1" applyFill="1" applyBorder="1" applyAlignment="1" applyProtection="1">
      <alignment horizontal="right"/>
    </xf>
    <xf numFmtId="1" fontId="22" fillId="5" borderId="69" xfId="17" applyNumberFormat="1" applyFont="1" applyFill="1" applyBorder="1" applyAlignment="1" applyProtection="1">
      <alignment horizontal="right" vertical="top"/>
    </xf>
    <xf numFmtId="1" fontId="22" fillId="5" borderId="16" xfId="17" applyNumberFormat="1" applyFont="1" applyFill="1" applyBorder="1" applyAlignment="1" applyProtection="1">
      <alignment vertical="top"/>
    </xf>
    <xf numFmtId="0" fontId="22" fillId="0" borderId="0" xfId="17" applyFont="1" applyAlignment="1" applyProtection="1">
      <alignment vertical="top"/>
      <protection locked="0"/>
    </xf>
    <xf numFmtId="1" fontId="22" fillId="5" borderId="69" xfId="17" applyNumberFormat="1" applyFont="1" applyFill="1" applyBorder="1" applyAlignment="1" applyProtection="1">
      <alignment vertical="top"/>
    </xf>
    <xf numFmtId="1" fontId="23" fillId="5" borderId="36" xfId="17" applyNumberFormat="1" applyFont="1" applyFill="1" applyBorder="1" applyProtection="1"/>
    <xf numFmtId="1" fontId="23" fillId="5" borderId="70" xfId="17" applyNumberFormat="1" applyFont="1" applyFill="1" applyBorder="1" applyAlignment="1" applyProtection="1">
      <alignment horizontal="right"/>
    </xf>
    <xf numFmtId="0" fontId="22" fillId="5" borderId="10" xfId="17" applyFont="1" applyFill="1" applyBorder="1" applyProtection="1"/>
    <xf numFmtId="0" fontId="22" fillId="5" borderId="0" xfId="17" applyFont="1" applyFill="1" applyBorder="1" applyProtection="1"/>
    <xf numFmtId="0" fontId="20" fillId="5" borderId="0" xfId="17" applyFont="1" applyFill="1" applyBorder="1" applyProtection="1"/>
    <xf numFmtId="0" fontId="22" fillId="0" borderId="0" xfId="17" applyFont="1" applyFill="1" applyBorder="1" applyProtection="1"/>
    <xf numFmtId="0" fontId="20" fillId="0" borderId="0" xfId="17" applyFont="1" applyFill="1" applyBorder="1" applyProtection="1"/>
    <xf numFmtId="0" fontId="20" fillId="7" borderId="10" xfId="17" applyFont="1" applyFill="1" applyBorder="1" applyAlignment="1" applyProtection="1">
      <alignment horizontal="left" vertical="center"/>
    </xf>
    <xf numFmtId="0" fontId="18" fillId="7" borderId="10" xfId="17" applyFill="1" applyBorder="1" applyAlignment="1">
      <alignment horizontal="left" vertical="center"/>
    </xf>
    <xf numFmtId="0" fontId="22" fillId="7" borderId="69" xfId="17" applyFont="1" applyFill="1" applyBorder="1" applyAlignment="1" applyProtection="1">
      <alignment horizontal="right"/>
    </xf>
    <xf numFmtId="0" fontId="22" fillId="7" borderId="16" xfId="17" applyFont="1" applyFill="1" applyBorder="1" applyProtection="1"/>
    <xf numFmtId="0" fontId="23" fillId="7" borderId="69" xfId="17" applyFont="1" applyFill="1" applyBorder="1" applyAlignment="1" applyProtection="1">
      <alignment horizontal="right"/>
    </xf>
    <xf numFmtId="0" fontId="23" fillId="7" borderId="16" xfId="17" applyFont="1" applyFill="1" applyBorder="1" applyProtection="1"/>
    <xf numFmtId="0" fontId="22" fillId="7" borderId="70" xfId="17" applyFont="1" applyFill="1" applyBorder="1" applyAlignment="1" applyProtection="1">
      <alignment horizontal="right"/>
    </xf>
    <xf numFmtId="0" fontId="22" fillId="7" borderId="36" xfId="17" applyFont="1" applyFill="1" applyBorder="1" applyProtection="1"/>
    <xf numFmtId="0" fontId="20" fillId="7" borderId="10" xfId="17" applyFont="1" applyFill="1" applyBorder="1" applyAlignment="1" applyProtection="1">
      <alignment horizontal="right"/>
    </xf>
    <xf numFmtId="0" fontId="20" fillId="7" borderId="10" xfId="17" applyFont="1" applyFill="1" applyBorder="1" applyProtection="1"/>
    <xf numFmtId="0" fontId="22" fillId="7" borderId="69" xfId="17" applyFont="1" applyFill="1" applyBorder="1" applyAlignment="1" applyProtection="1">
      <alignment horizontal="right" vertical="top" wrapText="1"/>
    </xf>
    <xf numFmtId="0" fontId="22" fillId="7" borderId="16" xfId="17" applyFont="1" applyFill="1" applyBorder="1" applyAlignment="1" applyProtection="1">
      <alignment vertical="top" wrapText="1"/>
    </xf>
    <xf numFmtId="0" fontId="22" fillId="7" borderId="70" xfId="17" applyFont="1" applyFill="1" applyBorder="1" applyAlignment="1" applyProtection="1">
      <alignment horizontal="right" vertical="top"/>
    </xf>
    <xf numFmtId="0" fontId="22" fillId="7" borderId="36" xfId="17" applyFont="1" applyFill="1" applyBorder="1" applyAlignment="1" applyProtection="1">
      <alignment vertical="top" wrapText="1"/>
    </xf>
    <xf numFmtId="0" fontId="22" fillId="7" borderId="10" xfId="17" applyFont="1" applyFill="1" applyBorder="1" applyProtection="1"/>
    <xf numFmtId="0" fontId="22" fillId="7" borderId="0" xfId="17" applyFont="1" applyFill="1" applyBorder="1" applyProtection="1"/>
    <xf numFmtId="0" fontId="20" fillId="7" borderId="0" xfId="17" applyFont="1" applyFill="1" applyBorder="1" applyProtection="1"/>
    <xf numFmtId="0" fontId="20" fillId="8" borderId="0" xfId="17" applyFont="1" applyFill="1" applyBorder="1" applyProtection="1"/>
    <xf numFmtId="0" fontId="22" fillId="8" borderId="0" xfId="17" applyFont="1" applyFill="1" applyBorder="1" applyProtection="1"/>
    <xf numFmtId="0" fontId="22" fillId="0" borderId="0" xfId="17" applyFont="1" applyFill="1" applyProtection="1"/>
    <xf numFmtId="0" fontId="20" fillId="8" borderId="71" xfId="17" applyFont="1" applyFill="1" applyBorder="1" applyProtection="1"/>
    <xf numFmtId="0" fontId="20" fillId="8" borderId="22" xfId="17" applyFont="1" applyFill="1" applyBorder="1" applyProtection="1"/>
    <xf numFmtId="0" fontId="22" fillId="0" borderId="0" xfId="17" applyFont="1" applyFill="1" applyProtection="1">
      <protection locked="0"/>
    </xf>
    <xf numFmtId="0" fontId="20" fillId="8" borderId="69" xfId="17" applyFont="1" applyFill="1" applyBorder="1" applyAlignment="1" applyProtection="1">
      <alignment horizontal="right" vertical="top"/>
    </xf>
    <xf numFmtId="0" fontId="20" fillId="8" borderId="16" xfId="17" applyFont="1" applyFill="1" applyBorder="1" applyProtection="1"/>
    <xf numFmtId="0" fontId="22" fillId="8" borderId="69" xfId="17" applyFont="1" applyFill="1" applyBorder="1" applyAlignment="1" applyProtection="1">
      <alignment horizontal="right" vertical="top"/>
    </xf>
    <xf numFmtId="0" fontId="22" fillId="8" borderId="16" xfId="17" applyFont="1" applyFill="1" applyBorder="1" applyProtection="1"/>
    <xf numFmtId="0" fontId="22" fillId="8" borderId="69" xfId="17" applyFont="1" applyFill="1" applyBorder="1" applyAlignment="1" applyProtection="1">
      <alignment horizontal="right" vertical="top" wrapText="1"/>
    </xf>
    <xf numFmtId="0" fontId="22" fillId="8" borderId="16" xfId="17" applyFont="1" applyFill="1" applyBorder="1" applyAlignment="1" applyProtection="1">
      <alignment vertical="top"/>
    </xf>
    <xf numFmtId="0" fontId="22" fillId="0" borderId="0" xfId="17" applyFont="1" applyFill="1" applyAlignment="1" applyProtection="1">
      <alignment vertical="top"/>
      <protection locked="0"/>
    </xf>
    <xf numFmtId="0" fontId="22" fillId="8" borderId="16" xfId="17" applyFont="1" applyFill="1" applyBorder="1" applyAlignment="1" applyProtection="1">
      <alignment vertical="top" wrapText="1"/>
    </xf>
    <xf numFmtId="0" fontId="22" fillId="0" borderId="0" xfId="17" applyFont="1" applyFill="1" applyAlignment="1" applyProtection="1">
      <alignment vertical="top" wrapText="1"/>
      <protection locked="0"/>
    </xf>
    <xf numFmtId="0" fontId="22" fillId="8" borderId="70" xfId="17" applyFont="1" applyFill="1" applyBorder="1" applyAlignment="1" applyProtection="1">
      <alignment horizontal="right" vertical="top"/>
    </xf>
    <xf numFmtId="0" fontId="22" fillId="8" borderId="36" xfId="17" applyFont="1" applyFill="1" applyBorder="1" applyProtection="1"/>
    <xf numFmtId="0" fontId="20" fillId="8" borderId="10" xfId="17" applyFont="1" applyFill="1" applyBorder="1" applyProtection="1"/>
    <xf numFmtId="0" fontId="22" fillId="8" borderId="10" xfId="17" applyFont="1" applyFill="1" applyBorder="1" applyProtection="1"/>
    <xf numFmtId="0" fontId="20" fillId="8" borderId="69" xfId="17" applyFont="1" applyFill="1" applyBorder="1" applyAlignment="1" applyProtection="1">
      <alignment horizontal="right"/>
    </xf>
    <xf numFmtId="0" fontId="22" fillId="8" borderId="69" xfId="17" applyFont="1" applyFill="1" applyBorder="1" applyAlignment="1" applyProtection="1">
      <alignment horizontal="right"/>
    </xf>
    <xf numFmtId="0" fontId="23" fillId="0" borderId="0" xfId="17" applyFont="1" applyFill="1" applyProtection="1">
      <protection locked="0"/>
    </xf>
    <xf numFmtId="0" fontId="23" fillId="8" borderId="69" xfId="17" applyFont="1" applyFill="1" applyBorder="1" applyAlignment="1" applyProtection="1">
      <alignment horizontal="right"/>
    </xf>
    <xf numFmtId="0" fontId="23" fillId="8" borderId="16" xfId="17" applyFont="1" applyFill="1" applyBorder="1" applyProtection="1"/>
    <xf numFmtId="0" fontId="23" fillId="0" borderId="0" xfId="17" applyFont="1" applyFill="1" applyAlignment="1" applyProtection="1">
      <alignment vertical="top" wrapText="1"/>
      <protection locked="0"/>
    </xf>
    <xf numFmtId="0" fontId="23" fillId="8" borderId="70" xfId="17" applyFont="1" applyFill="1" applyBorder="1" applyAlignment="1" applyProtection="1">
      <alignment horizontal="right"/>
    </xf>
    <xf numFmtId="0" fontId="23" fillId="8" borderId="36" xfId="17" applyFont="1" applyFill="1" applyBorder="1" applyProtection="1"/>
    <xf numFmtId="0" fontId="20" fillId="10" borderId="0" xfId="17" applyFont="1" applyFill="1" applyAlignment="1" applyProtection="1">
      <alignment horizontal="right"/>
    </xf>
    <xf numFmtId="0" fontId="22" fillId="10" borderId="0" xfId="17" applyFont="1" applyFill="1" applyProtection="1"/>
    <xf numFmtId="0" fontId="22" fillId="10" borderId="0" xfId="17" applyFont="1" applyFill="1" applyAlignment="1" applyProtection="1">
      <alignment horizontal="right"/>
    </xf>
    <xf numFmtId="0" fontId="22" fillId="10" borderId="2" xfId="17" applyFont="1" applyFill="1" applyBorder="1" applyAlignment="1" applyProtection="1">
      <alignment horizontal="right"/>
    </xf>
    <xf numFmtId="0" fontId="22" fillId="10" borderId="2" xfId="17" applyFont="1" applyFill="1" applyBorder="1" applyProtection="1"/>
    <xf numFmtId="0" fontId="22" fillId="10" borderId="0" xfId="17" applyFont="1" applyFill="1" applyBorder="1" applyAlignment="1" applyProtection="1">
      <alignment horizontal="right"/>
    </xf>
    <xf numFmtId="0" fontId="22" fillId="10" borderId="0" xfId="17" applyFont="1" applyFill="1" applyBorder="1" applyProtection="1"/>
    <xf numFmtId="0" fontId="22" fillId="10" borderId="0" xfId="17" applyFont="1" applyFill="1" applyBorder="1" applyAlignment="1" applyProtection="1">
      <alignment horizontal="right" vertical="top" wrapText="1"/>
    </xf>
    <xf numFmtId="0" fontId="22" fillId="10" borderId="0" xfId="17" applyFont="1" applyFill="1" applyBorder="1" applyAlignment="1" applyProtection="1">
      <alignment vertical="top" wrapText="1"/>
    </xf>
    <xf numFmtId="0" fontId="22" fillId="0" borderId="0" xfId="17" applyFont="1" applyAlignment="1" applyProtection="1">
      <alignment vertical="top"/>
    </xf>
    <xf numFmtId="0" fontId="22" fillId="10" borderId="7" xfId="17" applyFont="1" applyFill="1" applyBorder="1" applyAlignment="1" applyProtection="1">
      <alignment horizontal="right" vertical="top" wrapText="1"/>
    </xf>
    <xf numFmtId="0" fontId="22" fillId="10" borderId="7" xfId="17" applyFont="1" applyFill="1" applyBorder="1" applyAlignment="1" applyProtection="1">
      <alignment vertical="top" wrapText="1"/>
    </xf>
    <xf numFmtId="0" fontId="22" fillId="10" borderId="2" xfId="17" applyFont="1" applyFill="1" applyBorder="1" applyAlignment="1" applyProtection="1">
      <alignment horizontal="right" vertical="top" wrapText="1"/>
    </xf>
    <xf numFmtId="0" fontId="22" fillId="10" borderId="2" xfId="17" applyFont="1" applyFill="1" applyBorder="1" applyAlignment="1" applyProtection="1">
      <alignment vertical="top" wrapText="1"/>
    </xf>
    <xf numFmtId="0" fontId="22" fillId="10" borderId="7" xfId="17" applyFont="1" applyFill="1" applyBorder="1" applyAlignment="1" applyProtection="1">
      <alignment horizontal="right"/>
    </xf>
    <xf numFmtId="0" fontId="22" fillId="10" borderId="7" xfId="17" applyFont="1" applyFill="1" applyBorder="1" applyProtection="1"/>
    <xf numFmtId="0" fontId="22" fillId="10" borderId="7" xfId="17" applyFont="1" applyFill="1" applyBorder="1" applyAlignment="1" applyProtection="1">
      <alignment vertical="top"/>
    </xf>
    <xf numFmtId="0" fontId="22" fillId="10" borderId="10" xfId="17" applyFont="1" applyFill="1" applyBorder="1" applyAlignment="1" applyProtection="1">
      <alignment horizontal="right"/>
    </xf>
    <xf numFmtId="0" fontId="22" fillId="10" borderId="10" xfId="17" applyFont="1" applyFill="1" applyBorder="1" applyProtection="1"/>
    <xf numFmtId="0" fontId="22" fillId="0" borderId="0" xfId="17" applyFont="1" applyAlignment="1" applyProtection="1">
      <alignment horizontal="right"/>
    </xf>
    <xf numFmtId="0" fontId="20" fillId="11" borderId="0" xfId="17" applyFont="1" applyFill="1" applyBorder="1" applyAlignment="1" applyProtection="1">
      <alignment horizontal="right"/>
    </xf>
    <xf numFmtId="0" fontId="22" fillId="11" borderId="0" xfId="17" applyFont="1" applyFill="1" applyBorder="1" applyProtection="1"/>
    <xf numFmtId="0" fontId="20" fillId="11" borderId="0" xfId="17" applyFont="1" applyFill="1" applyBorder="1" applyProtection="1"/>
    <xf numFmtId="0" fontId="22" fillId="11" borderId="0" xfId="17" applyFont="1" applyFill="1" applyBorder="1" applyAlignment="1" applyProtection="1">
      <alignment horizontal="right"/>
    </xf>
    <xf numFmtId="172" fontId="22" fillId="11" borderId="0" xfId="17" applyNumberFormat="1" applyFont="1" applyFill="1" applyBorder="1" applyProtection="1"/>
    <xf numFmtId="0" fontId="20" fillId="3" borderId="0" xfId="17" applyFont="1" applyFill="1" applyAlignment="1" applyProtection="1">
      <alignment horizontal="right" wrapText="1"/>
    </xf>
    <xf numFmtId="0" fontId="22" fillId="3" borderId="0" xfId="17" applyFont="1" applyFill="1" applyProtection="1"/>
    <xf numFmtId="0" fontId="22" fillId="3" borderId="0" xfId="17" applyFont="1" applyFill="1" applyAlignment="1" applyProtection="1">
      <alignment horizontal="right"/>
    </xf>
  </cellXfs>
  <cellStyles count="196">
    <cellStyle name="20% - Akzent1" xfId="18"/>
    <cellStyle name="20% - Akzent2" xfId="19"/>
    <cellStyle name="20% - Akzent3" xfId="20"/>
    <cellStyle name="20% - Akzent4" xfId="21"/>
    <cellStyle name="20% - Akzent5" xfId="22"/>
    <cellStyle name="20% - Akzent6" xfId="23"/>
    <cellStyle name="40% - Akzent1" xfId="24"/>
    <cellStyle name="40% - Akzent2" xfId="25"/>
    <cellStyle name="40% - Akzent3" xfId="26"/>
    <cellStyle name="40% - Akzent4" xfId="27"/>
    <cellStyle name="40% - Akzent5" xfId="28"/>
    <cellStyle name="40% - Akzent6" xfId="29"/>
    <cellStyle name="60% - Akzent1" xfId="30"/>
    <cellStyle name="60% - Akzent2" xfId="31"/>
    <cellStyle name="60% - Akzent3" xfId="32"/>
    <cellStyle name="60% - Akzent4" xfId="33"/>
    <cellStyle name="60% - Akzent5" xfId="34"/>
    <cellStyle name="60% - Akzent6" xfId="35"/>
    <cellStyle name="Accent1 - 20%" xfId="36"/>
    <cellStyle name="Accent1 - 40%" xfId="37"/>
    <cellStyle name="Accent1 - 60%" xfId="38"/>
    <cellStyle name="Accent2 - 20%" xfId="39"/>
    <cellStyle name="Accent2 - 40%" xfId="40"/>
    <cellStyle name="Accent2 - 60%" xfId="41"/>
    <cellStyle name="Accent3 - 20%" xfId="42"/>
    <cellStyle name="Accent3 - 40%" xfId="43"/>
    <cellStyle name="Accent3 - 60%" xfId="44"/>
    <cellStyle name="Accent4 - 20%" xfId="45"/>
    <cellStyle name="Accent4 - 40%" xfId="46"/>
    <cellStyle name="Accent4 - 60%" xfId="47"/>
    <cellStyle name="Accent5 - 20%" xfId="48"/>
    <cellStyle name="Accent5 - 40%" xfId="49"/>
    <cellStyle name="Accent5 - 60%" xfId="50"/>
    <cellStyle name="Accent6 - 20%" xfId="51"/>
    <cellStyle name="Accent6 - 40%" xfId="52"/>
    <cellStyle name="Accent6 - 60%" xfId="53"/>
    <cellStyle name="Akzent1 2" xfId="54"/>
    <cellStyle name="Akzent1 3" xfId="55"/>
    <cellStyle name="Akzent1 3 2" xfId="56"/>
    <cellStyle name="Akzent2 2" xfId="57"/>
    <cellStyle name="Akzent2 3" xfId="58"/>
    <cellStyle name="Akzent2 3 2" xfId="59"/>
    <cellStyle name="Akzent3 2" xfId="60"/>
    <cellStyle name="Akzent3 3" xfId="61"/>
    <cellStyle name="Akzent3 3 2" xfId="62"/>
    <cellStyle name="Akzent4 2" xfId="63"/>
    <cellStyle name="Akzent4 3" xfId="64"/>
    <cellStyle name="Akzent4 3 2" xfId="65"/>
    <cellStyle name="Akzent5 2" xfId="66"/>
    <cellStyle name="Akzent5 3" xfId="67"/>
    <cellStyle name="Akzent5 3 2" xfId="68"/>
    <cellStyle name="Akzent6 2" xfId="69"/>
    <cellStyle name="Akzent6 3" xfId="70"/>
    <cellStyle name="Akzent6 3 2" xfId="71"/>
    <cellStyle name="Ausgabe 2" xfId="72"/>
    <cellStyle name="Ausgabe 3" xfId="73"/>
    <cellStyle name="Ausgabe 3 2" xfId="74"/>
    <cellStyle name="Berechnung 2" xfId="75"/>
    <cellStyle name="Berechnung 3" xfId="76"/>
    <cellStyle name="Berechnung 3 2" xfId="77"/>
    <cellStyle name="Dezimal 2" xfId="78"/>
    <cellStyle name="Eingabe 2" xfId="79"/>
    <cellStyle name="Eingabe 3" xfId="80"/>
    <cellStyle name="Eingabe 3 2" xfId="81"/>
    <cellStyle name="Emphasis 1" xfId="82"/>
    <cellStyle name="Emphasis 2" xfId="83"/>
    <cellStyle name="Emphasis 3" xfId="84"/>
    <cellStyle name="Ergebnis 2" xfId="85"/>
    <cellStyle name="Ergebnis 3" xfId="86"/>
    <cellStyle name="Ergebnis 3 2" xfId="87"/>
    <cellStyle name="Erklärender Text 2" xfId="88"/>
    <cellStyle name="Erklärender Text 3" xfId="89"/>
    <cellStyle name="Gut 2" xfId="90"/>
    <cellStyle name="Gut 3" xfId="91"/>
    <cellStyle name="Gut 3 2" xfId="92"/>
    <cellStyle name="Komma" xfId="1" builtinId="3"/>
    <cellStyle name="Komma 2" xfId="5"/>
    <cellStyle name="Komma 2 2" xfId="93"/>
    <cellStyle name="Komma 2 2 2" xfId="94"/>
    <cellStyle name="Komma 3" xfId="95"/>
    <cellStyle name="Komma 3 2" xfId="96"/>
    <cellStyle name="Komma 3 2 2" xfId="97"/>
    <cellStyle name="Komma 3 3" xfId="98"/>
    <cellStyle name="Komma 3 3 2" xfId="99"/>
    <cellStyle name="Komma 4" xfId="100"/>
    <cellStyle name="Komma 4 2" xfId="101"/>
    <cellStyle name="Komma 4 3" xfId="102"/>
    <cellStyle name="Komma 5" xfId="103"/>
    <cellStyle name="Komma 5 2" xfId="104"/>
    <cellStyle name="Milliers 2" xfId="105"/>
    <cellStyle name="Milliers 2 2" xfId="106"/>
    <cellStyle name="Neutral 2" xfId="107"/>
    <cellStyle name="Neutral 3" xfId="108"/>
    <cellStyle name="Neutral 3 2" xfId="109"/>
    <cellStyle name="Normal 2" xfId="110"/>
    <cellStyle name="Normal_C 1999 - B 2000 (NOUVEAU)" xfId="2"/>
    <cellStyle name="Notiz 2" xfId="111"/>
    <cellStyle name="Notiz 3" xfId="112"/>
    <cellStyle name="Notiz 3 2" xfId="113"/>
    <cellStyle name="Prozent" xfId="3" builtinId="5"/>
    <cellStyle name="Prozent 2" xfId="6"/>
    <cellStyle name="SAPBEXaggData" xfId="114"/>
    <cellStyle name="SAPBEXaggDataEmph" xfId="115"/>
    <cellStyle name="SAPBEXaggItem" xfId="116"/>
    <cellStyle name="SAPBEXaggItemX" xfId="117"/>
    <cellStyle name="SAPBEXchaText" xfId="118"/>
    <cellStyle name="SAPBEXexcBad7" xfId="119"/>
    <cellStyle name="SAPBEXexcBad8" xfId="120"/>
    <cellStyle name="SAPBEXexcBad9" xfId="121"/>
    <cellStyle name="SAPBEXexcCritical4" xfId="122"/>
    <cellStyle name="SAPBEXexcCritical5" xfId="123"/>
    <cellStyle name="SAPBEXexcCritical6" xfId="124"/>
    <cellStyle name="SAPBEXexcGood1" xfId="125"/>
    <cellStyle name="SAPBEXexcGood2" xfId="126"/>
    <cellStyle name="SAPBEXexcGood3" xfId="127"/>
    <cellStyle name="SAPBEXfilterDrill" xfId="128"/>
    <cellStyle name="SAPBEXfilterItem" xfId="129"/>
    <cellStyle name="SAPBEXfilterText" xfId="130"/>
    <cellStyle name="SAPBEXformats" xfId="131"/>
    <cellStyle name="SAPBEXheaderItem" xfId="132"/>
    <cellStyle name="SAPBEXheaderText" xfId="133"/>
    <cellStyle name="SAPBEXHLevel0" xfId="134"/>
    <cellStyle name="SAPBEXHLevel0X" xfId="135"/>
    <cellStyle name="SAPBEXHLevel1" xfId="136"/>
    <cellStyle name="SAPBEXHLevel1X" xfId="137"/>
    <cellStyle name="SAPBEXHLevel2" xfId="138"/>
    <cellStyle name="SAPBEXHLevel2X" xfId="139"/>
    <cellStyle name="SAPBEXHLevel3" xfId="140"/>
    <cellStyle name="SAPBEXHLevel3X" xfId="141"/>
    <cellStyle name="SAPBEXinputData" xfId="142"/>
    <cellStyle name="SAPBEXItemHeader" xfId="143"/>
    <cellStyle name="SAPBEXresData" xfId="144"/>
    <cellStyle name="SAPBEXresDataEmph" xfId="145"/>
    <cellStyle name="SAPBEXresItem" xfId="146"/>
    <cellStyle name="SAPBEXresItemX" xfId="147"/>
    <cellStyle name="SAPBEXstdData" xfId="148"/>
    <cellStyle name="SAPBEXstdDataEmph" xfId="149"/>
    <cellStyle name="SAPBEXstdItem" xfId="150"/>
    <cellStyle name="SAPBEXstdItemX" xfId="151"/>
    <cellStyle name="SAPBEXtitle" xfId="152"/>
    <cellStyle name="SAPBEXunassignedItem" xfId="153"/>
    <cellStyle name="SAPBEXundefined" xfId="154"/>
    <cellStyle name="Schlecht 2" xfId="155"/>
    <cellStyle name="Schlecht 3" xfId="156"/>
    <cellStyle name="Schlecht 3 2" xfId="157"/>
    <cellStyle name="Sheet Title" xfId="158"/>
    <cellStyle name="St0" xfId="159"/>
    <cellStyle name="Standard" xfId="0" builtinId="0"/>
    <cellStyle name="Standard 10" xfId="15"/>
    <cellStyle name="Standard 11" xfId="16"/>
    <cellStyle name="Standard 12" xfId="17"/>
    <cellStyle name="Standard 13" xfId="160"/>
    <cellStyle name="Standard 14" xfId="161"/>
    <cellStyle name="Standard 15" xfId="162"/>
    <cellStyle name="Standard 16" xfId="163"/>
    <cellStyle name="Standard 17" xfId="164"/>
    <cellStyle name="Standard 18" xfId="165"/>
    <cellStyle name="Standard 19" xfId="166"/>
    <cellStyle name="Standard 2" xfId="4"/>
    <cellStyle name="Standard 2 2" xfId="7"/>
    <cellStyle name="Standard 20" xfId="167"/>
    <cellStyle name="Standard 3" xfId="8"/>
    <cellStyle name="Standard 3 2" xfId="168"/>
    <cellStyle name="Standard 4" xfId="9"/>
    <cellStyle name="Standard 5" xfId="10"/>
    <cellStyle name="Standard 6" xfId="11"/>
    <cellStyle name="Standard 7" xfId="12"/>
    <cellStyle name="Standard 7 2" xfId="169"/>
    <cellStyle name="Standard 8" xfId="13"/>
    <cellStyle name="Standard 8 2" xfId="170"/>
    <cellStyle name="Standard 8 3" xfId="171"/>
    <cellStyle name="Standard 9" xfId="14"/>
    <cellStyle name="Titel3" xfId="172"/>
    <cellStyle name="Überschrift 1 2" xfId="173"/>
    <cellStyle name="Überschrift 1 3" xfId="174"/>
    <cellStyle name="Überschrift 1 3 2" xfId="175"/>
    <cellStyle name="Überschrift 2 2" xfId="176"/>
    <cellStyle name="Überschrift 2 3" xfId="177"/>
    <cellStyle name="Überschrift 2 3 2" xfId="178"/>
    <cellStyle name="Überschrift 3 2" xfId="179"/>
    <cellStyle name="Überschrift 3 3" xfId="180"/>
    <cellStyle name="Überschrift 3 3 2" xfId="181"/>
    <cellStyle name="Überschrift 4 2" xfId="182"/>
    <cellStyle name="Überschrift 4 3" xfId="183"/>
    <cellStyle name="Überschrift 4 3 2" xfId="184"/>
    <cellStyle name="Überschrift 5" xfId="185"/>
    <cellStyle name="Überschrift 6" xfId="186"/>
    <cellStyle name="Verknüpfte Zelle 2" xfId="187"/>
    <cellStyle name="Verknüpfte Zelle 3" xfId="188"/>
    <cellStyle name="Verknüpfte Zelle 3 2" xfId="189"/>
    <cellStyle name="Warnender Text 2" xfId="190"/>
    <cellStyle name="Warnender Text 3" xfId="191"/>
    <cellStyle name="Warnender Text 3 2" xfId="192"/>
    <cellStyle name="Zelle überprüfen 2" xfId="193"/>
    <cellStyle name="Zelle überprüfen 3" xfId="194"/>
    <cellStyle name="Zelle überprüfen 3 2" xfId="19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eab09HRM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H_HRM2"/>
      <sheetName val="AG_HRM2"/>
      <sheetName val="AI_HRM2"/>
      <sheetName val="AR_HRM2"/>
      <sheetName val="BE_HRM2"/>
      <sheetName val="BL_HRM2"/>
      <sheetName val="BS_HRM2"/>
      <sheetName val="FR_HRM2"/>
      <sheetName val="GE_HRM2"/>
      <sheetName val="GL_HRM2"/>
      <sheetName val="GR_HRM2"/>
      <sheetName val="JU_HRM2"/>
      <sheetName val="LU_HRM2"/>
      <sheetName val="NE_HRM2"/>
      <sheetName val="NW_HRM2"/>
      <sheetName val="OW_HRM2"/>
      <sheetName val="SG_HRM2"/>
      <sheetName val="SH_HRM2"/>
      <sheetName val="SO_HRM2"/>
      <sheetName val="SZ_HRM2"/>
      <sheetName val="TG_HRM2"/>
      <sheetName val="TI_HRM2"/>
      <sheetName val="UR_HRM2"/>
      <sheetName val="VD_HRM2"/>
      <sheetName val="VS_HRM2"/>
      <sheetName val="ZG_HRM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view="pageLayout" topLeftCell="A7" zoomScaleNormal="100" workbookViewId="0">
      <selection activeCell="C18" sqref="C18"/>
    </sheetView>
  </sheetViews>
  <sheetFormatPr baseColWidth="10" defaultColWidth="11.42578125" defaultRowHeight="12.75"/>
  <cols>
    <col min="1" max="1" width="17.140625" style="276" customWidth="1"/>
    <col min="2" max="2" width="1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0" s="266" customFormat="1" ht="18" customHeight="1">
      <c r="A1" s="259" t="s">
        <v>189</v>
      </c>
      <c r="B1" s="260" t="s">
        <v>190</v>
      </c>
      <c r="C1" s="261" t="s">
        <v>27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</row>
    <row r="2" spans="1:40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0" ht="15" customHeight="1">
      <c r="A3" s="273" t="s">
        <v>192</v>
      </c>
      <c r="B3" s="274"/>
      <c r="C3" s="274"/>
      <c r="D3" s="275"/>
      <c r="E3" s="275"/>
      <c r="F3" s="275"/>
      <c r="G3" s="275"/>
    </row>
    <row r="4" spans="1:40" s="282" customFormat="1" ht="12.75" customHeight="1">
      <c r="A4" s="277">
        <v>30</v>
      </c>
      <c r="B4" s="278"/>
      <c r="C4" s="279" t="s">
        <v>33</v>
      </c>
      <c r="D4" s="280">
        <v>5086778.7295200005</v>
      </c>
      <c r="E4" s="280">
        <v>5233947.216</v>
      </c>
      <c r="F4" s="281">
        <v>5240375.7733199997</v>
      </c>
      <c r="G4" s="281">
        <v>5315346.1869999999</v>
      </c>
    </row>
    <row r="5" spans="1:40" s="282" customFormat="1" ht="12.75" customHeight="1">
      <c r="A5" s="283">
        <v>31</v>
      </c>
      <c r="B5" s="284"/>
      <c r="C5" s="285" t="s">
        <v>193</v>
      </c>
      <c r="D5" s="286">
        <v>2958331.7202900001</v>
      </c>
      <c r="E5" s="286">
        <v>3085081.5729999999</v>
      </c>
      <c r="F5" s="287">
        <v>3035765.8031299999</v>
      </c>
      <c r="G5" s="287">
        <v>3119151.5830000001</v>
      </c>
    </row>
    <row r="6" spans="1:40" s="282" customFormat="1" ht="12.75" customHeight="1">
      <c r="A6" s="288" t="s">
        <v>36</v>
      </c>
      <c r="B6" s="289"/>
      <c r="C6" s="290" t="s">
        <v>194</v>
      </c>
      <c r="D6" s="286">
        <v>200856.35722999999</v>
      </c>
      <c r="E6" s="286">
        <v>198576.9</v>
      </c>
      <c r="F6" s="287">
        <v>210278.89937999999</v>
      </c>
      <c r="G6" s="287">
        <v>195508.1</v>
      </c>
    </row>
    <row r="7" spans="1:40" s="282" customFormat="1" ht="12.75" customHeight="1">
      <c r="A7" s="288" t="s">
        <v>195</v>
      </c>
      <c r="B7" s="289"/>
      <c r="C7" s="290" t="s">
        <v>196</v>
      </c>
      <c r="D7" s="286">
        <v>-705.51856999999995</v>
      </c>
      <c r="E7" s="286">
        <v>3259.2</v>
      </c>
      <c r="F7" s="287">
        <v>8031.8481099999999</v>
      </c>
      <c r="G7" s="287">
        <v>3405.4</v>
      </c>
    </row>
    <row r="8" spans="1:40" s="282" customFormat="1" ht="12.75" customHeight="1">
      <c r="A8" s="291">
        <v>330</v>
      </c>
      <c r="B8" s="284"/>
      <c r="C8" s="285" t="s">
        <v>197</v>
      </c>
      <c r="D8" s="286">
        <v>486323.49385000003</v>
      </c>
      <c r="E8" s="286">
        <v>477753.22499999998</v>
      </c>
      <c r="F8" s="287">
        <v>478151.62505999999</v>
      </c>
      <c r="G8" s="287">
        <v>483925.39899999998</v>
      </c>
    </row>
    <row r="9" spans="1:40" s="282" customFormat="1" ht="12.75" customHeight="1">
      <c r="A9" s="291">
        <v>332</v>
      </c>
      <c r="B9" s="284"/>
      <c r="C9" s="285" t="s">
        <v>198</v>
      </c>
      <c r="D9" s="286">
        <v>29594.168719999998</v>
      </c>
      <c r="E9" s="286">
        <v>29163.59</v>
      </c>
      <c r="F9" s="287">
        <v>27310.612399999998</v>
      </c>
      <c r="G9" s="287">
        <v>27477.844000000001</v>
      </c>
    </row>
    <row r="10" spans="1:40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0" s="282" customFormat="1" ht="12.75" customHeight="1">
      <c r="A11" s="283">
        <v>350</v>
      </c>
      <c r="B11" s="284"/>
      <c r="C11" s="285" t="s">
        <v>200</v>
      </c>
      <c r="D11" s="286">
        <v>35993.698670000005</v>
      </c>
      <c r="E11" s="286">
        <v>22275</v>
      </c>
      <c r="F11" s="287">
        <v>35807.124380000001</v>
      </c>
      <c r="G11" s="287">
        <v>16924</v>
      </c>
    </row>
    <row r="12" spans="1:40" s="295" customFormat="1">
      <c r="A12" s="292">
        <v>351</v>
      </c>
      <c r="B12" s="293"/>
      <c r="C12" s="294" t="s">
        <v>201</v>
      </c>
      <c r="D12" s="286">
        <v>0</v>
      </c>
      <c r="E12" s="286">
        <v>0</v>
      </c>
      <c r="F12" s="287">
        <v>0</v>
      </c>
      <c r="G12" s="287">
        <v>0</v>
      </c>
    </row>
    <row r="13" spans="1:40" s="282" customFormat="1" ht="12.75" customHeight="1">
      <c r="A13" s="283">
        <v>36</v>
      </c>
      <c r="B13" s="284"/>
      <c r="C13" s="285" t="s">
        <v>202</v>
      </c>
      <c r="D13" s="286">
        <v>5707484.1890399996</v>
      </c>
      <c r="E13" s="286">
        <v>5821815.4859999996</v>
      </c>
      <c r="F13" s="287">
        <v>5872130.3178000003</v>
      </c>
      <c r="G13" s="287">
        <v>6029894.9189999998</v>
      </c>
    </row>
    <row r="14" spans="1:40" s="282" customFormat="1">
      <c r="A14" s="296" t="s">
        <v>203</v>
      </c>
      <c r="B14" s="284"/>
      <c r="C14" s="297" t="s">
        <v>204</v>
      </c>
      <c r="D14" s="298">
        <v>708233.95027999999</v>
      </c>
      <c r="E14" s="298">
        <v>652340.19499999995</v>
      </c>
      <c r="F14" s="299">
        <v>791237.90654999996</v>
      </c>
      <c r="G14" s="299">
        <v>763427.79500000004</v>
      </c>
    </row>
    <row r="15" spans="1:40" s="282" customFormat="1">
      <c r="A15" s="296" t="s">
        <v>205</v>
      </c>
      <c r="B15" s="284"/>
      <c r="C15" s="297" t="s">
        <v>206</v>
      </c>
      <c r="D15" s="298">
        <v>216731.04986000003</v>
      </c>
      <c r="E15" s="298">
        <v>239255.6</v>
      </c>
      <c r="F15" s="299">
        <v>230518.51360000001</v>
      </c>
      <c r="G15" s="299">
        <v>297717.7</v>
      </c>
    </row>
    <row r="16" spans="1:40" s="303" customFormat="1" ht="26.25" customHeight="1">
      <c r="A16" s="296" t="s">
        <v>207</v>
      </c>
      <c r="B16" s="300"/>
      <c r="C16" s="297" t="s">
        <v>208</v>
      </c>
      <c r="D16" s="301">
        <v>165765.81059000001</v>
      </c>
      <c r="E16" s="301">
        <v>170813.715</v>
      </c>
      <c r="F16" s="302">
        <v>163532.23006</v>
      </c>
      <c r="G16" s="302">
        <v>167483.12899999999</v>
      </c>
    </row>
    <row r="17" spans="1:7" s="304" customFormat="1">
      <c r="A17" s="283">
        <v>37</v>
      </c>
      <c r="B17" s="284"/>
      <c r="C17" s="285" t="s">
        <v>209</v>
      </c>
      <c r="D17" s="286">
        <v>434738.98064999998</v>
      </c>
      <c r="E17" s="286">
        <v>388318.5</v>
      </c>
      <c r="F17" s="287">
        <v>416080.67611</v>
      </c>
      <c r="G17" s="287">
        <v>424954</v>
      </c>
    </row>
    <row r="18" spans="1:7" s="304" customFormat="1">
      <c r="A18" s="291" t="s">
        <v>210</v>
      </c>
      <c r="B18" s="284"/>
      <c r="C18" s="285" t="s">
        <v>211</v>
      </c>
      <c r="D18" s="298">
        <v>181355.93833999999</v>
      </c>
      <c r="E18" s="298">
        <v>157238.5</v>
      </c>
      <c r="F18" s="299">
        <v>179935.77753999998</v>
      </c>
      <c r="G18" s="299">
        <v>179741.5</v>
      </c>
    </row>
    <row r="19" spans="1:7" s="304" customFormat="1">
      <c r="A19" s="291" t="s">
        <v>212</v>
      </c>
      <c r="B19" s="284"/>
      <c r="C19" s="285" t="s">
        <v>213</v>
      </c>
      <c r="D19" s="298">
        <v>188028.53888000001</v>
      </c>
      <c r="E19" s="298">
        <v>192986</v>
      </c>
      <c r="F19" s="299">
        <v>182736.05337000001</v>
      </c>
      <c r="G19" s="299">
        <v>195405</v>
      </c>
    </row>
    <row r="20" spans="1:7" s="282" customFormat="1" ht="12.75" customHeight="1">
      <c r="A20" s="305">
        <v>39</v>
      </c>
      <c r="B20" s="306"/>
      <c r="C20" s="307" t="s">
        <v>214</v>
      </c>
      <c r="D20" s="308">
        <v>0</v>
      </c>
      <c r="E20" s="308">
        <v>0</v>
      </c>
      <c r="F20" s="309">
        <v>0</v>
      </c>
      <c r="G20" s="309">
        <v>0</v>
      </c>
    </row>
    <row r="21" spans="1:7" ht="12.75" customHeight="1">
      <c r="A21" s="310"/>
      <c r="B21" s="310"/>
      <c r="C21" s="311" t="s">
        <v>215</v>
      </c>
      <c r="D21" s="312">
        <f t="shared" ref="D21:G21" si="0">D4+D5+SUM(D8:D13)+D17</f>
        <v>14739244.98074</v>
      </c>
      <c r="E21" s="312">
        <f t="shared" si="0"/>
        <v>15058354.59</v>
      </c>
      <c r="F21" s="312">
        <f t="shared" si="0"/>
        <v>15105621.9322</v>
      </c>
      <c r="G21" s="312">
        <f t="shared" si="0"/>
        <v>15417673.932</v>
      </c>
    </row>
    <row r="22" spans="1:7" s="282" customFormat="1" ht="12.75" customHeight="1">
      <c r="A22" s="291" t="s">
        <v>216</v>
      </c>
      <c r="B22" s="284"/>
      <c r="C22" s="285" t="s">
        <v>217</v>
      </c>
      <c r="D22" s="313">
        <v>6160032.6920799995</v>
      </c>
      <c r="E22" s="313">
        <v>6263000</v>
      </c>
      <c r="F22" s="314">
        <v>6129698.1703300001</v>
      </c>
      <c r="G22" s="314">
        <v>6392300</v>
      </c>
    </row>
    <row r="23" spans="1:7" s="282" customFormat="1" ht="12.75" customHeight="1">
      <c r="A23" s="291" t="s">
        <v>218</v>
      </c>
      <c r="B23" s="284"/>
      <c r="C23" s="285" t="s">
        <v>219</v>
      </c>
      <c r="D23" s="313">
        <v>600464.98717000009</v>
      </c>
      <c r="E23" s="313">
        <v>567705.9</v>
      </c>
      <c r="F23" s="314">
        <v>614447.21150999994</v>
      </c>
      <c r="G23" s="314">
        <v>575432.30000000005</v>
      </c>
    </row>
    <row r="24" spans="1:7" s="315" customFormat="1" ht="12.75" customHeight="1">
      <c r="A24" s="283">
        <v>41</v>
      </c>
      <c r="B24" s="284"/>
      <c r="C24" s="285" t="s">
        <v>220</v>
      </c>
      <c r="D24" s="313">
        <v>199768.11233</v>
      </c>
      <c r="E24" s="313">
        <v>200526</v>
      </c>
      <c r="F24" s="314">
        <v>296263.38248999999</v>
      </c>
      <c r="G24" s="314">
        <v>200561</v>
      </c>
    </row>
    <row r="25" spans="1:7" s="282" customFormat="1" ht="12.75" customHeight="1">
      <c r="A25" s="316">
        <v>42</v>
      </c>
      <c r="B25" s="317"/>
      <c r="C25" s="285" t="s">
        <v>221</v>
      </c>
      <c r="D25" s="318">
        <v>2994885.3575900001</v>
      </c>
      <c r="E25" s="318">
        <v>2980075.86</v>
      </c>
      <c r="F25" s="319">
        <v>3033338.0593099999</v>
      </c>
      <c r="G25" s="319">
        <v>3013974.0720000002</v>
      </c>
    </row>
    <row r="26" spans="1:7" s="322" customFormat="1" ht="12.75" customHeight="1">
      <c r="A26" s="292">
        <v>430</v>
      </c>
      <c r="B26" s="284"/>
      <c r="C26" s="285" t="s">
        <v>222</v>
      </c>
      <c r="D26" s="320">
        <v>260397.86333000002</v>
      </c>
      <c r="E26" s="320">
        <v>268878.43900000001</v>
      </c>
      <c r="F26" s="321">
        <v>269088.88652999996</v>
      </c>
      <c r="G26" s="321">
        <v>272915.92800000001</v>
      </c>
    </row>
    <row r="27" spans="1:7" s="322" customFormat="1" ht="12.75" customHeight="1">
      <c r="A27" s="292">
        <v>431</v>
      </c>
      <c r="B27" s="284"/>
      <c r="C27" s="285" t="s">
        <v>223</v>
      </c>
      <c r="D27" s="320">
        <v>13840.814249999999</v>
      </c>
      <c r="E27" s="320">
        <v>14105.070609999999</v>
      </c>
      <c r="F27" s="321">
        <v>11139.23403</v>
      </c>
      <c r="G27" s="321">
        <v>12048</v>
      </c>
    </row>
    <row r="28" spans="1:7" s="322" customFormat="1" ht="12.75" customHeight="1">
      <c r="A28" s="292">
        <v>432</v>
      </c>
      <c r="B28" s="284"/>
      <c r="C28" s="285" t="s">
        <v>224</v>
      </c>
      <c r="D28" s="320">
        <v>2533.4943399999997</v>
      </c>
      <c r="E28" s="320">
        <v>-1</v>
      </c>
      <c r="F28" s="321">
        <v>3314.34476</v>
      </c>
      <c r="G28" s="321">
        <v>13</v>
      </c>
    </row>
    <row r="29" spans="1:7" s="322" customFormat="1" ht="12.75" customHeight="1">
      <c r="A29" s="292">
        <v>439</v>
      </c>
      <c r="B29" s="284"/>
      <c r="C29" s="285" t="s">
        <v>225</v>
      </c>
      <c r="D29" s="320">
        <v>87283.185670000006</v>
      </c>
      <c r="E29" s="320">
        <v>32774.092389999998</v>
      </c>
      <c r="F29" s="321">
        <v>78817.641690000004</v>
      </c>
      <c r="G29" s="321">
        <v>35230.620999999999</v>
      </c>
    </row>
    <row r="30" spans="1:7" s="282" customFormat="1" ht="25.5">
      <c r="A30" s="292">
        <v>450</v>
      </c>
      <c r="B30" s="293"/>
      <c r="C30" s="294" t="s">
        <v>226</v>
      </c>
      <c r="D30" s="323">
        <v>27390.861780000003</v>
      </c>
      <c r="E30" s="323">
        <v>85684.384999999995</v>
      </c>
      <c r="F30" s="324">
        <v>37531.756729999994</v>
      </c>
      <c r="G30" s="324">
        <v>80408.058999999994</v>
      </c>
    </row>
    <row r="31" spans="1:7" s="295" customFormat="1" ht="25.5">
      <c r="A31" s="292">
        <v>451</v>
      </c>
      <c r="B31" s="293"/>
      <c r="C31" s="294" t="s">
        <v>227</v>
      </c>
      <c r="D31" s="325">
        <v>51149.498570000003</v>
      </c>
      <c r="E31" s="325">
        <v>48935</v>
      </c>
      <c r="F31" s="326">
        <v>49108.328689999995</v>
      </c>
      <c r="G31" s="326">
        <v>53794</v>
      </c>
    </row>
    <row r="32" spans="1:7" s="282" customFormat="1" ht="12.75" customHeight="1">
      <c r="A32" s="283">
        <v>46</v>
      </c>
      <c r="B32" s="284"/>
      <c r="C32" s="285" t="s">
        <v>228</v>
      </c>
      <c r="D32" s="318">
        <v>3897556.3842600002</v>
      </c>
      <c r="E32" s="318">
        <v>3956742.27342</v>
      </c>
      <c r="F32" s="319">
        <v>4174448.1246199999</v>
      </c>
      <c r="G32" s="319">
        <v>4202507.4099200005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18">
        <v>40655.978159999999</v>
      </c>
      <c r="E33" s="318">
        <v>35599.4</v>
      </c>
      <c r="F33" s="319">
        <v>40920.729119999996</v>
      </c>
      <c r="G33" s="319">
        <v>41348.199999999997</v>
      </c>
    </row>
    <row r="34" spans="1:7" s="282" customFormat="1" ht="15" customHeight="1">
      <c r="A34" s="283">
        <v>47</v>
      </c>
      <c r="B34" s="284"/>
      <c r="C34" s="285" t="s">
        <v>209</v>
      </c>
      <c r="D34" s="318">
        <v>434738.97427000001</v>
      </c>
      <c r="E34" s="318">
        <v>388329.5</v>
      </c>
      <c r="F34" s="319">
        <v>416080.67611</v>
      </c>
      <c r="G34" s="319">
        <v>424982</v>
      </c>
    </row>
    <row r="35" spans="1:7" s="282" customFormat="1" ht="15" customHeight="1">
      <c r="A35" s="305">
        <v>49</v>
      </c>
      <c r="B35" s="306"/>
      <c r="C35" s="307" t="s">
        <v>231</v>
      </c>
      <c r="D35" s="328">
        <v>0</v>
      </c>
      <c r="E35" s="328">
        <v>0</v>
      </c>
      <c r="F35" s="329">
        <v>0</v>
      </c>
      <c r="G35" s="329">
        <v>0</v>
      </c>
    </row>
    <row r="36" spans="1:7" s="334" customFormat="1" ht="13.5" customHeight="1">
      <c r="A36" s="330"/>
      <c r="B36" s="331"/>
      <c r="C36" s="332" t="s">
        <v>232</v>
      </c>
      <c r="D36" s="333">
        <f t="shared" ref="D36:G36" si="1">D22+D23+D24+D25+D26+D27+D28+D29+D30+D31+D32+D34</f>
        <v>14730042.225640001</v>
      </c>
      <c r="E36" s="333">
        <f t="shared" si="1"/>
        <v>14806755.52042</v>
      </c>
      <c r="F36" s="333">
        <f t="shared" si="1"/>
        <v>15113275.816800002</v>
      </c>
      <c r="G36" s="333">
        <f t="shared" si="1"/>
        <v>15264166.38992</v>
      </c>
    </row>
    <row r="37" spans="1:7" s="265" customFormat="1" ht="15" customHeight="1">
      <c r="A37" s="330"/>
      <c r="B37" s="331"/>
      <c r="C37" s="332" t="s">
        <v>233</v>
      </c>
      <c r="D37" s="333">
        <f t="shared" ref="D37:G37" si="2">D36-D21</f>
        <v>-9202.755099998787</v>
      </c>
      <c r="E37" s="333">
        <f t="shared" si="2"/>
        <v>-251599.06957999989</v>
      </c>
      <c r="F37" s="333">
        <f t="shared" si="2"/>
        <v>7653.8846000023186</v>
      </c>
      <c r="G37" s="333">
        <f t="shared" si="2"/>
        <v>-153507.54208000004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107082.73604</v>
      </c>
      <c r="E38" s="335">
        <v>108601.5</v>
      </c>
      <c r="F38" s="336">
        <v>100481.45495999999</v>
      </c>
      <c r="G38" s="336">
        <v>86584.9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946.83240999999998</v>
      </c>
      <c r="E39" s="335">
        <v>414.8</v>
      </c>
      <c r="F39" s="336">
        <v>6253.5452599999999</v>
      </c>
      <c r="G39" s="336">
        <v>656.1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724.88328000000001</v>
      </c>
      <c r="E40" s="335">
        <v>710</v>
      </c>
      <c r="F40" s="336">
        <v>688.53224999999998</v>
      </c>
      <c r="G40" s="336">
        <v>590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4523.2017100000003</v>
      </c>
      <c r="E41" s="335">
        <v>5132.5</v>
      </c>
      <c r="F41" s="336">
        <v>5566.9369500000003</v>
      </c>
      <c r="G41" s="336">
        <v>20433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1423.2313700000002</v>
      </c>
      <c r="E42" s="335">
        <v>20</v>
      </c>
      <c r="F42" s="336">
        <v>3686.9107000000004</v>
      </c>
      <c r="G42" s="336">
        <v>20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1853.2015100000001</v>
      </c>
      <c r="E43" s="335">
        <v>201.9</v>
      </c>
      <c r="F43" s="336">
        <v>1344.0492899999999</v>
      </c>
      <c r="G43" s="336">
        <v>247.9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41402.887139999999</v>
      </c>
      <c r="E44" s="335">
        <v>33003.599999999999</v>
      </c>
      <c r="F44" s="336">
        <v>28044.052749999999</v>
      </c>
      <c r="G44" s="336">
        <v>21582.7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12772.015210000001</v>
      </c>
      <c r="E45" s="335">
        <v>2117.6999999999998</v>
      </c>
      <c r="F45" s="336">
        <v>24664.174649999997</v>
      </c>
      <c r="G45" s="336">
        <v>3365</v>
      </c>
    </row>
    <row r="46" spans="1:7" s="282" customFormat="1" ht="15" customHeight="1">
      <c r="A46" s="283">
        <v>442</v>
      </c>
      <c r="B46" s="284"/>
      <c r="C46" s="285" t="s">
        <v>242</v>
      </c>
      <c r="D46" s="335">
        <v>563.05641000000003</v>
      </c>
      <c r="E46" s="335">
        <v>113</v>
      </c>
      <c r="F46" s="336">
        <v>484.73275000000001</v>
      </c>
      <c r="G46" s="336">
        <v>88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24460.355970000001</v>
      </c>
      <c r="E47" s="335">
        <v>24457.1</v>
      </c>
      <c r="F47" s="336">
        <v>25109.038129999997</v>
      </c>
      <c r="G47" s="336">
        <v>23525.8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93972.658840000004</v>
      </c>
      <c r="E48" s="335">
        <v>2000</v>
      </c>
      <c r="F48" s="336">
        <v>36540.268859999996</v>
      </c>
      <c r="G48" s="336">
        <v>2994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68889.169299999994</v>
      </c>
      <c r="E49" s="335">
        <v>59450.2</v>
      </c>
      <c r="F49" s="336">
        <v>68916.491200000004</v>
      </c>
      <c r="G49" s="336">
        <v>37452.5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229789.19463999997</v>
      </c>
      <c r="E50" s="335">
        <v>269106</v>
      </c>
      <c r="F50" s="336">
        <v>243226.34965000002</v>
      </c>
      <c r="G50" s="336">
        <v>269369.5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37587.402969999996</v>
      </c>
      <c r="E51" s="335">
        <v>36895.919000000002</v>
      </c>
      <c r="F51" s="336">
        <v>40180.909380000005</v>
      </c>
      <c r="G51" s="336">
        <v>31480.148000000001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4241.0791600000002</v>
      </c>
      <c r="E52" s="335">
        <v>1605.08</v>
      </c>
      <c r="F52" s="336">
        <v>4339.52736</v>
      </c>
      <c r="G52" s="336">
        <v>1494.18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1644.97145</v>
      </c>
      <c r="E53" s="335">
        <v>358</v>
      </c>
      <c r="F53" s="336">
        <v>6218.8056200000001</v>
      </c>
      <c r="G53" s="336">
        <v>365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1644.1077399999999</v>
      </c>
      <c r="E54" s="339">
        <v>358</v>
      </c>
      <c r="F54" s="340">
        <v>2138.9214900000002</v>
      </c>
      <c r="G54" s="340">
        <v>365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398768.70477000001</v>
      </c>
      <c r="E55" s="312">
        <f t="shared" si="3"/>
        <v>314025.89899999998</v>
      </c>
      <c r="F55" s="312">
        <f t="shared" ref="F55" si="4">SUM(F44:F53)-SUM(F38:F43)</f>
        <v>359702.9209400001</v>
      </c>
      <c r="G55" s="312">
        <f t="shared" si="3"/>
        <v>283184.92799999996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389565.94967000122</v>
      </c>
      <c r="E56" s="312">
        <f t="shared" si="5"/>
        <v>62426.829420000082</v>
      </c>
      <c r="F56" s="312">
        <f t="shared" si="5"/>
        <v>367356.80554000242</v>
      </c>
      <c r="G56" s="312">
        <f t="shared" si="5"/>
        <v>129677.38591999991</v>
      </c>
    </row>
    <row r="57" spans="1:7" s="282" customFormat="1" ht="15.75" customHeight="1">
      <c r="A57" s="342">
        <v>380</v>
      </c>
      <c r="B57" s="343"/>
      <c r="C57" s="344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295" customFormat="1" ht="25.5">
      <c r="A59" s="292">
        <v>383</v>
      </c>
      <c r="B59" s="293"/>
      <c r="C59" s="294" t="s">
        <v>255</v>
      </c>
      <c r="D59" s="347">
        <v>0</v>
      </c>
      <c r="E59" s="347">
        <v>0</v>
      </c>
      <c r="F59" s="348">
        <v>0</v>
      </c>
      <c r="G59" s="348">
        <v>0</v>
      </c>
    </row>
    <row r="60" spans="1:7" s="295" customFormat="1">
      <c r="A60" s="292">
        <v>3840</v>
      </c>
      <c r="B60" s="293"/>
      <c r="C60" s="294" t="s">
        <v>256</v>
      </c>
      <c r="D60" s="349">
        <v>0</v>
      </c>
      <c r="E60" s="349">
        <v>0</v>
      </c>
      <c r="F60" s="350">
        <v>0</v>
      </c>
      <c r="G60" s="350">
        <v>0</v>
      </c>
    </row>
    <row r="61" spans="1:7" s="295" customFormat="1">
      <c r="A61" s="292">
        <v>3841</v>
      </c>
      <c r="B61" s="293"/>
      <c r="C61" s="294" t="s">
        <v>257</v>
      </c>
      <c r="D61" s="349">
        <v>0</v>
      </c>
      <c r="E61" s="349">
        <v>0</v>
      </c>
      <c r="F61" s="350">
        <v>0</v>
      </c>
      <c r="G61" s="350">
        <v>0</v>
      </c>
    </row>
    <row r="62" spans="1:7" s="295" customFormat="1">
      <c r="A62" s="351">
        <v>386</v>
      </c>
      <c r="B62" s="352"/>
      <c r="C62" s="353" t="s">
        <v>258</v>
      </c>
      <c r="D62" s="349">
        <v>0</v>
      </c>
      <c r="E62" s="349">
        <v>0</v>
      </c>
      <c r="F62" s="350">
        <v>0</v>
      </c>
      <c r="G62" s="350">
        <v>0</v>
      </c>
    </row>
    <row r="63" spans="1:7" s="295" customFormat="1" ht="25.5">
      <c r="A63" s="292">
        <v>387</v>
      </c>
      <c r="B63" s="293"/>
      <c r="C63" s="294" t="s">
        <v>259</v>
      </c>
      <c r="D63" s="349">
        <v>0</v>
      </c>
      <c r="E63" s="349">
        <v>0</v>
      </c>
      <c r="F63" s="350">
        <v>0</v>
      </c>
      <c r="G63" s="350">
        <v>0</v>
      </c>
    </row>
    <row r="64" spans="1:7" s="295" customFormat="1">
      <c r="A64" s="291">
        <v>389</v>
      </c>
      <c r="B64" s="354"/>
      <c r="C64" s="285" t="s">
        <v>61</v>
      </c>
      <c r="D64" s="335">
        <v>0</v>
      </c>
      <c r="E64" s="335">
        <v>0</v>
      </c>
      <c r="F64" s="336">
        <v>0</v>
      </c>
      <c r="G64" s="336">
        <v>0</v>
      </c>
    </row>
    <row r="65" spans="1:7" s="282" customFormat="1">
      <c r="A65" s="283" t="s">
        <v>260</v>
      </c>
      <c r="B65" s="284"/>
      <c r="C65" s="285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357" customFormat="1">
      <c r="A66" s="355" t="s">
        <v>262</v>
      </c>
      <c r="B66" s="356"/>
      <c r="C66" s="2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355">
        <v>481</v>
      </c>
      <c r="B67" s="284"/>
      <c r="C67" s="285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355">
        <v>482</v>
      </c>
      <c r="B68" s="284"/>
      <c r="C68" s="285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355">
        <v>483</v>
      </c>
      <c r="B69" s="284"/>
      <c r="C69" s="285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282" customFormat="1">
      <c r="A70" s="355">
        <v>484</v>
      </c>
      <c r="B70" s="284"/>
      <c r="C70" s="285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282" customFormat="1">
      <c r="A71" s="355">
        <v>485</v>
      </c>
      <c r="B71" s="284"/>
      <c r="C71" s="285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82" customFormat="1">
      <c r="A72" s="355">
        <v>486</v>
      </c>
      <c r="B72" s="284"/>
      <c r="C72" s="285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95" customFormat="1">
      <c r="A73" s="355">
        <v>487</v>
      </c>
      <c r="B73" s="289"/>
      <c r="C73" s="285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295" customFormat="1">
      <c r="A74" s="355">
        <v>489</v>
      </c>
      <c r="B74" s="358"/>
      <c r="C74" s="307" t="s">
        <v>78</v>
      </c>
      <c r="D74" s="335">
        <v>0</v>
      </c>
      <c r="E74" s="335">
        <v>0</v>
      </c>
      <c r="F74" s="336">
        <v>0</v>
      </c>
      <c r="G74" s="336">
        <v>0</v>
      </c>
    </row>
    <row r="75" spans="1:7" s="295" customFormat="1">
      <c r="A75" s="359" t="s">
        <v>271</v>
      </c>
      <c r="B75" s="358"/>
      <c r="C75" s="338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310"/>
      <c r="B76" s="310"/>
      <c r="C76" s="311" t="s">
        <v>273</v>
      </c>
      <c r="D76" s="312">
        <f t="shared" ref="D76:G76" si="6">SUM(D65:D74)-SUM(D57:D64)</f>
        <v>0</v>
      </c>
      <c r="E76" s="312">
        <f t="shared" si="6"/>
        <v>0</v>
      </c>
      <c r="F76" s="312">
        <f t="shared" ref="F76" si="7">SUM(F65:F74)-SUM(F57:F64)</f>
        <v>0</v>
      </c>
      <c r="G76" s="312">
        <f t="shared" si="6"/>
        <v>0</v>
      </c>
    </row>
    <row r="77" spans="1:7">
      <c r="A77" s="360"/>
      <c r="B77" s="360"/>
      <c r="C77" s="311" t="s">
        <v>274</v>
      </c>
      <c r="D77" s="312">
        <f t="shared" ref="D77:G77" si="8">D56+D76</f>
        <v>389565.94967000122</v>
      </c>
      <c r="E77" s="312">
        <f t="shared" si="8"/>
        <v>62426.829420000082</v>
      </c>
      <c r="F77" s="312">
        <f t="shared" si="8"/>
        <v>367356.80554000242</v>
      </c>
      <c r="G77" s="312">
        <f t="shared" si="8"/>
        <v>129677.38591999991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14855799.067059999</v>
      </c>
      <c r="E78" s="363">
        <f t="shared" si="9"/>
        <v>15173435.289999999</v>
      </c>
      <c r="F78" s="363">
        <f t="shared" si="9"/>
        <v>15223643.361609999</v>
      </c>
      <c r="G78" s="363">
        <f t="shared" si="9"/>
        <v>15526205.832</v>
      </c>
    </row>
    <row r="79" spans="1:7" ht="13.9" customHeight="1">
      <c r="A79" s="361">
        <v>4</v>
      </c>
      <c r="B79" s="361"/>
      <c r="C79" s="362" t="s">
        <v>276</v>
      </c>
      <c r="D79" s="363">
        <f t="shared" ref="D79:G79" si="10">D35+D36+SUM(D44:D53)+SUM(D65:D74)</f>
        <v>15245365.016730001</v>
      </c>
      <c r="E79" s="363">
        <f t="shared" si="10"/>
        <v>15235862.119419999</v>
      </c>
      <c r="F79" s="363">
        <f t="shared" si="10"/>
        <v>15591000.167150002</v>
      </c>
      <c r="G79" s="363">
        <f t="shared" si="10"/>
        <v>15655883.21792</v>
      </c>
    </row>
    <row r="80" spans="1:7">
      <c r="A80" s="364"/>
      <c r="B80" s="364"/>
      <c r="C80" s="365"/>
    </row>
    <row r="81" spans="1:7">
      <c r="A81" s="366" t="s">
        <v>277</v>
      </c>
      <c r="B81" s="367"/>
      <c r="C81" s="367"/>
    </row>
    <row r="82" spans="1:7" s="282" customFormat="1">
      <c r="A82" s="368">
        <v>50</v>
      </c>
      <c r="B82" s="369"/>
      <c r="C82" s="369" t="s">
        <v>278</v>
      </c>
      <c r="D82" s="370">
        <v>525428.13584</v>
      </c>
      <c r="E82" s="370">
        <v>666411</v>
      </c>
      <c r="F82" s="371">
        <v>720264.01780999999</v>
      </c>
      <c r="G82" s="371">
        <v>837325.75</v>
      </c>
    </row>
    <row r="83" spans="1:7" s="282" customFormat="1">
      <c r="A83" s="368">
        <v>51</v>
      </c>
      <c r="B83" s="369"/>
      <c r="C83" s="369" t="s">
        <v>279</v>
      </c>
      <c r="D83" s="335">
        <v>585.8219499999999</v>
      </c>
      <c r="E83" s="335">
        <v>0</v>
      </c>
      <c r="F83" s="336">
        <v>510.59469999999999</v>
      </c>
      <c r="G83" s="336">
        <v>1140</v>
      </c>
    </row>
    <row r="84" spans="1:7" s="282" customFormat="1">
      <c r="A84" s="368">
        <v>52</v>
      </c>
      <c r="B84" s="369"/>
      <c r="C84" s="369" t="s">
        <v>280</v>
      </c>
      <c r="D84" s="335">
        <v>34833.110110000001</v>
      </c>
      <c r="E84" s="335">
        <v>45326.3</v>
      </c>
      <c r="F84" s="336">
        <v>28862.042030000001</v>
      </c>
      <c r="G84" s="336">
        <v>38246</v>
      </c>
    </row>
    <row r="85" spans="1:7" s="282" customFormat="1">
      <c r="A85" s="372">
        <v>54</v>
      </c>
      <c r="B85" s="373"/>
      <c r="C85" s="373" t="s">
        <v>281</v>
      </c>
      <c r="D85" s="374">
        <v>8131.8282300000001</v>
      </c>
      <c r="E85" s="374">
        <v>15900</v>
      </c>
      <c r="F85" s="375">
        <v>14559.381949999999</v>
      </c>
      <c r="G85" s="375">
        <v>14550</v>
      </c>
    </row>
    <row r="86" spans="1:7" s="282" customFormat="1">
      <c r="A86" s="372">
        <v>55</v>
      </c>
      <c r="B86" s="373"/>
      <c r="C86" s="373" t="s">
        <v>282</v>
      </c>
      <c r="D86" s="374">
        <v>449.04079999999999</v>
      </c>
      <c r="E86" s="374">
        <v>0</v>
      </c>
      <c r="F86" s="375">
        <v>419.85578000000004</v>
      </c>
      <c r="G86" s="375">
        <v>0</v>
      </c>
    </row>
    <row r="87" spans="1:7" s="282" customFormat="1">
      <c r="A87" s="372">
        <v>56</v>
      </c>
      <c r="B87" s="373"/>
      <c r="C87" s="373" t="s">
        <v>283</v>
      </c>
      <c r="D87" s="376">
        <v>168018.74856000001</v>
      </c>
      <c r="E87" s="376">
        <v>246805.8</v>
      </c>
      <c r="F87" s="377">
        <v>209119.51502000002</v>
      </c>
      <c r="G87" s="377">
        <v>229216</v>
      </c>
    </row>
    <row r="88" spans="1:7" s="282" customFormat="1">
      <c r="A88" s="368">
        <v>57</v>
      </c>
      <c r="B88" s="369"/>
      <c r="C88" s="369" t="s">
        <v>284</v>
      </c>
      <c r="D88" s="335">
        <v>32930.45736</v>
      </c>
      <c r="E88" s="335">
        <v>36289.5</v>
      </c>
      <c r="F88" s="336">
        <v>32184.803649999998</v>
      </c>
      <c r="G88" s="336">
        <v>44797.5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770377.14284999995</v>
      </c>
      <c r="E95" s="384">
        <f t="shared" si="11"/>
        <v>1010732.6000000001</v>
      </c>
      <c r="F95" s="384">
        <f t="shared" si="11"/>
        <v>1005920.21094</v>
      </c>
      <c r="G95" s="384">
        <f t="shared" si="11"/>
        <v>1165275.25</v>
      </c>
    </row>
    <row r="96" spans="1:7" s="282" customFormat="1">
      <c r="A96" s="368">
        <v>60</v>
      </c>
      <c r="B96" s="369"/>
      <c r="C96" s="369" t="s">
        <v>292</v>
      </c>
      <c r="D96" s="335">
        <v>925.02426000000003</v>
      </c>
      <c r="E96" s="335">
        <v>100</v>
      </c>
      <c r="F96" s="336">
        <v>12574.474279999999</v>
      </c>
      <c r="G96" s="336">
        <v>100</v>
      </c>
    </row>
    <row r="97" spans="1:7" s="282" customFormat="1">
      <c r="A97" s="368">
        <v>61</v>
      </c>
      <c r="B97" s="369"/>
      <c r="C97" s="369" t="s">
        <v>293</v>
      </c>
      <c r="D97" s="335">
        <v>585.8219499999999</v>
      </c>
      <c r="E97" s="335">
        <v>0</v>
      </c>
      <c r="F97" s="336">
        <v>510.59469999999999</v>
      </c>
      <c r="G97" s="336">
        <v>860</v>
      </c>
    </row>
    <row r="98" spans="1:7" s="282" customFormat="1">
      <c r="A98" s="368">
        <v>62</v>
      </c>
      <c r="B98" s="369"/>
      <c r="C98" s="369" t="s">
        <v>294</v>
      </c>
      <c r="D98" s="335">
        <v>73.112979999999993</v>
      </c>
      <c r="E98" s="335">
        <v>0</v>
      </c>
      <c r="F98" s="336">
        <v>322.30008000000004</v>
      </c>
      <c r="G98" s="336">
        <v>0</v>
      </c>
    </row>
    <row r="99" spans="1:7" s="282" customFormat="1">
      <c r="A99" s="368">
        <v>63</v>
      </c>
      <c r="B99" s="369"/>
      <c r="C99" s="369" t="s">
        <v>295</v>
      </c>
      <c r="D99" s="318">
        <v>53262.7984</v>
      </c>
      <c r="E99" s="318">
        <v>39497</v>
      </c>
      <c r="F99" s="319">
        <v>39506.287409999997</v>
      </c>
      <c r="G99" s="319">
        <v>39912</v>
      </c>
    </row>
    <row r="100" spans="1:7" s="282" customFormat="1">
      <c r="A100" s="368">
        <v>64</v>
      </c>
      <c r="B100" s="369"/>
      <c r="C100" s="369" t="s">
        <v>296</v>
      </c>
      <c r="D100" s="335">
        <v>272577.65395999997</v>
      </c>
      <c r="E100" s="335">
        <v>28784</v>
      </c>
      <c r="F100" s="336">
        <v>58455.983869999996</v>
      </c>
      <c r="G100" s="336">
        <v>22266.5</v>
      </c>
    </row>
    <row r="101" spans="1:7" s="282" customFormat="1">
      <c r="A101" s="368">
        <v>65</v>
      </c>
      <c r="B101" s="369"/>
      <c r="C101" s="369" t="s">
        <v>297</v>
      </c>
      <c r="D101" s="335">
        <v>339.5378</v>
      </c>
      <c r="E101" s="335">
        <v>0</v>
      </c>
      <c r="F101" s="336">
        <v>13.875</v>
      </c>
      <c r="G101" s="336">
        <v>0</v>
      </c>
    </row>
    <row r="102" spans="1:7" s="282" customFormat="1">
      <c r="A102" s="368">
        <v>66</v>
      </c>
      <c r="B102" s="369"/>
      <c r="C102" s="369" t="s">
        <v>298</v>
      </c>
      <c r="D102" s="335">
        <v>2236.9520000000002</v>
      </c>
      <c r="E102" s="335">
        <v>210</v>
      </c>
      <c r="F102" s="336">
        <v>848.80799999999999</v>
      </c>
      <c r="G102" s="336">
        <v>210</v>
      </c>
    </row>
    <row r="103" spans="1:7" s="282" customFormat="1">
      <c r="A103" s="368">
        <v>67</v>
      </c>
      <c r="B103" s="369"/>
      <c r="C103" s="369" t="s">
        <v>284</v>
      </c>
      <c r="D103" s="286">
        <v>32930.45736</v>
      </c>
      <c r="E103" s="286">
        <v>36289.5</v>
      </c>
      <c r="F103" s="287">
        <v>32184.803649999998</v>
      </c>
      <c r="G103" s="287">
        <v>44797.5</v>
      </c>
    </row>
    <row r="104" spans="1:7" s="282" customFormat="1" ht="25.5">
      <c r="A104" s="385" t="s">
        <v>299</v>
      </c>
      <c r="B104" s="369"/>
      <c r="C104" s="386" t="s">
        <v>300</v>
      </c>
      <c r="D104" s="387">
        <v>0</v>
      </c>
      <c r="E104" s="387">
        <v>0</v>
      </c>
      <c r="F104" s="388">
        <v>0</v>
      </c>
      <c r="G104" s="388">
        <v>0</v>
      </c>
    </row>
    <row r="105" spans="1:7" s="282" customFormat="1" ht="38.25">
      <c r="A105" s="389" t="s">
        <v>301</v>
      </c>
      <c r="B105" s="379"/>
      <c r="C105" s="390" t="s">
        <v>302</v>
      </c>
      <c r="D105" s="391">
        <v>0</v>
      </c>
      <c r="E105" s="391">
        <v>0</v>
      </c>
      <c r="F105" s="392">
        <v>0</v>
      </c>
      <c r="G105" s="392">
        <v>0</v>
      </c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362931.35870999994</v>
      </c>
      <c r="E106" s="384">
        <f t="shared" si="12"/>
        <v>104880.5</v>
      </c>
      <c r="F106" s="384">
        <f t="shared" si="12"/>
        <v>144417.12698999999</v>
      </c>
      <c r="G106" s="384">
        <f t="shared" si="12"/>
        <v>108146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407445.78414</v>
      </c>
      <c r="E107" s="384">
        <f t="shared" si="13"/>
        <v>905852.10000000009</v>
      </c>
      <c r="F107" s="384">
        <f t="shared" si="13"/>
        <v>861503.08395</v>
      </c>
      <c r="G107" s="384">
        <f t="shared" si="13"/>
        <v>1057129.25</v>
      </c>
    </row>
    <row r="108" spans="1:7">
      <c r="A108" s="394" t="s">
        <v>305</v>
      </c>
      <c r="B108" s="394"/>
      <c r="C108" s="395" t="s">
        <v>306</v>
      </c>
      <c r="D108" s="396">
        <f t="shared" ref="D108:G108" si="14">D107-D85-D86+D100+D101</f>
        <v>671782.10687000002</v>
      </c>
      <c r="E108" s="396">
        <f t="shared" si="14"/>
        <v>918736.10000000009</v>
      </c>
      <c r="F108" s="396">
        <f t="shared" si="14"/>
        <v>904993.70509000006</v>
      </c>
      <c r="G108" s="396">
        <f t="shared" si="14"/>
        <v>1064845.75</v>
      </c>
    </row>
    <row r="109" spans="1:7">
      <c r="A109" s="364"/>
      <c r="B109" s="364"/>
      <c r="C109" s="365"/>
    </row>
    <row r="110" spans="1:7" s="399" customFormat="1">
      <c r="A110" s="397" t="s">
        <v>307</v>
      </c>
      <c r="B110" s="398"/>
      <c r="C110" s="397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6187562.5962999994</v>
      </c>
      <c r="E111" s="402">
        <f t="shared" si="15"/>
        <v>0</v>
      </c>
      <c r="F111" s="402">
        <f t="shared" si="15"/>
        <v>6354703.8820799999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4949847.3219499998</v>
      </c>
      <c r="E112" s="402">
        <f t="shared" si="16"/>
        <v>0</v>
      </c>
      <c r="F112" s="402">
        <f t="shared" si="16"/>
        <v>5127965.7605499998</v>
      </c>
      <c r="G112" s="402">
        <f t="shared" si="16"/>
        <v>0</v>
      </c>
    </row>
    <row r="113" spans="1:7" s="403" customFormat="1">
      <c r="A113" s="406" t="s">
        <v>311</v>
      </c>
      <c r="B113" s="407"/>
      <c r="C113" s="407" t="s">
        <v>312</v>
      </c>
      <c r="D113" s="376">
        <v>3912319.3984099999</v>
      </c>
      <c r="E113" s="376">
        <v>0</v>
      </c>
      <c r="F113" s="377">
        <v>3901015.1811799998</v>
      </c>
      <c r="G113" s="377">
        <v>0</v>
      </c>
    </row>
    <row r="114" spans="1:7" s="412" customFormat="1" ht="15" customHeight="1">
      <c r="A114" s="408">
        <v>102</v>
      </c>
      <c r="B114" s="409"/>
      <c r="C114" s="409" t="s">
        <v>313</v>
      </c>
      <c r="D114" s="410">
        <v>133441.99215000001</v>
      </c>
      <c r="E114" s="410">
        <v>0</v>
      </c>
      <c r="F114" s="411">
        <v>139832.86215</v>
      </c>
      <c r="G114" s="411">
        <v>0</v>
      </c>
    </row>
    <row r="115" spans="1:7" s="403" customFormat="1">
      <c r="A115" s="406">
        <v>104</v>
      </c>
      <c r="B115" s="407"/>
      <c r="C115" s="407" t="s">
        <v>314</v>
      </c>
      <c r="D115" s="376">
        <v>838403.4926</v>
      </c>
      <c r="E115" s="376">
        <v>0</v>
      </c>
      <c r="F115" s="377">
        <v>1016181.09048</v>
      </c>
      <c r="G115" s="377">
        <v>0</v>
      </c>
    </row>
    <row r="116" spans="1:7" s="403" customFormat="1">
      <c r="A116" s="406">
        <v>106</v>
      </c>
      <c r="B116" s="407"/>
      <c r="C116" s="407" t="s">
        <v>315</v>
      </c>
      <c r="D116" s="376">
        <v>65682.43879</v>
      </c>
      <c r="E116" s="376">
        <v>0</v>
      </c>
      <c r="F116" s="377">
        <v>70936.626739999992</v>
      </c>
      <c r="G116" s="377">
        <v>0</v>
      </c>
    </row>
    <row r="117" spans="1:7" s="403" customFormat="1">
      <c r="A117" s="404" t="s">
        <v>316</v>
      </c>
      <c r="B117" s="405"/>
      <c r="C117" s="405" t="s">
        <v>317</v>
      </c>
      <c r="D117" s="402">
        <f t="shared" ref="D117:G117" si="17">D118+D119+D120</f>
        <v>1237715.2743499998</v>
      </c>
      <c r="E117" s="402">
        <f t="shared" si="17"/>
        <v>0</v>
      </c>
      <c r="F117" s="402">
        <f t="shared" si="17"/>
        <v>1226738.1215300001</v>
      </c>
      <c r="G117" s="402">
        <f t="shared" si="17"/>
        <v>0</v>
      </c>
    </row>
    <row r="118" spans="1:7" s="403" customFormat="1">
      <c r="A118" s="406">
        <v>107</v>
      </c>
      <c r="B118" s="407"/>
      <c r="C118" s="407" t="s">
        <v>318</v>
      </c>
      <c r="D118" s="376">
        <v>105275.74325</v>
      </c>
      <c r="E118" s="376">
        <v>0</v>
      </c>
      <c r="F118" s="377">
        <v>120567.8729</v>
      </c>
      <c r="G118" s="377">
        <v>0</v>
      </c>
    </row>
    <row r="119" spans="1:7" s="403" customFormat="1">
      <c r="A119" s="406">
        <v>108</v>
      </c>
      <c r="B119" s="407"/>
      <c r="C119" s="407" t="s">
        <v>319</v>
      </c>
      <c r="D119" s="376">
        <v>1132439.5310999998</v>
      </c>
      <c r="E119" s="376">
        <v>0</v>
      </c>
      <c r="F119" s="377">
        <v>1106170.24863</v>
      </c>
      <c r="G119" s="377">
        <v>0</v>
      </c>
    </row>
    <row r="120" spans="1:7" s="416" customFormat="1" ht="25.5">
      <c r="A120" s="408">
        <v>109</v>
      </c>
      <c r="B120" s="413"/>
      <c r="C120" s="413" t="s">
        <v>320</v>
      </c>
      <c r="D120" s="414">
        <v>0</v>
      </c>
      <c r="E120" s="414">
        <v>0</v>
      </c>
      <c r="F120" s="415">
        <v>0</v>
      </c>
      <c r="G120" s="415">
        <v>0</v>
      </c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8">SUM(D122:D130)</f>
        <v>14254601.757399999</v>
      </c>
      <c r="E121" s="417">
        <f t="shared" si="18"/>
        <v>0</v>
      </c>
      <c r="F121" s="417">
        <f t="shared" si="18"/>
        <v>14388340.12434</v>
      </c>
      <c r="G121" s="417">
        <f t="shared" si="18"/>
        <v>0</v>
      </c>
    </row>
    <row r="122" spans="1:7" s="403" customFormat="1">
      <c r="A122" s="418" t="s">
        <v>322</v>
      </c>
      <c r="B122" s="419"/>
      <c r="C122" s="419" t="s">
        <v>323</v>
      </c>
      <c r="D122" s="318">
        <v>8015224.1559899999</v>
      </c>
      <c r="E122" s="318">
        <v>0</v>
      </c>
      <c r="F122" s="319">
        <v>8147853.6671099998</v>
      </c>
      <c r="G122" s="319">
        <v>0</v>
      </c>
    </row>
    <row r="123" spans="1:7" s="403" customFormat="1">
      <c r="A123" s="418">
        <v>144</v>
      </c>
      <c r="B123" s="419"/>
      <c r="C123" s="419" t="s">
        <v>281</v>
      </c>
      <c r="D123" s="376">
        <v>513029.46942000004</v>
      </c>
      <c r="E123" s="376">
        <v>0</v>
      </c>
      <c r="F123" s="377">
        <v>469131.52555000002</v>
      </c>
      <c r="G123" s="377">
        <v>0</v>
      </c>
    </row>
    <row r="124" spans="1:7" s="403" customFormat="1">
      <c r="A124" s="418">
        <v>145</v>
      </c>
      <c r="B124" s="419"/>
      <c r="C124" s="419" t="s">
        <v>324</v>
      </c>
      <c r="D124" s="376">
        <v>3043372.8004999999</v>
      </c>
      <c r="E124" s="376">
        <v>0</v>
      </c>
      <c r="F124" s="377">
        <v>3043758.7812800002</v>
      </c>
      <c r="G124" s="377">
        <v>0</v>
      </c>
    </row>
    <row r="125" spans="1:7" s="403" customFormat="1">
      <c r="A125" s="418">
        <v>146</v>
      </c>
      <c r="B125" s="419"/>
      <c r="C125" s="419" t="s">
        <v>325</v>
      </c>
      <c r="D125" s="376">
        <v>2682975.3314899998</v>
      </c>
      <c r="E125" s="376">
        <v>0</v>
      </c>
      <c r="F125" s="377">
        <v>2727596.1504000002</v>
      </c>
      <c r="G125" s="377">
        <v>0</v>
      </c>
    </row>
    <row r="126" spans="1:7" s="416" customFormat="1" ht="29.45" customHeight="1">
      <c r="A126" s="420" t="s">
        <v>326</v>
      </c>
      <c r="B126" s="421"/>
      <c r="C126" s="421" t="s">
        <v>327</v>
      </c>
      <c r="D126" s="325">
        <v>0</v>
      </c>
      <c r="E126" s="325">
        <v>0</v>
      </c>
      <c r="F126" s="326">
        <v>0</v>
      </c>
      <c r="G126" s="326">
        <v>0</v>
      </c>
    </row>
    <row r="127" spans="1:7" s="403" customFormat="1">
      <c r="A127" s="418">
        <v>1484</v>
      </c>
      <c r="B127" s="419"/>
      <c r="C127" s="419" t="s">
        <v>328</v>
      </c>
      <c r="D127" s="318">
        <v>0</v>
      </c>
      <c r="E127" s="318">
        <v>0</v>
      </c>
      <c r="F127" s="319">
        <v>0</v>
      </c>
      <c r="G127" s="319">
        <v>0</v>
      </c>
    </row>
    <row r="128" spans="1:7" s="403" customFormat="1">
      <c r="A128" s="418">
        <v>1485</v>
      </c>
      <c r="B128" s="419"/>
      <c r="C128" s="419" t="s">
        <v>329</v>
      </c>
      <c r="D128" s="318">
        <v>0</v>
      </c>
      <c r="E128" s="318">
        <v>0</v>
      </c>
      <c r="F128" s="319">
        <v>0</v>
      </c>
      <c r="G128" s="319">
        <v>0</v>
      </c>
    </row>
    <row r="129" spans="1:8" s="403" customFormat="1">
      <c r="A129" s="418">
        <v>1486</v>
      </c>
      <c r="B129" s="419"/>
      <c r="C129" s="419" t="s">
        <v>330</v>
      </c>
      <c r="D129" s="318">
        <v>0</v>
      </c>
      <c r="E129" s="318">
        <v>0</v>
      </c>
      <c r="F129" s="319">
        <v>0</v>
      </c>
      <c r="G129" s="319">
        <v>0</v>
      </c>
    </row>
    <row r="130" spans="1:8" s="403" customFormat="1">
      <c r="A130" s="422">
        <v>1489</v>
      </c>
      <c r="B130" s="423"/>
      <c r="C130" s="423" t="s">
        <v>331</v>
      </c>
      <c r="D130" s="424">
        <v>0</v>
      </c>
      <c r="E130" s="424">
        <v>0</v>
      </c>
      <c r="F130" s="425">
        <v>0</v>
      </c>
      <c r="G130" s="425">
        <v>0</v>
      </c>
    </row>
    <row r="131" spans="1:8" s="399" customFormat="1">
      <c r="A131" s="426">
        <v>1</v>
      </c>
      <c r="B131" s="427"/>
      <c r="C131" s="426" t="s">
        <v>332</v>
      </c>
      <c r="D131" s="428">
        <f t="shared" ref="D131:G131" si="19">D111+D121</f>
        <v>20442164.353699997</v>
      </c>
      <c r="E131" s="428">
        <f t="shared" si="19"/>
        <v>0</v>
      </c>
      <c r="F131" s="428">
        <f t="shared" si="19"/>
        <v>20743044.006420001</v>
      </c>
      <c r="G131" s="428">
        <f t="shared" si="19"/>
        <v>0</v>
      </c>
    </row>
    <row r="132" spans="1:8" s="399" customFormat="1">
      <c r="A132" s="364"/>
      <c r="B132" s="364"/>
      <c r="C132" s="365"/>
    </row>
    <row r="133" spans="1:8" s="403" customFormat="1">
      <c r="A133" s="400">
        <v>20</v>
      </c>
      <c r="B133" s="401"/>
      <c r="C133" s="401" t="s">
        <v>333</v>
      </c>
      <c r="D133" s="429">
        <f t="shared" ref="D133:G133" si="20">D134+D140</f>
        <v>11711210.808490001</v>
      </c>
      <c r="E133" s="429">
        <f t="shared" si="20"/>
        <v>0</v>
      </c>
      <c r="F133" s="429">
        <f t="shared" si="20"/>
        <v>11790639.185420001</v>
      </c>
      <c r="G133" s="429">
        <f t="shared" si="20"/>
        <v>0</v>
      </c>
    </row>
    <row r="134" spans="1:8" s="403" customFormat="1">
      <c r="A134" s="430" t="s">
        <v>334</v>
      </c>
      <c r="B134" s="405"/>
      <c r="C134" s="405" t="s">
        <v>335</v>
      </c>
      <c r="D134" s="402">
        <f t="shared" ref="D134:G134" si="21">D135+D136+D138+D139</f>
        <v>5606856.7871300001</v>
      </c>
      <c r="E134" s="402">
        <f t="shared" si="21"/>
        <v>0</v>
      </c>
      <c r="F134" s="402">
        <f t="shared" si="21"/>
        <v>5847079.3731900007</v>
      </c>
      <c r="G134" s="402">
        <f t="shared" si="21"/>
        <v>0</v>
      </c>
      <c r="H134" s="431"/>
    </row>
    <row r="135" spans="1:8" s="431" customFormat="1">
      <c r="A135" s="432">
        <v>200</v>
      </c>
      <c r="B135" s="419"/>
      <c r="C135" s="419" t="s">
        <v>336</v>
      </c>
      <c r="D135" s="376">
        <v>1528342.77877</v>
      </c>
      <c r="E135" s="376">
        <v>0</v>
      </c>
      <c r="F135" s="377">
        <v>1634179.9974799999</v>
      </c>
      <c r="G135" s="377">
        <v>0</v>
      </c>
    </row>
    <row r="136" spans="1:8" s="431" customFormat="1">
      <c r="A136" s="432">
        <v>201</v>
      </c>
      <c r="B136" s="419"/>
      <c r="C136" s="419" t="s">
        <v>337</v>
      </c>
      <c r="D136" s="376">
        <v>1858689.48199</v>
      </c>
      <c r="E136" s="376">
        <v>0</v>
      </c>
      <c r="F136" s="377">
        <v>1759047.9344000001</v>
      </c>
      <c r="G136" s="377">
        <v>0</v>
      </c>
    </row>
    <row r="137" spans="1:8" s="431" customFormat="1">
      <c r="A137" s="433" t="s">
        <v>338</v>
      </c>
      <c r="B137" s="407"/>
      <c r="C137" s="407" t="s">
        <v>339</v>
      </c>
      <c r="D137" s="376">
        <v>3229.2838700000002</v>
      </c>
      <c r="E137" s="376">
        <v>0</v>
      </c>
      <c r="F137" s="377">
        <v>2276.5682400000001</v>
      </c>
      <c r="G137" s="377">
        <v>0</v>
      </c>
    </row>
    <row r="138" spans="1:8" s="431" customFormat="1">
      <c r="A138" s="432">
        <v>204</v>
      </c>
      <c r="B138" s="419"/>
      <c r="C138" s="419" t="s">
        <v>340</v>
      </c>
      <c r="D138" s="376">
        <v>1876173.5650899999</v>
      </c>
      <c r="E138" s="376">
        <v>0</v>
      </c>
      <c r="F138" s="377">
        <v>2021715.1524400001</v>
      </c>
      <c r="G138" s="377">
        <v>0</v>
      </c>
    </row>
    <row r="139" spans="1:8" s="431" customFormat="1">
      <c r="A139" s="432">
        <v>205</v>
      </c>
      <c r="B139" s="419"/>
      <c r="C139" s="419" t="s">
        <v>341</v>
      </c>
      <c r="D139" s="376">
        <v>343650.96127999999</v>
      </c>
      <c r="E139" s="376">
        <v>0</v>
      </c>
      <c r="F139" s="377">
        <v>432136.28886999999</v>
      </c>
      <c r="G139" s="377">
        <v>0</v>
      </c>
    </row>
    <row r="140" spans="1:8" s="431" customFormat="1">
      <c r="A140" s="430" t="s">
        <v>342</v>
      </c>
      <c r="B140" s="405"/>
      <c r="C140" s="405" t="s">
        <v>343</v>
      </c>
      <c r="D140" s="402">
        <f t="shared" ref="D140:G140" si="22">D141+D143+D144</f>
        <v>6104354.0213600006</v>
      </c>
      <c r="E140" s="402">
        <f t="shared" si="22"/>
        <v>0</v>
      </c>
      <c r="F140" s="402">
        <f t="shared" si="22"/>
        <v>5943559.8122300003</v>
      </c>
      <c r="G140" s="402">
        <f t="shared" si="22"/>
        <v>0</v>
      </c>
    </row>
    <row r="141" spans="1:8" s="431" customFormat="1">
      <c r="A141" s="432">
        <v>206</v>
      </c>
      <c r="B141" s="419"/>
      <c r="C141" s="419" t="s">
        <v>344</v>
      </c>
      <c r="D141" s="376">
        <v>4576401.0628500003</v>
      </c>
      <c r="E141" s="376">
        <v>0</v>
      </c>
      <c r="F141" s="377">
        <v>4573476.1897</v>
      </c>
      <c r="G141" s="377">
        <v>0</v>
      </c>
    </row>
    <row r="142" spans="1:8" s="431" customFormat="1">
      <c r="A142" s="433" t="s">
        <v>345</v>
      </c>
      <c r="B142" s="407"/>
      <c r="C142" s="407" t="s">
        <v>346</v>
      </c>
      <c r="D142" s="376">
        <v>690414.00036000006</v>
      </c>
      <c r="E142" s="376">
        <v>0</v>
      </c>
      <c r="F142" s="377">
        <v>688999.55869000009</v>
      </c>
      <c r="G142" s="377">
        <v>0</v>
      </c>
    </row>
    <row r="143" spans="1:8" s="431" customFormat="1">
      <c r="A143" s="432">
        <v>208</v>
      </c>
      <c r="B143" s="419"/>
      <c r="C143" s="419" t="s">
        <v>347</v>
      </c>
      <c r="D143" s="376">
        <v>660051.87789</v>
      </c>
      <c r="E143" s="376">
        <v>0</v>
      </c>
      <c r="F143" s="377">
        <v>503404.93827999994</v>
      </c>
      <c r="G143" s="377">
        <v>0</v>
      </c>
    </row>
    <row r="144" spans="1:8" s="434" customFormat="1" ht="25.5">
      <c r="A144" s="420">
        <v>209</v>
      </c>
      <c r="B144" s="421"/>
      <c r="C144" s="421" t="s">
        <v>348</v>
      </c>
      <c r="D144" s="410">
        <v>867901.08062000002</v>
      </c>
      <c r="E144" s="410">
        <v>0</v>
      </c>
      <c r="F144" s="411">
        <v>866678.68425000005</v>
      </c>
      <c r="G144" s="411">
        <v>0</v>
      </c>
    </row>
    <row r="145" spans="1:7" s="403" customFormat="1">
      <c r="A145" s="430">
        <v>29</v>
      </c>
      <c r="B145" s="405"/>
      <c r="C145" s="405" t="s">
        <v>349</v>
      </c>
      <c r="D145" s="376">
        <v>8730953.5452099983</v>
      </c>
      <c r="E145" s="376">
        <v>0</v>
      </c>
      <c r="F145" s="377">
        <v>8952404.8210000005</v>
      </c>
      <c r="G145" s="377">
        <v>0</v>
      </c>
    </row>
    <row r="146" spans="1:7" s="403" customFormat="1">
      <c r="A146" s="435" t="s">
        <v>350</v>
      </c>
      <c r="B146" s="436"/>
      <c r="C146" s="436" t="s">
        <v>351</v>
      </c>
      <c r="D146" s="437">
        <v>5829480.1993800001</v>
      </c>
      <c r="E146" s="437">
        <v>0</v>
      </c>
      <c r="F146" s="438">
        <v>5823792.4621099997</v>
      </c>
      <c r="G146" s="438">
        <v>0</v>
      </c>
    </row>
    <row r="147" spans="1:7" s="399" customFormat="1">
      <c r="A147" s="426">
        <v>2</v>
      </c>
      <c r="B147" s="427"/>
      <c r="C147" s="439" t="s">
        <v>352</v>
      </c>
      <c r="D147" s="428">
        <f t="shared" ref="D147:G147" si="23">D133+D145</f>
        <v>20442164.353699997</v>
      </c>
      <c r="E147" s="428">
        <f t="shared" si="23"/>
        <v>0</v>
      </c>
      <c r="F147" s="428">
        <f t="shared" si="23"/>
        <v>20743044.006420001</v>
      </c>
      <c r="G147" s="428">
        <f t="shared" si="23"/>
        <v>0</v>
      </c>
    </row>
    <row r="148" spans="1:7" ht="7.5" customHeight="1"/>
    <row r="149" spans="1:7" ht="13.5" customHeight="1">
      <c r="A149" s="440" t="s">
        <v>353</v>
      </c>
      <c r="B149" s="441"/>
      <c r="C149" s="442" t="s">
        <v>354</v>
      </c>
      <c r="D149" s="441"/>
      <c r="E149" s="441"/>
      <c r="F149" s="441"/>
      <c r="G149" s="441"/>
    </row>
    <row r="150" spans="1:7">
      <c r="A150" s="443" t="s">
        <v>355</v>
      </c>
      <c r="B150" s="444"/>
      <c r="C150" s="445" t="s">
        <v>101</v>
      </c>
      <c r="D150" s="446">
        <f t="shared" ref="D150:G150" si="24">D77+SUM(D8:D12)-D30-D31+D16-D33+D59+D63-D73+D64-D74-D54+D20-D35</f>
        <v>986402.67525000114</v>
      </c>
      <c r="E150" s="446">
        <f t="shared" si="24"/>
        <v>591855.57441999996</v>
      </c>
      <c r="F150" s="446">
        <f t="shared" ref="F150" si="25">F77+SUM(F8:F12)-F30-F31+F16-F33+F59+F63-F73+F64-F74-F54+F20-F35</f>
        <v>942458.66141000239</v>
      </c>
      <c r="G150" s="446">
        <f t="shared" si="24"/>
        <v>649572.49891999993</v>
      </c>
    </row>
    <row r="151" spans="1:7">
      <c r="A151" s="447" t="s">
        <v>356</v>
      </c>
      <c r="B151" s="448"/>
      <c r="C151" s="449" t="s">
        <v>357</v>
      </c>
      <c r="D151" s="450">
        <f t="shared" ref="D151:G151" si="26">IF(D177=0,0,D150/D177)</f>
        <v>6.6601011491487394E-2</v>
      </c>
      <c r="E151" s="450">
        <f t="shared" si="26"/>
        <v>3.9862217486956432E-2</v>
      </c>
      <c r="F151" s="450">
        <f t="shared" si="26"/>
        <v>6.210633683865506E-2</v>
      </c>
      <c r="G151" s="450">
        <f t="shared" si="26"/>
        <v>4.2648329841161459E-2</v>
      </c>
    </row>
    <row r="152" spans="1:7" s="455" customFormat="1" ht="25.5">
      <c r="A152" s="451" t="s">
        <v>358</v>
      </c>
      <c r="B152" s="452"/>
      <c r="C152" s="453" t="s">
        <v>359</v>
      </c>
      <c r="D152" s="454">
        <f t="shared" ref="D152:G152" si="27">IF(D107=0,0,D150/D107)</f>
        <v>2.4209421563460558</v>
      </c>
      <c r="E152" s="454">
        <f t="shared" si="27"/>
        <v>0.65336888264651583</v>
      </c>
      <c r="F152" s="454">
        <f t="shared" si="27"/>
        <v>1.0939701539880975</v>
      </c>
      <c r="G152" s="454">
        <f t="shared" si="27"/>
        <v>0.61446838115585201</v>
      </c>
    </row>
    <row r="153" spans="1:7" s="455" customFormat="1" ht="25.5">
      <c r="A153" s="456" t="s">
        <v>358</v>
      </c>
      <c r="B153" s="457"/>
      <c r="C153" s="458" t="s">
        <v>360</v>
      </c>
      <c r="D153" s="459">
        <f t="shared" ref="D153:G153" si="28">IF(0=D108,0,D150/D108)</f>
        <v>1.4683372259584238</v>
      </c>
      <c r="E153" s="459">
        <f t="shared" si="28"/>
        <v>0.64420628994550222</v>
      </c>
      <c r="F153" s="459">
        <f t="shared" si="28"/>
        <v>1.0413980297424019</v>
      </c>
      <c r="G153" s="459">
        <f t="shared" si="28"/>
        <v>0.61001558105481468</v>
      </c>
    </row>
    <row r="154" spans="1:7" ht="25.5">
      <c r="A154" s="460" t="s">
        <v>361</v>
      </c>
      <c r="B154" s="461"/>
      <c r="C154" s="462" t="s">
        <v>362</v>
      </c>
      <c r="D154" s="463">
        <f t="shared" ref="D154:G154" si="29">D150-D107</f>
        <v>578956.89111000113</v>
      </c>
      <c r="E154" s="463">
        <f t="shared" si="29"/>
        <v>-313996.52558000013</v>
      </c>
      <c r="F154" s="463">
        <f t="shared" si="29"/>
        <v>80955.577460002387</v>
      </c>
      <c r="G154" s="463">
        <f t="shared" si="29"/>
        <v>-407556.75108000007</v>
      </c>
    </row>
    <row r="155" spans="1:7" ht="25.5">
      <c r="A155" s="456" t="s">
        <v>363</v>
      </c>
      <c r="B155" s="457"/>
      <c r="C155" s="458" t="s">
        <v>364</v>
      </c>
      <c r="D155" s="464">
        <f t="shared" ref="D155:G155" si="30">D150-D108</f>
        <v>314620.56838000112</v>
      </c>
      <c r="E155" s="464">
        <f t="shared" si="30"/>
        <v>-326880.52558000013</v>
      </c>
      <c r="F155" s="464">
        <f t="shared" si="30"/>
        <v>37464.956320002326</v>
      </c>
      <c r="G155" s="464">
        <f t="shared" si="30"/>
        <v>-415273.25108000007</v>
      </c>
    </row>
    <row r="156" spans="1:7">
      <c r="A156" s="443" t="s">
        <v>365</v>
      </c>
      <c r="B156" s="444"/>
      <c r="C156" s="445" t="s">
        <v>366</v>
      </c>
      <c r="D156" s="465">
        <f t="shared" ref="D156:G156" si="31">D135+D136-D137+D141-D142</f>
        <v>7269790.03938</v>
      </c>
      <c r="E156" s="465">
        <f t="shared" si="31"/>
        <v>0</v>
      </c>
      <c r="F156" s="465">
        <f t="shared" si="31"/>
        <v>7275427.9946499998</v>
      </c>
      <c r="G156" s="465">
        <f t="shared" si="31"/>
        <v>0</v>
      </c>
    </row>
    <row r="157" spans="1:7">
      <c r="A157" s="466" t="s">
        <v>367</v>
      </c>
      <c r="B157" s="467"/>
      <c r="C157" s="468" t="s">
        <v>368</v>
      </c>
      <c r="D157" s="469">
        <f t="shared" ref="D157:G157" si="32">IF(D177=0,0,D156/D177)</f>
        <v>0.49084961152476098</v>
      </c>
      <c r="E157" s="469">
        <f t="shared" si="32"/>
        <v>0</v>
      </c>
      <c r="F157" s="469">
        <f t="shared" si="32"/>
        <v>0.47943766679920508</v>
      </c>
      <c r="G157" s="469">
        <f t="shared" si="32"/>
        <v>0</v>
      </c>
    </row>
    <row r="158" spans="1:7">
      <c r="A158" s="443" t="s">
        <v>369</v>
      </c>
      <c r="B158" s="444"/>
      <c r="C158" s="445" t="s">
        <v>370</v>
      </c>
      <c r="D158" s="465">
        <f t="shared" ref="D158:G158" si="33">D133-D142-D111</f>
        <v>4833234.2118300004</v>
      </c>
      <c r="E158" s="465">
        <f t="shared" si="33"/>
        <v>0</v>
      </c>
      <c r="F158" s="465">
        <f t="shared" si="33"/>
        <v>4746935.7446500007</v>
      </c>
      <c r="G158" s="465">
        <f t="shared" si="33"/>
        <v>0</v>
      </c>
    </row>
    <row r="159" spans="1:7">
      <c r="A159" s="447" t="s">
        <v>371</v>
      </c>
      <c r="B159" s="448"/>
      <c r="C159" s="449" t="s">
        <v>372</v>
      </c>
      <c r="D159" s="470">
        <f t="shared" ref="D159:G159" si="34">D121-D123-D124-D142-D145</f>
        <v>1276831.9419099987</v>
      </c>
      <c r="E159" s="470">
        <f t="shared" si="34"/>
        <v>0</v>
      </c>
      <c r="F159" s="470">
        <f t="shared" si="34"/>
        <v>1234045.4378199987</v>
      </c>
      <c r="G159" s="470">
        <f t="shared" si="34"/>
        <v>0</v>
      </c>
    </row>
    <row r="160" spans="1:7">
      <c r="A160" s="447" t="s">
        <v>373</v>
      </c>
      <c r="B160" s="448"/>
      <c r="C160" s="449" t="s">
        <v>374</v>
      </c>
      <c r="D160" s="471">
        <f t="shared" ref="D160:G160" si="35">IF(D175=0,"-",1000*D158/D175)</f>
        <v>3261.2850391193538</v>
      </c>
      <c r="E160" s="471">
        <f t="shared" si="35"/>
        <v>0</v>
      </c>
      <c r="F160" s="471">
        <f t="shared" si="35"/>
        <v>3167.4935789491951</v>
      </c>
      <c r="G160" s="471">
        <f t="shared" si="35"/>
        <v>0</v>
      </c>
    </row>
    <row r="161" spans="1:7">
      <c r="A161" s="447" t="s">
        <v>373</v>
      </c>
      <c r="B161" s="448"/>
      <c r="C161" s="449" t="s">
        <v>375</v>
      </c>
      <c r="D161" s="470">
        <f t="shared" ref="D161:G161" si="36">IF(D175=0,0,1000*(D159/D175))</f>
        <v>861.55827073899218</v>
      </c>
      <c r="E161" s="470">
        <f t="shared" si="36"/>
        <v>0</v>
      </c>
      <c r="F161" s="470">
        <f t="shared" si="36"/>
        <v>823.4429979027658</v>
      </c>
      <c r="G161" s="470">
        <f t="shared" si="36"/>
        <v>0</v>
      </c>
    </row>
    <row r="162" spans="1:7">
      <c r="A162" s="466" t="s">
        <v>376</v>
      </c>
      <c r="B162" s="467"/>
      <c r="C162" s="468" t="s">
        <v>377</v>
      </c>
      <c r="D162" s="469">
        <f t="shared" ref="D162:G162" si="37">IF((D22+D23+D65+D66)=0,0,D158/(D22+D23+D65+D66))</f>
        <v>0.71492284165182829</v>
      </c>
      <c r="E162" s="469">
        <f t="shared" si="37"/>
        <v>0</v>
      </c>
      <c r="F162" s="469">
        <f t="shared" si="37"/>
        <v>0.7038602337120583</v>
      </c>
      <c r="G162" s="469">
        <f t="shared" si="37"/>
        <v>0</v>
      </c>
    </row>
    <row r="163" spans="1:7">
      <c r="A163" s="447" t="s">
        <v>378</v>
      </c>
      <c r="B163" s="448"/>
      <c r="C163" s="449" t="s">
        <v>379</v>
      </c>
      <c r="D163" s="446">
        <f t="shared" ref="D163:G163" si="38">D145</f>
        <v>8730953.5452099983</v>
      </c>
      <c r="E163" s="446">
        <f t="shared" si="38"/>
        <v>0</v>
      </c>
      <c r="F163" s="446">
        <f t="shared" si="38"/>
        <v>8952404.8210000005</v>
      </c>
      <c r="G163" s="446">
        <f t="shared" si="38"/>
        <v>0</v>
      </c>
    </row>
    <row r="164" spans="1:7" ht="25.5">
      <c r="A164" s="456" t="s">
        <v>380</v>
      </c>
      <c r="B164" s="472"/>
      <c r="C164" s="473" t="s">
        <v>381</v>
      </c>
      <c r="D164" s="459">
        <f t="shared" ref="D164:G164" si="39">IF(D178=0,0,D146/D178)</f>
        <v>0.40423381945919068</v>
      </c>
      <c r="E164" s="459">
        <f t="shared" si="39"/>
        <v>0</v>
      </c>
      <c r="F164" s="459">
        <f t="shared" si="39"/>
        <v>0.39329851818306522</v>
      </c>
      <c r="G164" s="459">
        <f t="shared" si="39"/>
        <v>0</v>
      </c>
    </row>
    <row r="165" spans="1:7">
      <c r="A165" s="474" t="s">
        <v>382</v>
      </c>
      <c r="B165" s="475"/>
      <c r="C165" s="476" t="s">
        <v>383</v>
      </c>
      <c r="D165" s="477">
        <f t="shared" ref="D165:G165" si="40">IF(D177=0,0,D180/D177)</f>
        <v>4.7716237103952827E-2</v>
      </c>
      <c r="E165" s="477">
        <f t="shared" si="40"/>
        <v>4.8339953068110321E-2</v>
      </c>
      <c r="F165" s="477">
        <f t="shared" si="40"/>
        <v>4.6162428803896795E-2</v>
      </c>
      <c r="G165" s="477">
        <f t="shared" si="40"/>
        <v>4.6125988340954001E-2</v>
      </c>
    </row>
    <row r="166" spans="1:7">
      <c r="A166" s="447" t="s">
        <v>384</v>
      </c>
      <c r="B166" s="448"/>
      <c r="C166" s="449" t="s">
        <v>251</v>
      </c>
      <c r="D166" s="446">
        <f t="shared" ref="D166:G166" si="41">D55</f>
        <v>398768.70477000001</v>
      </c>
      <c r="E166" s="446">
        <f t="shared" si="41"/>
        <v>314025.89899999998</v>
      </c>
      <c r="F166" s="446">
        <f t="shared" si="41"/>
        <v>359702.9209400001</v>
      </c>
      <c r="G166" s="446">
        <f t="shared" si="41"/>
        <v>283184.92799999996</v>
      </c>
    </row>
    <row r="167" spans="1:7">
      <c r="A167" s="466" t="s">
        <v>385</v>
      </c>
      <c r="B167" s="467"/>
      <c r="C167" s="468" t="s">
        <v>386</v>
      </c>
      <c r="D167" s="469">
        <f t="shared" ref="D167:G167" si="42">IF(0=D111,0,(D44+D45+D46+D47+D48)/D111)</f>
        <v>2.7986944919725209E-2</v>
      </c>
      <c r="E167" s="469">
        <f t="shared" si="42"/>
        <v>0</v>
      </c>
      <c r="F167" s="469">
        <f t="shared" si="42"/>
        <v>1.8072009218848169E-2</v>
      </c>
      <c r="G167" s="469">
        <f t="shared" si="42"/>
        <v>0</v>
      </c>
    </row>
    <row r="168" spans="1:7">
      <c r="A168" s="447" t="s">
        <v>387</v>
      </c>
      <c r="B168" s="444"/>
      <c r="C168" s="445" t="s">
        <v>388</v>
      </c>
      <c r="D168" s="446">
        <f t="shared" ref="D168:G168" si="43">D38-D44</f>
        <v>65679.848900000012</v>
      </c>
      <c r="E168" s="446">
        <f t="shared" si="43"/>
        <v>75597.899999999994</v>
      </c>
      <c r="F168" s="446">
        <f t="shared" si="43"/>
        <v>72437.402209999986</v>
      </c>
      <c r="G168" s="446">
        <f t="shared" si="43"/>
        <v>65002.2</v>
      </c>
    </row>
    <row r="169" spans="1:7">
      <c r="A169" s="466" t="s">
        <v>389</v>
      </c>
      <c r="B169" s="467"/>
      <c r="C169" s="468" t="s">
        <v>390</v>
      </c>
      <c r="D169" s="450">
        <f t="shared" ref="D169:G169" si="44">IF(D177=0,0,D168/D177)</f>
        <v>4.4346436613621216E-3</v>
      </c>
      <c r="E169" s="450">
        <f t="shared" si="44"/>
        <v>5.0916136665778971E-3</v>
      </c>
      <c r="F169" s="450">
        <f t="shared" si="44"/>
        <v>4.7734949930225649E-3</v>
      </c>
      <c r="G169" s="450">
        <f t="shared" si="44"/>
        <v>4.2677842282583586E-3</v>
      </c>
    </row>
    <row r="170" spans="1:7">
      <c r="A170" s="447" t="s">
        <v>391</v>
      </c>
      <c r="B170" s="448"/>
      <c r="C170" s="449" t="s">
        <v>392</v>
      </c>
      <c r="D170" s="446">
        <f t="shared" ref="D170:G170" si="45">SUM(D82:D87)+SUM(D89:D94)</f>
        <v>737446.68548999995</v>
      </c>
      <c r="E170" s="446">
        <f t="shared" si="45"/>
        <v>974443.10000000009</v>
      </c>
      <c r="F170" s="446">
        <f t="shared" ref="F170" si="46">SUM(F82:F87)+SUM(F89:F94)</f>
        <v>973735.40729</v>
      </c>
      <c r="G170" s="446">
        <f t="shared" si="45"/>
        <v>1120477.75</v>
      </c>
    </row>
    <row r="171" spans="1:7">
      <c r="A171" s="447" t="s">
        <v>393</v>
      </c>
      <c r="B171" s="448"/>
      <c r="C171" s="449" t="s">
        <v>394</v>
      </c>
      <c r="D171" s="470">
        <f t="shared" ref="D171:G171" si="47">SUM(D96:D102)+SUM(D104:D105)</f>
        <v>330000.90134999994</v>
      </c>
      <c r="E171" s="470">
        <f t="shared" si="47"/>
        <v>68591</v>
      </c>
      <c r="F171" s="470">
        <f t="shared" ref="F171" si="48">SUM(F96:F102)+SUM(F104:F105)</f>
        <v>112232.32333999999</v>
      </c>
      <c r="G171" s="470">
        <f t="shared" si="47"/>
        <v>63348.5</v>
      </c>
    </row>
    <row r="172" spans="1:7">
      <c r="A172" s="474" t="s">
        <v>395</v>
      </c>
      <c r="B172" s="475"/>
      <c r="C172" s="476" t="s">
        <v>396</v>
      </c>
      <c r="D172" s="477">
        <f t="shared" ref="D172:G172" si="49">IF(D184=0,0,D170/D184)</f>
        <v>5.1069319354797554E-2</v>
      </c>
      <c r="E172" s="477">
        <f t="shared" si="49"/>
        <v>6.4720064534208477E-2</v>
      </c>
      <c r="F172" s="477">
        <f t="shared" si="49"/>
        <v>6.4636559792720566E-2</v>
      </c>
      <c r="G172" s="477">
        <f t="shared" si="49"/>
        <v>7.2184132505703352E-2</v>
      </c>
    </row>
    <row r="173" spans="1:7">
      <c r="C173" s="478"/>
    </row>
    <row r="174" spans="1:7">
      <c r="A174" s="479" t="s">
        <v>397</v>
      </c>
      <c r="B174" s="480"/>
      <c r="C174" s="481"/>
      <c r="D174" s="482"/>
      <c r="E174" s="482"/>
      <c r="F174" s="482"/>
      <c r="G174" s="482"/>
    </row>
    <row r="175" spans="1:7" s="282" customFormat="1">
      <c r="A175" s="483" t="s">
        <v>398</v>
      </c>
      <c r="B175" s="480"/>
      <c r="C175" s="484" t="s">
        <v>399</v>
      </c>
      <c r="D175" s="485">
        <v>1482003</v>
      </c>
      <c r="E175" s="485">
        <v>1498900</v>
      </c>
      <c r="F175" s="486">
        <v>1498641</v>
      </c>
      <c r="G175" s="486">
        <v>1515934</v>
      </c>
    </row>
    <row r="176" spans="1:7">
      <c r="A176" s="479" t="s">
        <v>400</v>
      </c>
      <c r="B176" s="480"/>
      <c r="C176" s="484"/>
      <c r="D176" s="480"/>
      <c r="E176" s="480"/>
      <c r="F176" s="480"/>
      <c r="G176" s="480"/>
    </row>
    <row r="177" spans="1:7">
      <c r="A177" s="483" t="s">
        <v>401</v>
      </c>
      <c r="B177" s="480"/>
      <c r="C177" s="484" t="s">
        <v>402</v>
      </c>
      <c r="D177" s="487">
        <f t="shared" ref="D177:G177" si="50">SUM(D22:D32)+SUM(D44:D53)+SUM(D65:D72)+D75</f>
        <v>14810626.042460002</v>
      </c>
      <c r="E177" s="487">
        <f t="shared" si="50"/>
        <v>14847532.619419999</v>
      </c>
      <c r="F177" s="487">
        <f t="shared" ref="F177" si="51">SUM(F22:F32)+SUM(F44:F53)+SUM(F65:F72)+F75</f>
        <v>15174919.491040003</v>
      </c>
      <c r="G177" s="487">
        <f t="shared" si="50"/>
        <v>15230901.21792</v>
      </c>
    </row>
    <row r="178" spans="1:7">
      <c r="A178" s="483" t="s">
        <v>403</v>
      </c>
      <c r="B178" s="480"/>
      <c r="C178" s="484" t="s">
        <v>404</v>
      </c>
      <c r="D178" s="487">
        <f t="shared" ref="D178:G178" si="52">D78-D17-D20-D59-D63-D64</f>
        <v>14421060.086409999</v>
      </c>
      <c r="E178" s="487">
        <f t="shared" si="52"/>
        <v>14785116.789999999</v>
      </c>
      <c r="F178" s="487">
        <f t="shared" si="52"/>
        <v>14807562.6855</v>
      </c>
      <c r="G178" s="487">
        <f t="shared" si="52"/>
        <v>15101251.832</v>
      </c>
    </row>
    <row r="179" spans="1:7">
      <c r="A179" s="483"/>
      <c r="B179" s="480"/>
      <c r="C179" s="484" t="s">
        <v>405</v>
      </c>
      <c r="D179" s="487">
        <f t="shared" ref="D179:G179" si="53">D178+D170</f>
        <v>15158506.771899998</v>
      </c>
      <c r="E179" s="487">
        <f t="shared" si="53"/>
        <v>15759559.889999999</v>
      </c>
      <c r="F179" s="487">
        <f t="shared" si="53"/>
        <v>15781298.09279</v>
      </c>
      <c r="G179" s="487">
        <f t="shared" si="53"/>
        <v>16221729.582</v>
      </c>
    </row>
    <row r="180" spans="1:7">
      <c r="A180" s="483" t="s">
        <v>406</v>
      </c>
      <c r="B180" s="480"/>
      <c r="C180" s="484" t="s">
        <v>407</v>
      </c>
      <c r="D180" s="487">
        <f t="shared" ref="D180:G180" si="54">D38-D44+D8+D9+D10+D16-D33</f>
        <v>706707.34389999998</v>
      </c>
      <c r="E180" s="487">
        <f t="shared" si="54"/>
        <v>717729.02999999991</v>
      </c>
      <c r="F180" s="487">
        <f t="shared" si="54"/>
        <v>700511.14060999989</v>
      </c>
      <c r="G180" s="487">
        <f t="shared" si="54"/>
        <v>702540.37199999997</v>
      </c>
    </row>
    <row r="181" spans="1:7" ht="27.6" customHeight="1">
      <c r="A181" s="488" t="s">
        <v>408</v>
      </c>
      <c r="B181" s="489"/>
      <c r="C181" s="490" t="s">
        <v>409</v>
      </c>
      <c r="D181" s="491">
        <f t="shared" ref="D181:G181" si="55">D22+D23+D24+D25+D26+D29+SUM(D44:D47)+SUM(D49:D53)-D54+D32-D33+SUM(D65:D70)+D72</f>
        <v>14579438.62878</v>
      </c>
      <c r="E181" s="491">
        <f t="shared" si="55"/>
        <v>14660851.763810001</v>
      </c>
      <c r="F181" s="491">
        <f t="shared" si="55"/>
        <v>14994225.907360002</v>
      </c>
      <c r="G181" s="491">
        <f t="shared" si="55"/>
        <v>15039930.958919998</v>
      </c>
    </row>
    <row r="182" spans="1:7">
      <c r="A182" s="492" t="s">
        <v>410</v>
      </c>
      <c r="B182" s="489"/>
      <c r="C182" s="490" t="s">
        <v>411</v>
      </c>
      <c r="D182" s="491">
        <f t="shared" ref="D182:G182" si="56">D181+D171</f>
        <v>14909439.530129999</v>
      </c>
      <c r="E182" s="491">
        <f t="shared" si="56"/>
        <v>14729442.763810001</v>
      </c>
      <c r="F182" s="491">
        <f t="shared" si="56"/>
        <v>15106458.230700003</v>
      </c>
      <c r="G182" s="491">
        <f t="shared" si="56"/>
        <v>15103279.458919998</v>
      </c>
    </row>
    <row r="183" spans="1:7">
      <c r="A183" s="492" t="s">
        <v>412</v>
      </c>
      <c r="B183" s="489"/>
      <c r="C183" s="490" t="s">
        <v>413</v>
      </c>
      <c r="D183" s="491">
        <f t="shared" ref="D183:G183" si="57">D4+D5-D7+D38+D39+D40+D41+D43+D13-D16+D57+D58+D60+D62</f>
        <v>13702665.201779999</v>
      </c>
      <c r="E183" s="491">
        <f t="shared" si="57"/>
        <v>14081832.060000001</v>
      </c>
      <c r="F183" s="491">
        <f t="shared" si="57"/>
        <v>14091042.334790001</v>
      </c>
      <c r="G183" s="491">
        <f t="shared" si="57"/>
        <v>14402016.059999999</v>
      </c>
    </row>
    <row r="184" spans="1:7">
      <c r="A184" s="492" t="s">
        <v>414</v>
      </c>
      <c r="B184" s="489"/>
      <c r="C184" s="490" t="s">
        <v>415</v>
      </c>
      <c r="D184" s="491">
        <f t="shared" ref="D184:G184" si="58">D183+D170</f>
        <v>14440111.887269998</v>
      </c>
      <c r="E184" s="491">
        <f t="shared" si="58"/>
        <v>15056275.16</v>
      </c>
      <c r="F184" s="491">
        <f t="shared" si="58"/>
        <v>15064777.742080001</v>
      </c>
      <c r="G184" s="491">
        <f t="shared" si="58"/>
        <v>15522493.809999999</v>
      </c>
    </row>
    <row r="185" spans="1:7">
      <c r="A185" s="492"/>
      <c r="B185" s="489"/>
      <c r="C185" s="490" t="s">
        <v>416</v>
      </c>
      <c r="D185" s="491">
        <f t="shared" ref="D185:G186" si="59">D181-D183</f>
        <v>876773.42700000107</v>
      </c>
      <c r="E185" s="491">
        <f t="shared" si="59"/>
        <v>579019.70381000079</v>
      </c>
      <c r="F185" s="491">
        <f t="shared" si="59"/>
        <v>903183.57257000171</v>
      </c>
      <c r="G185" s="491">
        <f t="shared" si="59"/>
        <v>637914.8989199996</v>
      </c>
    </row>
    <row r="186" spans="1:7">
      <c r="A186" s="492"/>
      <c r="B186" s="489"/>
      <c r="C186" s="490" t="s">
        <v>417</v>
      </c>
      <c r="D186" s="491">
        <f t="shared" si="59"/>
        <v>469327.64286000095</v>
      </c>
      <c r="E186" s="491">
        <f t="shared" si="59"/>
        <v>-326832.39618999884</v>
      </c>
      <c r="F186" s="491">
        <f t="shared" si="59"/>
        <v>41680.488620001823</v>
      </c>
      <c r="G186" s="491">
        <f t="shared" si="59"/>
        <v>-419214.3510800004</v>
      </c>
    </row>
  </sheetData>
  <sheetProtection selectLockedCells="1" sort="0" autoFilter="0" pivotTables="0"/>
  <autoFilter ref="A1:C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fitToHeight="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7" max="21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view="pageLayout" zoomScaleNormal="100" workbookViewId="0">
      <selection activeCell="C208" sqref="C208"/>
    </sheetView>
  </sheetViews>
  <sheetFormatPr baseColWidth="10" defaultColWidth="11.42578125" defaultRowHeight="12.75"/>
  <cols>
    <col min="1" max="1" width="16.28515625" style="1152" customWidth="1"/>
    <col min="2" max="2" width="3.7109375" style="1046" customWidth="1"/>
    <col min="3" max="3" width="44.7109375" style="1046" customWidth="1"/>
    <col min="4" max="7" width="11.42578125" style="1046" customWidth="1"/>
    <col min="8" max="16384" width="11.42578125" style="1046"/>
  </cols>
  <sheetData>
    <row r="1" spans="1:40" s="1036" customFormat="1" ht="18" customHeight="1">
      <c r="A1" s="1030" t="s">
        <v>113</v>
      </c>
      <c r="B1" s="1031" t="s">
        <v>642</v>
      </c>
      <c r="C1" s="1031" t="s">
        <v>643</v>
      </c>
      <c r="D1" s="1032" t="s">
        <v>431</v>
      </c>
      <c r="E1" s="1033" t="s">
        <v>22</v>
      </c>
      <c r="F1" s="1032" t="s">
        <v>431</v>
      </c>
      <c r="G1" s="1033" t="s">
        <v>22</v>
      </c>
      <c r="H1" s="1034"/>
      <c r="I1" s="1035"/>
      <c r="J1" s="1035"/>
      <c r="K1" s="1035"/>
      <c r="L1" s="1035"/>
      <c r="M1" s="1035"/>
      <c r="N1" s="1035"/>
      <c r="O1" s="1035"/>
      <c r="P1" s="1035"/>
      <c r="Q1" s="1035"/>
      <c r="R1" s="1035"/>
      <c r="S1" s="1035"/>
      <c r="T1" s="1035"/>
      <c r="U1" s="1035"/>
      <c r="V1" s="1035"/>
      <c r="W1" s="1035"/>
      <c r="X1" s="1035"/>
      <c r="Y1" s="1035"/>
      <c r="Z1" s="1035"/>
      <c r="AA1" s="1035"/>
      <c r="AB1" s="1035"/>
      <c r="AC1" s="1035"/>
      <c r="AD1" s="1035"/>
      <c r="AE1" s="1035"/>
      <c r="AF1" s="1035"/>
      <c r="AG1" s="1035"/>
      <c r="AH1" s="1035"/>
      <c r="AI1" s="1035"/>
      <c r="AJ1" s="1035"/>
      <c r="AK1" s="1035"/>
      <c r="AL1" s="1035"/>
      <c r="AM1" s="1035"/>
      <c r="AN1" s="1035"/>
    </row>
    <row r="2" spans="1:40" s="1042" customFormat="1" ht="15" customHeight="1">
      <c r="A2" s="1037"/>
      <c r="B2" s="1038"/>
      <c r="C2" s="1039" t="s">
        <v>432</v>
      </c>
      <c r="D2" s="1040">
        <v>2016</v>
      </c>
      <c r="E2" s="1041">
        <v>2017</v>
      </c>
      <c r="F2" s="1040">
        <v>2017</v>
      </c>
      <c r="G2" s="1041">
        <v>2018</v>
      </c>
    </row>
    <row r="3" spans="1:40" ht="15" customHeight="1">
      <c r="A3" s="1043" t="s">
        <v>433</v>
      </c>
      <c r="B3" s="1044"/>
      <c r="C3" s="1044"/>
      <c r="D3" s="1045"/>
      <c r="E3" s="1045"/>
      <c r="F3" s="1045"/>
      <c r="G3" s="1045"/>
    </row>
    <row r="4" spans="1:40" s="1050" customFormat="1" ht="12.75" customHeight="1">
      <c r="A4" s="1047">
        <v>30</v>
      </c>
      <c r="B4" s="1048"/>
      <c r="C4" s="1049" t="s">
        <v>116</v>
      </c>
      <c r="D4" s="280">
        <v>2327309.5591500001</v>
      </c>
      <c r="E4" s="280">
        <v>2411024.892</v>
      </c>
      <c r="F4" s="281">
        <v>2405256.48239</v>
      </c>
      <c r="G4" s="281">
        <v>2462976.8689999999</v>
      </c>
    </row>
    <row r="5" spans="1:40" s="1050" customFormat="1" ht="12.75" customHeight="1">
      <c r="A5" s="1051">
        <v>31</v>
      </c>
      <c r="B5" s="1052"/>
      <c r="C5" s="1053" t="s">
        <v>434</v>
      </c>
      <c r="D5" s="286">
        <v>616205.93089999992</v>
      </c>
      <c r="E5" s="286">
        <v>566172.98199999996</v>
      </c>
      <c r="F5" s="287">
        <v>592434.73488000012</v>
      </c>
      <c r="G5" s="287">
        <v>567124.63399999996</v>
      </c>
    </row>
    <row r="6" spans="1:40" s="1050" customFormat="1" ht="12.75" customHeight="1">
      <c r="A6" s="1054" t="s">
        <v>118</v>
      </c>
      <c r="B6" s="1055"/>
      <c r="C6" s="1056" t="s">
        <v>435</v>
      </c>
      <c r="D6" s="286">
        <v>79497.878079999995</v>
      </c>
      <c r="E6" s="286">
        <v>65261.004999999997</v>
      </c>
      <c r="F6" s="287">
        <v>71579.753559999997</v>
      </c>
      <c r="G6" s="287">
        <v>68605.202999999994</v>
      </c>
    </row>
    <row r="7" spans="1:40" s="1050" customFormat="1" ht="12.75" customHeight="1">
      <c r="A7" s="1054" t="s">
        <v>436</v>
      </c>
      <c r="B7" s="1055"/>
      <c r="C7" s="1056" t="s">
        <v>437</v>
      </c>
      <c r="D7" s="286">
        <v>25932.337040000006</v>
      </c>
      <c r="E7" s="286">
        <v>28559.931</v>
      </c>
      <c r="F7" s="287">
        <v>24318.75347</v>
      </c>
      <c r="G7" s="287">
        <v>23593.455000000002</v>
      </c>
    </row>
    <row r="8" spans="1:40" s="1050" customFormat="1" ht="12.75" customHeight="1">
      <c r="A8" s="1051">
        <v>330</v>
      </c>
      <c r="B8" s="1052"/>
      <c r="C8" s="1053" t="s">
        <v>438</v>
      </c>
      <c r="D8" s="286">
        <v>372577.51931000006</v>
      </c>
      <c r="E8" s="286">
        <v>370685.12599999999</v>
      </c>
      <c r="F8" s="287">
        <v>396241.31881999999</v>
      </c>
      <c r="G8" s="287">
        <v>378579.06800000003</v>
      </c>
    </row>
    <row r="9" spans="1:40" s="1050" customFormat="1" ht="12.75" customHeight="1">
      <c r="A9" s="1051">
        <v>332</v>
      </c>
      <c r="B9" s="1052"/>
      <c r="C9" s="1053" t="s">
        <v>439</v>
      </c>
      <c r="D9" s="286">
        <v>34433.380309999986</v>
      </c>
      <c r="E9" s="286">
        <v>37004.038999999997</v>
      </c>
      <c r="F9" s="287">
        <v>35809.935519999999</v>
      </c>
      <c r="G9" s="287">
        <v>40611.641000000003</v>
      </c>
    </row>
    <row r="10" spans="1:40" s="1050" customFormat="1" ht="12.75" customHeight="1">
      <c r="A10" s="1051">
        <v>339</v>
      </c>
      <c r="B10" s="1052"/>
      <c r="C10" s="1053" t="s">
        <v>440</v>
      </c>
      <c r="D10" s="286">
        <v>0</v>
      </c>
      <c r="E10" s="286">
        <v>0</v>
      </c>
      <c r="F10" s="287">
        <v>0</v>
      </c>
      <c r="G10" s="287">
        <v>0</v>
      </c>
    </row>
    <row r="11" spans="1:40" s="1060" customFormat="1" ht="28.15" customHeight="1">
      <c r="A11" s="1057">
        <v>350</v>
      </c>
      <c r="B11" s="1058"/>
      <c r="C11" s="1059" t="s">
        <v>441</v>
      </c>
      <c r="D11" s="286">
        <v>0</v>
      </c>
      <c r="E11" s="286">
        <v>0</v>
      </c>
      <c r="F11" s="287">
        <v>0</v>
      </c>
      <c r="G11" s="287">
        <v>0</v>
      </c>
    </row>
    <row r="12" spans="1:40" s="1062" customFormat="1" ht="25.5">
      <c r="A12" s="1057">
        <v>351</v>
      </c>
      <c r="B12" s="1061"/>
      <c r="C12" s="1059" t="s">
        <v>442</v>
      </c>
      <c r="D12" s="286">
        <v>0</v>
      </c>
      <c r="E12" s="286">
        <v>0</v>
      </c>
      <c r="F12" s="287"/>
      <c r="G12" s="287"/>
    </row>
    <row r="13" spans="1:40" s="1050" customFormat="1" ht="12.75" customHeight="1">
      <c r="A13" s="1051">
        <v>36</v>
      </c>
      <c r="B13" s="1052"/>
      <c r="C13" s="1053" t="s">
        <v>443</v>
      </c>
      <c r="D13" s="286">
        <v>4414151.9294699999</v>
      </c>
      <c r="E13" s="286">
        <v>4558218.7755886</v>
      </c>
      <c r="F13" s="287">
        <v>4525098.4650100023</v>
      </c>
      <c r="G13" s="287">
        <v>4707659.2529999996</v>
      </c>
    </row>
    <row r="14" spans="1:40" s="1050" customFormat="1" ht="12.75" customHeight="1">
      <c r="A14" s="1063" t="s">
        <v>444</v>
      </c>
      <c r="B14" s="1052"/>
      <c r="C14" s="1064" t="s">
        <v>445</v>
      </c>
      <c r="D14" s="286">
        <v>1831493.5322000002</v>
      </c>
      <c r="E14" s="286">
        <v>1871808.8072000002</v>
      </c>
      <c r="F14" s="287">
        <v>1877407.7757299999</v>
      </c>
      <c r="G14" s="287">
        <v>1926253.4069999999</v>
      </c>
    </row>
    <row r="15" spans="1:40" s="1050" customFormat="1" ht="12.75" customHeight="1">
      <c r="A15" s="1063" t="s">
        <v>446</v>
      </c>
      <c r="B15" s="1052"/>
      <c r="C15" s="1064" t="s">
        <v>447</v>
      </c>
      <c r="D15" s="286">
        <v>18855.700149999997</v>
      </c>
      <c r="E15" s="286">
        <v>19736.599999999999</v>
      </c>
      <c r="F15" s="287">
        <v>16292.84013</v>
      </c>
      <c r="G15" s="287">
        <v>19066.108</v>
      </c>
    </row>
    <row r="16" spans="1:40" s="1066" customFormat="1" ht="26.25" customHeight="1">
      <c r="A16" s="1063" t="s">
        <v>448</v>
      </c>
      <c r="B16" s="1065"/>
      <c r="C16" s="1064" t="s">
        <v>449</v>
      </c>
      <c r="D16" s="286">
        <v>81637.141239999997</v>
      </c>
      <c r="E16" s="286">
        <v>79468.474000000002</v>
      </c>
      <c r="F16" s="287">
        <v>85627.611949999991</v>
      </c>
      <c r="G16" s="287">
        <v>83147.498999999996</v>
      </c>
    </row>
    <row r="17" spans="1:7" s="1067" customFormat="1">
      <c r="A17" s="1051">
        <v>37</v>
      </c>
      <c r="B17" s="1052"/>
      <c r="C17" s="1053" t="s">
        <v>450</v>
      </c>
      <c r="D17" s="286">
        <v>283921.64114999998</v>
      </c>
      <c r="E17" s="286">
        <v>40604.949999999997</v>
      </c>
      <c r="F17" s="287">
        <v>157998.54115</v>
      </c>
      <c r="G17" s="287">
        <v>40707.682000000001</v>
      </c>
    </row>
    <row r="18" spans="1:7" s="1067" customFormat="1">
      <c r="A18" s="1068" t="s">
        <v>451</v>
      </c>
      <c r="B18" s="1055"/>
      <c r="C18" s="1056" t="s">
        <v>452</v>
      </c>
      <c r="D18" s="286">
        <v>256853.19783999998</v>
      </c>
      <c r="E18" s="286">
        <v>1000</v>
      </c>
      <c r="F18" s="287">
        <v>109337.31799999997</v>
      </c>
      <c r="G18" s="287">
        <v>1000</v>
      </c>
    </row>
    <row r="19" spans="1:7" s="1067" customFormat="1">
      <c r="A19" s="1068" t="s">
        <v>453</v>
      </c>
      <c r="B19" s="1055"/>
      <c r="C19" s="1056" t="s">
        <v>454</v>
      </c>
      <c r="D19" s="286">
        <v>21657.65986</v>
      </c>
      <c r="E19" s="286">
        <v>21092.3</v>
      </c>
      <c r="F19" s="287">
        <v>21952.70377</v>
      </c>
      <c r="G19" s="287">
        <v>21092.3</v>
      </c>
    </row>
    <row r="20" spans="1:7" s="1050" customFormat="1" ht="12.75" customHeight="1">
      <c r="A20" s="1069">
        <v>39</v>
      </c>
      <c r="B20" s="1070"/>
      <c r="C20" s="1071" t="s">
        <v>138</v>
      </c>
      <c r="D20" s="308">
        <v>11012.082339999999</v>
      </c>
      <c r="E20" s="308">
        <v>14759.72</v>
      </c>
      <c r="F20" s="309">
        <v>14961.441740000002</v>
      </c>
      <c r="G20" s="309">
        <v>13356.21</v>
      </c>
    </row>
    <row r="21" spans="1:7" ht="12.75" customHeight="1">
      <c r="A21" s="1072"/>
      <c r="B21" s="1073"/>
      <c r="C21" s="1074" t="s">
        <v>455</v>
      </c>
      <c r="D21" s="312">
        <f t="shared" ref="D21:G21" si="0">D4+D5+SUM(D8:D13)+D17</f>
        <v>8048599.9602899998</v>
      </c>
      <c r="E21" s="312">
        <f t="shared" si="0"/>
        <v>7983710.7645886</v>
      </c>
      <c r="F21" s="312">
        <f t="shared" si="0"/>
        <v>8112839.4777700026</v>
      </c>
      <c r="G21" s="312">
        <f t="shared" si="0"/>
        <v>8197659.1469999999</v>
      </c>
    </row>
    <row r="22" spans="1:7" s="1060" customFormat="1" ht="12.75" customHeight="1">
      <c r="A22" s="1057" t="s">
        <v>216</v>
      </c>
      <c r="B22" s="1058"/>
      <c r="C22" s="1059" t="s">
        <v>456</v>
      </c>
      <c r="D22" s="507">
        <v>5253532.2588300006</v>
      </c>
      <c r="E22" s="507">
        <v>5396600</v>
      </c>
      <c r="F22" s="508">
        <v>5425211.8397399997</v>
      </c>
      <c r="G22" s="508">
        <v>5472100</v>
      </c>
    </row>
    <row r="23" spans="1:7" s="1060" customFormat="1">
      <c r="A23" s="1057" t="s">
        <v>218</v>
      </c>
      <c r="B23" s="1058"/>
      <c r="C23" s="1059" t="s">
        <v>457</v>
      </c>
      <c r="D23" s="507">
        <v>873815.61209999991</v>
      </c>
      <c r="E23" s="507">
        <v>744015.42</v>
      </c>
      <c r="F23" s="508">
        <v>761406.45492999989</v>
      </c>
      <c r="G23" s="508">
        <v>756345</v>
      </c>
    </row>
    <row r="24" spans="1:7" s="1075" customFormat="1" ht="12.75" customHeight="1">
      <c r="A24" s="1051">
        <v>41</v>
      </c>
      <c r="B24" s="1052"/>
      <c r="C24" s="1053" t="s">
        <v>458</v>
      </c>
      <c r="D24" s="335">
        <v>66792.935499999992</v>
      </c>
      <c r="E24" s="335">
        <v>68473.635999999999</v>
      </c>
      <c r="F24" s="336">
        <v>95059.687609999979</v>
      </c>
      <c r="G24" s="336">
        <v>68123.635999999999</v>
      </c>
    </row>
    <row r="25" spans="1:7" s="1050" customFormat="1" ht="12.75" customHeight="1">
      <c r="A25" s="1076">
        <v>42</v>
      </c>
      <c r="B25" s="1077"/>
      <c r="C25" s="1053" t="s">
        <v>459</v>
      </c>
      <c r="D25" s="335">
        <v>456143.35055999993</v>
      </c>
      <c r="E25" s="335">
        <v>460376.35700000002</v>
      </c>
      <c r="F25" s="336">
        <v>442999.64158</v>
      </c>
      <c r="G25" s="336">
        <v>462034.50199999998</v>
      </c>
    </row>
    <row r="26" spans="1:7" s="1078" customFormat="1" ht="12.75" customHeight="1">
      <c r="A26" s="1057">
        <v>430</v>
      </c>
      <c r="B26" s="1052"/>
      <c r="C26" s="1053" t="s">
        <v>460</v>
      </c>
      <c r="D26" s="497">
        <v>68007.469089999999</v>
      </c>
      <c r="E26" s="497">
        <v>71374.596999999994</v>
      </c>
      <c r="F26" s="498">
        <v>103998.64369</v>
      </c>
      <c r="G26" s="498">
        <v>56429.322999999997</v>
      </c>
    </row>
    <row r="27" spans="1:7" s="1078" customFormat="1" ht="12.75" customHeight="1">
      <c r="A27" s="1057">
        <v>431</v>
      </c>
      <c r="B27" s="1052"/>
      <c r="C27" s="1053" t="s">
        <v>461</v>
      </c>
      <c r="D27" s="497">
        <v>15334.16325</v>
      </c>
      <c r="E27" s="497">
        <v>17896.749</v>
      </c>
      <c r="F27" s="498">
        <v>17506.305250000001</v>
      </c>
      <c r="G27" s="498">
        <v>20032.444</v>
      </c>
    </row>
    <row r="28" spans="1:7" s="1078" customFormat="1" ht="12.75" customHeight="1">
      <c r="A28" s="1057">
        <v>432</v>
      </c>
      <c r="B28" s="1052"/>
      <c r="C28" s="1053" t="s">
        <v>462</v>
      </c>
      <c r="D28" s="497">
        <v>125.34043</v>
      </c>
      <c r="E28" s="497">
        <v>2.5</v>
      </c>
      <c r="F28" s="498">
        <v>169.73633000000001</v>
      </c>
      <c r="G28" s="498">
        <v>2.5</v>
      </c>
    </row>
    <row r="29" spans="1:7" s="1078" customFormat="1" ht="12.75" customHeight="1">
      <c r="A29" s="1057">
        <v>439</v>
      </c>
      <c r="B29" s="1052"/>
      <c r="C29" s="1053" t="s">
        <v>463</v>
      </c>
      <c r="D29" s="497">
        <v>50108.213029999999</v>
      </c>
      <c r="E29" s="497">
        <v>9724.1820000000007</v>
      </c>
      <c r="F29" s="498">
        <v>31456.325379999998</v>
      </c>
      <c r="G29" s="498">
        <v>8721.7819999999992</v>
      </c>
    </row>
    <row r="30" spans="1:7" s="1050" customFormat="1" ht="25.5">
      <c r="A30" s="1057">
        <v>450</v>
      </c>
      <c r="B30" s="1061"/>
      <c r="C30" s="1059" t="s">
        <v>464</v>
      </c>
      <c r="D30" s="286">
        <v>66.108149999999995</v>
      </c>
      <c r="E30" s="286">
        <v>2491.5770000000002</v>
      </c>
      <c r="F30" s="287">
        <v>0</v>
      </c>
      <c r="G30" s="287">
        <v>0</v>
      </c>
    </row>
    <row r="31" spans="1:7" s="1062" customFormat="1" ht="25.5">
      <c r="A31" s="1057">
        <v>451</v>
      </c>
      <c r="B31" s="1061"/>
      <c r="C31" s="1059" t="s">
        <v>465</v>
      </c>
      <c r="D31" s="335"/>
      <c r="E31" s="335"/>
      <c r="F31" s="336">
        <v>0</v>
      </c>
      <c r="G31" s="336">
        <v>0</v>
      </c>
    </row>
    <row r="32" spans="1:7" s="1050" customFormat="1" ht="12.75" customHeight="1">
      <c r="A32" s="1051">
        <v>46</v>
      </c>
      <c r="B32" s="1052"/>
      <c r="C32" s="1053" t="s">
        <v>466</v>
      </c>
      <c r="D32" s="335">
        <v>997790.34468999994</v>
      </c>
      <c r="E32" s="335">
        <v>1045736.458</v>
      </c>
      <c r="F32" s="336">
        <v>1097232.4304</v>
      </c>
      <c r="G32" s="336">
        <v>1078918.868</v>
      </c>
    </row>
    <row r="33" spans="1:7" s="1066" customFormat="1" ht="25.5">
      <c r="A33" s="1063" t="s">
        <v>467</v>
      </c>
      <c r="B33" s="1079"/>
      <c r="C33" s="1064" t="s">
        <v>468</v>
      </c>
      <c r="D33" s="1004">
        <v>18934.809129999998</v>
      </c>
      <c r="E33" s="1004">
        <v>20141.144</v>
      </c>
      <c r="F33" s="1005">
        <v>20007.665509999999</v>
      </c>
      <c r="G33" s="1005">
        <v>20166.713</v>
      </c>
    </row>
    <row r="34" spans="1:7" s="1050" customFormat="1" ht="15" customHeight="1">
      <c r="A34" s="1051">
        <v>47</v>
      </c>
      <c r="B34" s="1052"/>
      <c r="C34" s="1053" t="s">
        <v>450</v>
      </c>
      <c r="D34" s="335">
        <v>283921.64114999998</v>
      </c>
      <c r="E34" s="335">
        <v>40604.949999999997</v>
      </c>
      <c r="F34" s="336">
        <v>157998.54114999998</v>
      </c>
      <c r="G34" s="336">
        <v>40707.682000000001</v>
      </c>
    </row>
    <row r="35" spans="1:7" s="1050" customFormat="1" ht="15" customHeight="1">
      <c r="A35" s="1069">
        <v>49</v>
      </c>
      <c r="B35" s="1070"/>
      <c r="C35" s="1071" t="s">
        <v>138</v>
      </c>
      <c r="D35" s="380">
        <v>11012.082339999999</v>
      </c>
      <c r="E35" s="380">
        <v>14759.72</v>
      </c>
      <c r="F35" s="381">
        <v>14961.441739999998</v>
      </c>
      <c r="G35" s="381">
        <v>13356.21</v>
      </c>
    </row>
    <row r="36" spans="1:7" ht="13.5" customHeight="1">
      <c r="A36" s="1072"/>
      <c r="B36" s="1080"/>
      <c r="C36" s="1074" t="s">
        <v>469</v>
      </c>
      <c r="D36" s="312">
        <f t="shared" ref="D36:G36" si="1">D22+D23+D24+D25+D26+D27+D28+D29+D30+D31+D32+D34</f>
        <v>8065637.4367799992</v>
      </c>
      <c r="E36" s="312">
        <f t="shared" si="1"/>
        <v>7857296.425999999</v>
      </c>
      <c r="F36" s="312">
        <f t="shared" si="1"/>
        <v>8133039.6060600001</v>
      </c>
      <c r="G36" s="312">
        <f t="shared" si="1"/>
        <v>7963415.7369999997</v>
      </c>
    </row>
    <row r="37" spans="1:7" s="1081" customFormat="1" ht="15" customHeight="1">
      <c r="A37" s="1072"/>
      <c r="B37" s="1080"/>
      <c r="C37" s="1074" t="s">
        <v>470</v>
      </c>
      <c r="D37" s="312">
        <f t="shared" ref="D37:G37" si="2">D36-D21</f>
        <v>17037.476489999332</v>
      </c>
      <c r="E37" s="312">
        <f t="shared" si="2"/>
        <v>-126414.33858860098</v>
      </c>
      <c r="F37" s="312">
        <f t="shared" si="2"/>
        <v>20200.128289997578</v>
      </c>
      <c r="G37" s="312">
        <f t="shared" si="2"/>
        <v>-234243.41000000015</v>
      </c>
    </row>
    <row r="38" spans="1:7" s="1062" customFormat="1" ht="15" customHeight="1">
      <c r="A38" s="1051">
        <v>340</v>
      </c>
      <c r="B38" s="1052"/>
      <c r="C38" s="1053" t="s">
        <v>471</v>
      </c>
      <c r="D38" s="335">
        <v>198643.17056999999</v>
      </c>
      <c r="E38" s="335">
        <v>171336.41</v>
      </c>
      <c r="F38" s="336">
        <v>179898.27939999997</v>
      </c>
      <c r="G38" s="336">
        <v>178086.41</v>
      </c>
    </row>
    <row r="39" spans="1:7" s="1062" customFormat="1" ht="15" customHeight="1">
      <c r="A39" s="1051">
        <v>341</v>
      </c>
      <c r="B39" s="1052"/>
      <c r="C39" s="1053" t="s">
        <v>472</v>
      </c>
      <c r="D39" s="335">
        <v>3369.9647900000018</v>
      </c>
      <c r="E39" s="335">
        <v>0</v>
      </c>
      <c r="F39" s="336">
        <v>4036.4281499999993</v>
      </c>
      <c r="G39" s="336">
        <v>0</v>
      </c>
    </row>
    <row r="40" spans="1:7" s="1066" customFormat="1" ht="15" customHeight="1">
      <c r="A40" s="1057">
        <v>342</v>
      </c>
      <c r="B40" s="1058"/>
      <c r="C40" s="1059" t="s">
        <v>473</v>
      </c>
      <c r="D40" s="507">
        <v>644.79804000000001</v>
      </c>
      <c r="E40" s="507">
        <v>575</v>
      </c>
      <c r="F40" s="508">
        <v>767.82792000000018</v>
      </c>
      <c r="G40" s="508">
        <v>575</v>
      </c>
    </row>
    <row r="41" spans="1:7" s="1062" customFormat="1" ht="15" customHeight="1">
      <c r="A41" s="1051">
        <v>343</v>
      </c>
      <c r="B41" s="1052"/>
      <c r="C41" s="1053" t="s">
        <v>474</v>
      </c>
      <c r="D41" s="335">
        <v>0</v>
      </c>
      <c r="E41" s="335">
        <v>0</v>
      </c>
      <c r="F41" s="336">
        <v>0</v>
      </c>
      <c r="G41" s="336">
        <v>0</v>
      </c>
    </row>
    <row r="42" spans="1:7" s="1066" customFormat="1" ht="15" customHeight="1">
      <c r="A42" s="1057">
        <v>344</v>
      </c>
      <c r="B42" s="1058"/>
      <c r="C42" s="1059" t="s">
        <v>475</v>
      </c>
      <c r="D42" s="507">
        <v>0</v>
      </c>
      <c r="E42" s="507">
        <v>0</v>
      </c>
      <c r="F42" s="508">
        <v>610.70732999999996</v>
      </c>
      <c r="G42" s="508">
        <v>0</v>
      </c>
    </row>
    <row r="43" spans="1:7" s="1062" customFormat="1" ht="15" customHeight="1">
      <c r="A43" s="1051">
        <v>349</v>
      </c>
      <c r="B43" s="1052"/>
      <c r="C43" s="1053" t="s">
        <v>476</v>
      </c>
      <c r="D43" s="335">
        <v>22733.198530000005</v>
      </c>
      <c r="E43" s="335">
        <v>20145.717000000001</v>
      </c>
      <c r="F43" s="336">
        <v>4945.7332300000007</v>
      </c>
      <c r="G43" s="336">
        <v>5427.7529999999997</v>
      </c>
    </row>
    <row r="44" spans="1:7" s="1050" customFormat="1" ht="15" customHeight="1">
      <c r="A44" s="1051">
        <v>440</v>
      </c>
      <c r="B44" s="1052"/>
      <c r="C44" s="1053" t="s">
        <v>477</v>
      </c>
      <c r="D44" s="335">
        <v>129995.63677000001</v>
      </c>
      <c r="E44" s="335">
        <v>98215.281000000003</v>
      </c>
      <c r="F44" s="336">
        <v>111866.20784999999</v>
      </c>
      <c r="G44" s="336">
        <v>98529.506999999998</v>
      </c>
    </row>
    <row r="45" spans="1:7" s="1060" customFormat="1" ht="15" customHeight="1">
      <c r="A45" s="1057">
        <v>441</v>
      </c>
      <c r="B45" s="1058"/>
      <c r="C45" s="1059" t="s">
        <v>478</v>
      </c>
      <c r="D45" s="1006">
        <v>15111.35694</v>
      </c>
      <c r="E45" s="1006">
        <v>5060.1469999999999</v>
      </c>
      <c r="F45" s="1007">
        <v>5590.8833200000008</v>
      </c>
      <c r="G45" s="1007">
        <v>5060.1469999999999</v>
      </c>
    </row>
    <row r="46" spans="1:7" s="1060" customFormat="1" ht="15" customHeight="1">
      <c r="A46" s="1057">
        <v>442</v>
      </c>
      <c r="B46" s="1058"/>
      <c r="C46" s="1059" t="s">
        <v>479</v>
      </c>
      <c r="D46" s="507">
        <v>5204.9032500000003</v>
      </c>
      <c r="E46" s="507">
        <v>5176.2610000000004</v>
      </c>
      <c r="F46" s="508">
        <v>5731.3988600000002</v>
      </c>
      <c r="G46" s="508">
        <v>5176.2610000000004</v>
      </c>
    </row>
    <row r="47" spans="1:7" s="1050" customFormat="1" ht="15" customHeight="1">
      <c r="A47" s="1051">
        <v>443</v>
      </c>
      <c r="B47" s="1052"/>
      <c r="C47" s="1053" t="s">
        <v>480</v>
      </c>
      <c r="D47" s="349">
        <v>0</v>
      </c>
      <c r="E47" s="349">
        <v>0</v>
      </c>
      <c r="F47" s="350">
        <v>0</v>
      </c>
      <c r="G47" s="350">
        <v>0</v>
      </c>
    </row>
    <row r="48" spans="1:7" s="1050" customFormat="1" ht="15" customHeight="1">
      <c r="A48" s="1051">
        <v>444</v>
      </c>
      <c r="B48" s="1052"/>
      <c r="C48" s="1053" t="s">
        <v>481</v>
      </c>
      <c r="D48" s="349">
        <v>0</v>
      </c>
      <c r="E48" s="349">
        <v>0</v>
      </c>
      <c r="F48" s="350">
        <v>0</v>
      </c>
      <c r="G48" s="350">
        <v>0</v>
      </c>
    </row>
    <row r="49" spans="1:7" s="1050" customFormat="1" ht="15" customHeight="1">
      <c r="A49" s="1051">
        <v>445</v>
      </c>
      <c r="B49" s="1052"/>
      <c r="C49" s="1053" t="s">
        <v>482</v>
      </c>
      <c r="D49" s="335">
        <v>61837.054849999993</v>
      </c>
      <c r="E49" s="335">
        <v>74116.428</v>
      </c>
      <c r="F49" s="336">
        <v>60967.918939999996</v>
      </c>
      <c r="G49" s="336">
        <v>436.65</v>
      </c>
    </row>
    <row r="50" spans="1:7" s="1050" customFormat="1" ht="15" customHeight="1">
      <c r="A50" s="1051">
        <v>446</v>
      </c>
      <c r="B50" s="1052"/>
      <c r="C50" s="1053" t="s">
        <v>483</v>
      </c>
      <c r="D50" s="335">
        <v>3519.3224500000001</v>
      </c>
      <c r="E50" s="335">
        <v>2667.7910000000002</v>
      </c>
      <c r="F50" s="336">
        <v>1991.7082499999999</v>
      </c>
      <c r="G50" s="336">
        <v>67370.668000000005</v>
      </c>
    </row>
    <row r="51" spans="1:7" s="1060" customFormat="1" ht="15" customHeight="1">
      <c r="A51" s="1057">
        <v>447</v>
      </c>
      <c r="B51" s="1058"/>
      <c r="C51" s="1059" t="s">
        <v>484</v>
      </c>
      <c r="D51" s="507">
        <v>54267.89160000001</v>
      </c>
      <c r="E51" s="507">
        <v>53719.17</v>
      </c>
      <c r="F51" s="508">
        <v>53004.781869999999</v>
      </c>
      <c r="G51" s="508">
        <v>55230.667999999998</v>
      </c>
    </row>
    <row r="52" spans="1:7" s="1050" customFormat="1" ht="15" customHeight="1">
      <c r="A52" s="1051">
        <v>448</v>
      </c>
      <c r="B52" s="1052"/>
      <c r="C52" s="1053" t="s">
        <v>485</v>
      </c>
      <c r="D52" s="349">
        <v>0</v>
      </c>
      <c r="E52" s="349">
        <v>0</v>
      </c>
      <c r="F52" s="350">
        <v>0</v>
      </c>
      <c r="G52" s="350">
        <v>0</v>
      </c>
    </row>
    <row r="53" spans="1:7" s="1060" customFormat="1" ht="15" customHeight="1">
      <c r="A53" s="1057">
        <v>449</v>
      </c>
      <c r="B53" s="1058"/>
      <c r="C53" s="1059" t="s">
        <v>486</v>
      </c>
      <c r="D53" s="1006">
        <v>1.1801000000000001</v>
      </c>
      <c r="E53" s="1006">
        <v>0</v>
      </c>
      <c r="F53" s="1007">
        <v>0</v>
      </c>
      <c r="G53" s="1007">
        <v>0</v>
      </c>
    </row>
    <row r="54" spans="1:7" s="1062" customFormat="1" ht="13.5" customHeight="1">
      <c r="A54" s="1082" t="s">
        <v>487</v>
      </c>
      <c r="B54" s="1083"/>
      <c r="C54" s="1083" t="s">
        <v>488</v>
      </c>
      <c r="D54" s="1008">
        <v>1.1801000000000001</v>
      </c>
      <c r="E54" s="1008">
        <v>0</v>
      </c>
      <c r="F54" s="1009">
        <v>0</v>
      </c>
      <c r="G54" s="1009">
        <v>0</v>
      </c>
    </row>
    <row r="55" spans="1:7" ht="15" customHeight="1">
      <c r="A55" s="1084"/>
      <c r="B55" s="1080"/>
      <c r="C55" s="1074" t="s">
        <v>489</v>
      </c>
      <c r="D55" s="312">
        <f t="shared" ref="D55:G55" si="3">SUM(D44:D53)-SUM(D38:D43)</f>
        <v>44546.214030000032</v>
      </c>
      <c r="E55" s="312">
        <f t="shared" si="3"/>
        <v>46897.950999999972</v>
      </c>
      <c r="F55" s="312">
        <f t="shared" ref="F55" si="4">SUM(F44:F53)-SUM(F38:F43)</f>
        <v>48893.923060000001</v>
      </c>
      <c r="G55" s="312">
        <f t="shared" si="3"/>
        <v>47714.738000000012</v>
      </c>
    </row>
    <row r="56" spans="1:7" ht="14.25" customHeight="1">
      <c r="A56" s="1084"/>
      <c r="B56" s="1080"/>
      <c r="C56" s="1074" t="s">
        <v>490</v>
      </c>
      <c r="D56" s="312">
        <f t="shared" ref="D56:G56" si="5">D55+D37</f>
        <v>61583.690519999363</v>
      </c>
      <c r="E56" s="312">
        <f t="shared" si="5"/>
        <v>-79516.387588601006</v>
      </c>
      <c r="F56" s="312">
        <f t="shared" si="5"/>
        <v>69094.051349997579</v>
      </c>
      <c r="G56" s="312">
        <f t="shared" si="5"/>
        <v>-186528.67200000014</v>
      </c>
    </row>
    <row r="57" spans="1:7" s="1050" customFormat="1" ht="15.75" customHeight="1">
      <c r="A57" s="1085">
        <v>380</v>
      </c>
      <c r="B57" s="1086"/>
      <c r="C57" s="1087" t="s">
        <v>491</v>
      </c>
      <c r="D57" s="345">
        <v>0</v>
      </c>
      <c r="E57" s="345">
        <v>0</v>
      </c>
      <c r="F57" s="346">
        <v>0</v>
      </c>
      <c r="G57" s="346">
        <v>0</v>
      </c>
    </row>
    <row r="58" spans="1:7" s="1050" customFormat="1" ht="15.75" customHeight="1">
      <c r="A58" s="1085">
        <v>381</v>
      </c>
      <c r="B58" s="1086"/>
      <c r="C58" s="1087" t="s">
        <v>492</v>
      </c>
      <c r="D58" s="345">
        <v>0</v>
      </c>
      <c r="E58" s="345">
        <v>0</v>
      </c>
      <c r="F58" s="346">
        <v>0</v>
      </c>
      <c r="G58" s="346">
        <v>0</v>
      </c>
    </row>
    <row r="59" spans="1:7" s="1062" customFormat="1" ht="27.6" customHeight="1">
      <c r="A59" s="1057">
        <v>383</v>
      </c>
      <c r="B59" s="1061"/>
      <c r="C59" s="1059" t="s">
        <v>493</v>
      </c>
      <c r="D59" s="347">
        <v>0</v>
      </c>
      <c r="E59" s="347">
        <v>0</v>
      </c>
      <c r="F59" s="348">
        <v>0</v>
      </c>
      <c r="G59" s="348">
        <v>0</v>
      </c>
    </row>
    <row r="60" spans="1:7" s="1062" customFormat="1">
      <c r="A60" s="1057">
        <v>3840</v>
      </c>
      <c r="B60" s="1061"/>
      <c r="C60" s="1059" t="s">
        <v>494</v>
      </c>
      <c r="D60" s="502">
        <v>0</v>
      </c>
      <c r="E60" s="502">
        <v>0</v>
      </c>
      <c r="F60" s="503">
        <v>0</v>
      </c>
      <c r="G60" s="503">
        <v>0</v>
      </c>
    </row>
    <row r="61" spans="1:7" s="1062" customFormat="1" ht="26.45" customHeight="1">
      <c r="A61" s="1057">
        <v>3841</v>
      </c>
      <c r="B61" s="1061"/>
      <c r="C61" s="1059" t="s">
        <v>495</v>
      </c>
      <c r="D61" s="502">
        <v>0</v>
      </c>
      <c r="E61" s="502">
        <v>0</v>
      </c>
      <c r="F61" s="503">
        <v>0</v>
      </c>
      <c r="G61" s="503">
        <v>0</v>
      </c>
    </row>
    <row r="62" spans="1:7" s="1062" customFormat="1">
      <c r="A62" s="1088">
        <v>386</v>
      </c>
      <c r="B62" s="1089"/>
      <c r="C62" s="1090" t="s">
        <v>496</v>
      </c>
      <c r="D62" s="502">
        <v>0</v>
      </c>
      <c r="E62" s="502">
        <v>0</v>
      </c>
      <c r="F62" s="503">
        <v>0</v>
      </c>
      <c r="G62" s="503">
        <v>0</v>
      </c>
    </row>
    <row r="63" spans="1:7" s="1062" customFormat="1" ht="27.6" customHeight="1">
      <c r="A63" s="1057">
        <v>387</v>
      </c>
      <c r="B63" s="1061"/>
      <c r="C63" s="1059" t="s">
        <v>497</v>
      </c>
      <c r="D63" s="502">
        <v>0</v>
      </c>
      <c r="E63" s="502">
        <v>0</v>
      </c>
      <c r="F63" s="503">
        <v>0</v>
      </c>
      <c r="G63" s="503">
        <v>0</v>
      </c>
    </row>
    <row r="64" spans="1:7" s="1062" customFormat="1">
      <c r="A64" s="1051">
        <v>389</v>
      </c>
      <c r="B64" s="1091"/>
      <c r="C64" s="1053" t="s">
        <v>137</v>
      </c>
      <c r="D64" s="335">
        <v>0</v>
      </c>
      <c r="E64" s="335">
        <v>0</v>
      </c>
      <c r="F64" s="336">
        <v>0</v>
      </c>
      <c r="G64" s="336">
        <v>0</v>
      </c>
    </row>
    <row r="65" spans="1:7" s="1060" customFormat="1">
      <c r="A65" s="1057" t="s">
        <v>260</v>
      </c>
      <c r="B65" s="1058"/>
      <c r="C65" s="1059" t="s">
        <v>498</v>
      </c>
      <c r="D65" s="507">
        <v>0</v>
      </c>
      <c r="E65" s="507">
        <v>0</v>
      </c>
      <c r="F65" s="508">
        <v>0</v>
      </c>
      <c r="G65" s="508">
        <v>0</v>
      </c>
    </row>
    <row r="66" spans="1:7" s="1093" customFormat="1" ht="25.5">
      <c r="A66" s="1057" t="s">
        <v>262</v>
      </c>
      <c r="B66" s="1092"/>
      <c r="C66" s="1059" t="s">
        <v>499</v>
      </c>
      <c r="D66" s="347">
        <v>0</v>
      </c>
      <c r="E66" s="347">
        <v>0</v>
      </c>
      <c r="F66" s="348">
        <v>0</v>
      </c>
      <c r="G66" s="348">
        <v>0</v>
      </c>
    </row>
    <row r="67" spans="1:7" s="1050" customFormat="1">
      <c r="A67" s="1057">
        <v>481</v>
      </c>
      <c r="B67" s="1052"/>
      <c r="C67" s="1053" t="s">
        <v>500</v>
      </c>
      <c r="D67" s="335">
        <v>0</v>
      </c>
      <c r="E67" s="335">
        <v>0</v>
      </c>
      <c r="F67" s="336">
        <v>0</v>
      </c>
      <c r="G67" s="336">
        <v>0</v>
      </c>
    </row>
    <row r="68" spans="1:7" s="1050" customFormat="1">
      <c r="A68" s="1057">
        <v>482</v>
      </c>
      <c r="B68" s="1052"/>
      <c r="C68" s="1053" t="s">
        <v>501</v>
      </c>
      <c r="D68" s="335">
        <v>0</v>
      </c>
      <c r="E68" s="335">
        <v>0</v>
      </c>
      <c r="F68" s="336">
        <v>0</v>
      </c>
      <c r="G68" s="336">
        <v>0</v>
      </c>
    </row>
    <row r="69" spans="1:7" s="1050" customFormat="1">
      <c r="A69" s="1057">
        <v>483</v>
      </c>
      <c r="B69" s="1052"/>
      <c r="C69" s="1053" t="s">
        <v>502</v>
      </c>
      <c r="D69" s="335">
        <v>0</v>
      </c>
      <c r="E69" s="335">
        <v>0</v>
      </c>
      <c r="F69" s="336">
        <v>0</v>
      </c>
      <c r="G69" s="336">
        <v>0</v>
      </c>
    </row>
    <row r="70" spans="1:7" s="1050" customFormat="1">
      <c r="A70" s="1057">
        <v>484</v>
      </c>
      <c r="B70" s="1052"/>
      <c r="C70" s="1053" t="s">
        <v>503</v>
      </c>
      <c r="D70" s="335">
        <v>0</v>
      </c>
      <c r="E70" s="335">
        <v>0</v>
      </c>
      <c r="F70" s="336">
        <v>0</v>
      </c>
      <c r="G70" s="336">
        <v>0</v>
      </c>
    </row>
    <row r="71" spans="1:7" s="1060" customFormat="1" ht="25.5">
      <c r="A71" s="1057">
        <v>485</v>
      </c>
      <c r="B71" s="1058"/>
      <c r="C71" s="1059" t="s">
        <v>504</v>
      </c>
      <c r="D71" s="507">
        <v>0</v>
      </c>
      <c r="E71" s="507">
        <v>0</v>
      </c>
      <c r="F71" s="508">
        <v>0</v>
      </c>
      <c r="G71" s="508">
        <v>0</v>
      </c>
    </row>
    <row r="72" spans="1:7" s="1050" customFormat="1">
      <c r="A72" s="1057">
        <v>486</v>
      </c>
      <c r="B72" s="1052"/>
      <c r="C72" s="1053" t="s">
        <v>505</v>
      </c>
      <c r="D72" s="335">
        <v>0</v>
      </c>
      <c r="E72" s="335">
        <v>0</v>
      </c>
      <c r="F72" s="336">
        <v>0</v>
      </c>
      <c r="G72" s="336">
        <v>0</v>
      </c>
    </row>
    <row r="73" spans="1:7" s="1066" customFormat="1" ht="25.5">
      <c r="A73" s="1057">
        <v>487</v>
      </c>
      <c r="B73" s="1079"/>
      <c r="C73" s="1059" t="s">
        <v>506</v>
      </c>
      <c r="D73" s="507">
        <v>0</v>
      </c>
      <c r="E73" s="507">
        <v>0</v>
      </c>
      <c r="F73" s="508">
        <v>0</v>
      </c>
      <c r="G73" s="508">
        <v>0</v>
      </c>
    </row>
    <row r="74" spans="1:7" s="1062" customFormat="1" ht="15" customHeight="1">
      <c r="A74" s="1057">
        <v>489</v>
      </c>
      <c r="B74" s="1094"/>
      <c r="C74" s="1071" t="s">
        <v>170</v>
      </c>
      <c r="D74" s="507"/>
      <c r="E74" s="507"/>
      <c r="F74" s="508"/>
      <c r="G74" s="508"/>
    </row>
    <row r="75" spans="1:7" s="1062" customFormat="1">
      <c r="A75" s="1095" t="s">
        <v>507</v>
      </c>
      <c r="B75" s="1094"/>
      <c r="C75" s="1083" t="s">
        <v>508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1072"/>
      <c r="B76" s="1073"/>
      <c r="C76" s="1074" t="s">
        <v>509</v>
      </c>
      <c r="D76" s="312">
        <f t="shared" ref="D76:G76" si="6">SUM(D65:D74)-SUM(D57:D64)</f>
        <v>0</v>
      </c>
      <c r="E76" s="312">
        <f t="shared" si="6"/>
        <v>0</v>
      </c>
      <c r="F76" s="312">
        <f t="shared" ref="F76" si="7">SUM(F65:F74)-SUM(F57:F64)</f>
        <v>0</v>
      </c>
      <c r="G76" s="312">
        <f t="shared" si="6"/>
        <v>0</v>
      </c>
    </row>
    <row r="77" spans="1:7">
      <c r="A77" s="1096"/>
      <c r="B77" s="1097"/>
      <c r="C77" s="1074" t="s">
        <v>510</v>
      </c>
      <c r="D77" s="312">
        <f t="shared" ref="D77:G77" si="8">D56+D76</f>
        <v>61583.690519999363</v>
      </c>
      <c r="E77" s="312">
        <f t="shared" si="8"/>
        <v>-79516.387588601006</v>
      </c>
      <c r="F77" s="312">
        <f t="shared" si="8"/>
        <v>69094.051349997579</v>
      </c>
      <c r="G77" s="312">
        <f t="shared" si="8"/>
        <v>-186528.67200000014</v>
      </c>
    </row>
    <row r="78" spans="1:7">
      <c r="A78" s="1098">
        <v>3</v>
      </c>
      <c r="B78" s="1099"/>
      <c r="C78" s="1100" t="s">
        <v>275</v>
      </c>
      <c r="D78" s="363">
        <f t="shared" ref="D78:G78" si="9">D20+D21+SUM(D38:D43)+SUM(D57:D64)</f>
        <v>8285003.1745600002</v>
      </c>
      <c r="E78" s="363">
        <f t="shared" si="9"/>
        <v>8190527.6115886001</v>
      </c>
      <c r="F78" s="363">
        <f t="shared" si="9"/>
        <v>8318059.8955400018</v>
      </c>
      <c r="G78" s="363">
        <f t="shared" si="9"/>
        <v>8395104.5199999996</v>
      </c>
    </row>
    <row r="79" spans="1:7">
      <c r="A79" s="1098">
        <v>4</v>
      </c>
      <c r="B79" s="1099"/>
      <c r="C79" s="1100" t="s">
        <v>276</v>
      </c>
      <c r="D79" s="363">
        <f t="shared" ref="D79:G79" si="10">D35+D36+SUM(D44:D53)+SUM(D65:D74)</f>
        <v>8346586.865079999</v>
      </c>
      <c r="E79" s="363">
        <f t="shared" si="10"/>
        <v>8111011.2239999985</v>
      </c>
      <c r="F79" s="363">
        <f t="shared" si="10"/>
        <v>8387153.9468900003</v>
      </c>
      <c r="G79" s="363">
        <f t="shared" si="10"/>
        <v>8208575.8479999993</v>
      </c>
    </row>
    <row r="80" spans="1:7">
      <c r="A80" s="1101"/>
      <c r="B80" s="1102"/>
      <c r="C80" s="1103"/>
      <c r="D80" s="482"/>
      <c r="E80" s="482"/>
      <c r="F80" s="482"/>
      <c r="G80" s="482"/>
    </row>
    <row r="81" spans="1:7">
      <c r="A81" s="1104" t="s">
        <v>511</v>
      </c>
      <c r="B81" s="1105"/>
      <c r="C81" s="1105"/>
      <c r="D81" s="1015"/>
      <c r="E81" s="1015"/>
      <c r="F81" s="1015"/>
      <c r="G81" s="1015"/>
    </row>
    <row r="82" spans="1:7" s="1050" customFormat="1">
      <c r="A82" s="1106">
        <v>50</v>
      </c>
      <c r="B82" s="1107"/>
      <c r="C82" s="1107" t="s">
        <v>512</v>
      </c>
      <c r="D82" s="335">
        <v>326914.2604999998</v>
      </c>
      <c r="E82" s="335">
        <v>454009.12300000002</v>
      </c>
      <c r="F82" s="336">
        <v>340668.28899999999</v>
      </c>
      <c r="G82" s="336">
        <v>511306.696</v>
      </c>
    </row>
    <row r="83" spans="1:7" s="1050" customFormat="1">
      <c r="A83" s="1106">
        <v>51</v>
      </c>
      <c r="B83" s="1107"/>
      <c r="C83" s="1107" t="s">
        <v>513</v>
      </c>
      <c r="D83" s="335">
        <v>0</v>
      </c>
      <c r="E83" s="335">
        <v>0</v>
      </c>
      <c r="F83" s="336">
        <v>0</v>
      </c>
      <c r="G83" s="336">
        <v>0</v>
      </c>
    </row>
    <row r="84" spans="1:7" s="1050" customFormat="1">
      <c r="A84" s="1106">
        <v>52</v>
      </c>
      <c r="B84" s="1107"/>
      <c r="C84" s="1107" t="s">
        <v>514</v>
      </c>
      <c r="D84" s="335">
        <v>24778.910520000009</v>
      </c>
      <c r="E84" s="335">
        <v>31502.355</v>
      </c>
      <c r="F84" s="336">
        <v>30665.016</v>
      </c>
      <c r="G84" s="336">
        <v>39395.302000000003</v>
      </c>
    </row>
    <row r="85" spans="1:7" s="1050" customFormat="1">
      <c r="A85" s="1108">
        <v>54</v>
      </c>
      <c r="B85" s="1109"/>
      <c r="C85" s="1109" t="s">
        <v>515</v>
      </c>
      <c r="D85" s="335">
        <v>120149.5919</v>
      </c>
      <c r="E85" s="335">
        <v>169935.32</v>
      </c>
      <c r="F85" s="336">
        <v>128291.003</v>
      </c>
      <c r="G85" s="336">
        <v>80629.195000000007</v>
      </c>
    </row>
    <row r="86" spans="1:7" s="1050" customFormat="1">
      <c r="A86" s="1108">
        <v>55</v>
      </c>
      <c r="B86" s="1109"/>
      <c r="C86" s="1109" t="s">
        <v>516</v>
      </c>
      <c r="D86" s="335">
        <v>18641.521000000001</v>
      </c>
      <c r="E86" s="335">
        <v>25000</v>
      </c>
      <c r="F86" s="336">
        <v>7115.7129999999997</v>
      </c>
      <c r="G86" s="336">
        <v>26500</v>
      </c>
    </row>
    <row r="87" spans="1:7" s="1050" customFormat="1">
      <c r="A87" s="1108">
        <v>56</v>
      </c>
      <c r="B87" s="1109"/>
      <c r="C87" s="1109" t="s">
        <v>517</v>
      </c>
      <c r="D87" s="335">
        <v>70004.428520000001</v>
      </c>
      <c r="E87" s="335">
        <v>149087.08799999999</v>
      </c>
      <c r="F87" s="336">
        <v>132833.32699999999</v>
      </c>
      <c r="G87" s="336">
        <v>132483.15100000001</v>
      </c>
    </row>
    <row r="88" spans="1:7" s="1050" customFormat="1">
      <c r="A88" s="1106">
        <v>57</v>
      </c>
      <c r="B88" s="1107"/>
      <c r="C88" s="1107" t="s">
        <v>518</v>
      </c>
      <c r="D88" s="335">
        <v>0</v>
      </c>
      <c r="E88" s="335">
        <v>0</v>
      </c>
      <c r="F88" s="336">
        <v>0</v>
      </c>
      <c r="G88" s="336">
        <v>0</v>
      </c>
    </row>
    <row r="89" spans="1:7" s="1060" customFormat="1" ht="25.5">
      <c r="A89" s="1110">
        <v>580</v>
      </c>
      <c r="B89" s="1111"/>
      <c r="C89" s="1111" t="s">
        <v>519</v>
      </c>
      <c r="D89" s="507">
        <v>0</v>
      </c>
      <c r="E89" s="507">
        <v>0</v>
      </c>
      <c r="F89" s="508">
        <v>0</v>
      </c>
      <c r="G89" s="508">
        <v>0</v>
      </c>
    </row>
    <row r="90" spans="1:7" s="1060" customFormat="1" ht="25.5">
      <c r="A90" s="1110">
        <v>582</v>
      </c>
      <c r="B90" s="1111"/>
      <c r="C90" s="1111" t="s">
        <v>520</v>
      </c>
      <c r="D90" s="507">
        <v>0</v>
      </c>
      <c r="E90" s="507">
        <v>0</v>
      </c>
      <c r="F90" s="508">
        <v>0</v>
      </c>
      <c r="G90" s="508">
        <v>0</v>
      </c>
    </row>
    <row r="91" spans="1:7" s="1050" customFormat="1">
      <c r="A91" s="1106">
        <v>584</v>
      </c>
      <c r="B91" s="1107"/>
      <c r="C91" s="1107" t="s">
        <v>521</v>
      </c>
      <c r="D91" s="335">
        <v>0</v>
      </c>
      <c r="E91" s="335">
        <v>0</v>
      </c>
      <c r="F91" s="336">
        <v>0</v>
      </c>
      <c r="G91" s="336">
        <v>0</v>
      </c>
    </row>
    <row r="92" spans="1:7" s="1060" customFormat="1" ht="25.5">
      <c r="A92" s="1110">
        <v>585</v>
      </c>
      <c r="B92" s="1111"/>
      <c r="C92" s="1111" t="s">
        <v>522</v>
      </c>
      <c r="D92" s="507">
        <v>0</v>
      </c>
      <c r="E92" s="507">
        <v>0</v>
      </c>
      <c r="F92" s="508">
        <v>0</v>
      </c>
      <c r="G92" s="508">
        <v>0</v>
      </c>
    </row>
    <row r="93" spans="1:7" s="1050" customFormat="1">
      <c r="A93" s="1106">
        <v>586</v>
      </c>
      <c r="B93" s="1107"/>
      <c r="C93" s="1107" t="s">
        <v>523</v>
      </c>
      <c r="D93" s="335">
        <v>0</v>
      </c>
      <c r="E93" s="335">
        <v>0</v>
      </c>
      <c r="F93" s="336">
        <v>0</v>
      </c>
      <c r="G93" s="336">
        <v>0</v>
      </c>
    </row>
    <row r="94" spans="1:7" s="1050" customFormat="1">
      <c r="A94" s="1112">
        <v>589</v>
      </c>
      <c r="B94" s="1113"/>
      <c r="C94" s="1113" t="s">
        <v>524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1114">
        <v>5</v>
      </c>
      <c r="B95" s="1115"/>
      <c r="C95" s="1115" t="s">
        <v>525</v>
      </c>
      <c r="D95" s="384">
        <f t="shared" ref="D95:G95" si="11">SUM(D82:D94)</f>
        <v>560488.7124399998</v>
      </c>
      <c r="E95" s="384">
        <f t="shared" si="11"/>
        <v>829533.88599999994</v>
      </c>
      <c r="F95" s="384">
        <f t="shared" si="11"/>
        <v>639573.348</v>
      </c>
      <c r="G95" s="384">
        <f t="shared" si="11"/>
        <v>790314.34400000004</v>
      </c>
    </row>
    <row r="96" spans="1:7" s="1060" customFormat="1" ht="25.5">
      <c r="A96" s="1110">
        <v>60</v>
      </c>
      <c r="B96" s="1111"/>
      <c r="C96" s="1111" t="s">
        <v>526</v>
      </c>
      <c r="D96" s="507">
        <v>99160.045369999993</v>
      </c>
      <c r="E96" s="507"/>
      <c r="F96" s="508">
        <v>5199.2889999999998</v>
      </c>
      <c r="G96" s="508"/>
    </row>
    <row r="97" spans="1:9" s="1060" customFormat="1" ht="25.5">
      <c r="A97" s="1110">
        <v>61</v>
      </c>
      <c r="B97" s="1111"/>
      <c r="C97" s="1111" t="s">
        <v>527</v>
      </c>
      <c r="D97" s="507"/>
      <c r="E97" s="507"/>
      <c r="F97" s="508"/>
      <c r="G97" s="508"/>
    </row>
    <row r="98" spans="1:9" s="1050" customFormat="1">
      <c r="A98" s="1106">
        <v>62</v>
      </c>
      <c r="B98" s="1107"/>
      <c r="C98" s="1107" t="s">
        <v>528</v>
      </c>
      <c r="D98" s="335"/>
      <c r="E98" s="335"/>
      <c r="F98" s="336"/>
      <c r="G98" s="336"/>
    </row>
    <row r="99" spans="1:9" s="1050" customFormat="1">
      <c r="A99" s="1106">
        <v>63</v>
      </c>
      <c r="B99" s="1107"/>
      <c r="C99" s="1107" t="s">
        <v>529</v>
      </c>
      <c r="D99" s="335">
        <v>26422.764330000002</v>
      </c>
      <c r="E99" s="335">
        <v>14651.9</v>
      </c>
      <c r="F99" s="336">
        <v>24456.714</v>
      </c>
      <c r="G99" s="336">
        <v>22369.63</v>
      </c>
    </row>
    <row r="100" spans="1:9" s="1050" customFormat="1">
      <c r="A100" s="1106">
        <v>64</v>
      </c>
      <c r="B100" s="1107"/>
      <c r="C100" s="1107" t="s">
        <v>530</v>
      </c>
      <c r="D100" s="335">
        <v>11782.30197</v>
      </c>
      <c r="E100" s="335">
        <v>2922.7649999999999</v>
      </c>
      <c r="F100" s="336">
        <v>2646.5540000000001</v>
      </c>
      <c r="G100" s="336">
        <v>6557.0929999999998</v>
      </c>
      <c r="I100" s="318"/>
    </row>
    <row r="101" spans="1:9" s="1050" customFormat="1">
      <c r="A101" s="1106">
        <v>65</v>
      </c>
      <c r="B101" s="1107"/>
      <c r="C101" s="1107" t="s">
        <v>531</v>
      </c>
      <c r="D101" s="335"/>
      <c r="E101" s="335"/>
      <c r="F101" s="336">
        <v>50</v>
      </c>
      <c r="G101" s="336"/>
    </row>
    <row r="102" spans="1:9" s="1060" customFormat="1">
      <c r="A102" s="1110">
        <v>66</v>
      </c>
      <c r="B102" s="1111"/>
      <c r="C102" s="1111" t="s">
        <v>532</v>
      </c>
      <c r="D102" s="507"/>
      <c r="E102" s="507"/>
      <c r="F102" s="508"/>
      <c r="G102" s="508"/>
    </row>
    <row r="103" spans="1:9" s="1050" customFormat="1">
      <c r="A103" s="1106">
        <v>67</v>
      </c>
      <c r="B103" s="1107"/>
      <c r="C103" s="1107" t="s">
        <v>518</v>
      </c>
      <c r="D103" s="286"/>
      <c r="E103" s="286"/>
      <c r="F103" s="287"/>
      <c r="G103" s="287"/>
    </row>
    <row r="104" spans="1:9" s="1050" customFormat="1" ht="38.25">
      <c r="A104" s="1110" t="s">
        <v>299</v>
      </c>
      <c r="B104" s="1107"/>
      <c r="C104" s="1111" t="s">
        <v>533</v>
      </c>
      <c r="D104" s="335"/>
      <c r="E104" s="335"/>
      <c r="F104" s="336"/>
      <c r="G104" s="336"/>
    </row>
    <row r="105" spans="1:9" s="1050" customFormat="1" ht="56.45" customHeight="1">
      <c r="A105" s="1116" t="s">
        <v>534</v>
      </c>
      <c r="B105" s="1113"/>
      <c r="C105" s="1117" t="s">
        <v>535</v>
      </c>
      <c r="D105" s="380"/>
      <c r="E105" s="380"/>
      <c r="F105" s="381"/>
      <c r="G105" s="381"/>
    </row>
    <row r="106" spans="1:9">
      <c r="A106" s="1114">
        <v>6</v>
      </c>
      <c r="B106" s="1115"/>
      <c r="C106" s="1115" t="s">
        <v>536</v>
      </c>
      <c r="D106" s="384">
        <f t="shared" ref="D106:G106" si="12">SUM(D96:D105)</f>
        <v>137365.11167000001</v>
      </c>
      <c r="E106" s="384">
        <f t="shared" si="12"/>
        <v>17574.665000000001</v>
      </c>
      <c r="F106" s="384">
        <f t="shared" si="12"/>
        <v>32352.557000000001</v>
      </c>
      <c r="G106" s="384">
        <f t="shared" si="12"/>
        <v>28926.723000000002</v>
      </c>
    </row>
    <row r="107" spans="1:9">
      <c r="A107" s="1118" t="s">
        <v>304</v>
      </c>
      <c r="B107" s="1119"/>
      <c r="C107" s="1115" t="s">
        <v>4</v>
      </c>
      <c r="D107" s="384">
        <f t="shared" ref="D107:G107" si="13">(D95-D88)-(D106-D103)</f>
        <v>423123.60076999979</v>
      </c>
      <c r="E107" s="384">
        <f t="shared" si="13"/>
        <v>811959.2209999999</v>
      </c>
      <c r="F107" s="384">
        <f t="shared" si="13"/>
        <v>607220.79099999997</v>
      </c>
      <c r="G107" s="384">
        <f t="shared" si="13"/>
        <v>761387.62100000004</v>
      </c>
    </row>
    <row r="108" spans="1:9">
      <c r="A108" s="1120" t="s">
        <v>305</v>
      </c>
      <c r="B108" s="1121"/>
      <c r="C108" s="1122" t="s">
        <v>537</v>
      </c>
      <c r="D108" s="384">
        <f t="shared" ref="D108:G108" si="14">D107-D85-D86+D100+D101</f>
        <v>296114.78983999975</v>
      </c>
      <c r="E108" s="384">
        <f t="shared" si="14"/>
        <v>619946.66599999985</v>
      </c>
      <c r="F108" s="384">
        <f t="shared" si="14"/>
        <v>474510.62899999996</v>
      </c>
      <c r="G108" s="384">
        <f t="shared" si="14"/>
        <v>660815.51899999997</v>
      </c>
    </row>
    <row r="109" spans="1:9">
      <c r="A109" s="1101"/>
      <c r="B109" s="1102"/>
      <c r="C109" s="1103"/>
      <c r="D109" s="482"/>
      <c r="E109" s="482"/>
      <c r="F109" s="482"/>
      <c r="G109" s="482"/>
    </row>
    <row r="110" spans="1:9" s="1126" customFormat="1">
      <c r="A110" s="1123" t="s">
        <v>538</v>
      </c>
      <c r="B110" s="1124"/>
      <c r="C110" s="1125"/>
      <c r="D110" s="482"/>
      <c r="E110" s="482"/>
      <c r="F110" s="482"/>
      <c r="G110" s="482"/>
    </row>
    <row r="111" spans="1:9" s="1129" customFormat="1">
      <c r="A111" s="1127">
        <v>10</v>
      </c>
      <c r="B111" s="1128"/>
      <c r="C111" s="1128" t="s">
        <v>539</v>
      </c>
      <c r="D111" s="402">
        <f t="shared" ref="D111:G111" si="15">D112+D117</f>
        <v>4417660.1670600008</v>
      </c>
      <c r="E111" s="402">
        <f t="shared" si="15"/>
        <v>0</v>
      </c>
      <c r="F111" s="402">
        <f t="shared" si="15"/>
        <v>4251366.5485099964</v>
      </c>
      <c r="G111" s="402">
        <f t="shared" si="15"/>
        <v>0</v>
      </c>
    </row>
    <row r="112" spans="1:9" s="1129" customFormat="1">
      <c r="A112" s="1130" t="s">
        <v>309</v>
      </c>
      <c r="B112" s="1131"/>
      <c r="C112" s="1131" t="s">
        <v>540</v>
      </c>
      <c r="D112" s="402">
        <f t="shared" ref="D112:G112" si="16">D113+D114+D115+D116</f>
        <v>2973570.9647000013</v>
      </c>
      <c r="E112" s="402">
        <f t="shared" si="16"/>
        <v>0</v>
      </c>
      <c r="F112" s="402">
        <f t="shared" si="16"/>
        <v>2761862.6094099968</v>
      </c>
      <c r="G112" s="402">
        <f t="shared" si="16"/>
        <v>0</v>
      </c>
    </row>
    <row r="113" spans="1:7" s="1129" customFormat="1">
      <c r="A113" s="1132" t="s">
        <v>311</v>
      </c>
      <c r="B113" s="1133"/>
      <c r="C113" s="1133" t="s">
        <v>541</v>
      </c>
      <c r="D113" s="335">
        <v>1307535.7903400001</v>
      </c>
      <c r="E113" s="335"/>
      <c r="F113" s="336">
        <v>1304947.0125699998</v>
      </c>
      <c r="G113" s="336"/>
    </row>
    <row r="114" spans="1:7" s="1136" customFormat="1" ht="15" customHeight="1">
      <c r="A114" s="1134">
        <v>102</v>
      </c>
      <c r="B114" s="1135"/>
      <c r="C114" s="1135" t="s">
        <v>542</v>
      </c>
      <c r="D114" s="347">
        <v>446136.66108999995</v>
      </c>
      <c r="E114" s="347"/>
      <c r="F114" s="348">
        <v>94486.368599999987</v>
      </c>
      <c r="G114" s="348"/>
    </row>
    <row r="115" spans="1:7" s="1129" customFormat="1">
      <c r="A115" s="1132">
        <v>104</v>
      </c>
      <c r="B115" s="1133"/>
      <c r="C115" s="1133" t="s">
        <v>543</v>
      </c>
      <c r="D115" s="335">
        <v>1205314.346910001</v>
      </c>
      <c r="E115" s="335"/>
      <c r="F115" s="336">
        <v>1346509.067829997</v>
      </c>
      <c r="G115" s="336"/>
    </row>
    <row r="116" spans="1:7" s="1129" customFormat="1">
      <c r="A116" s="1132">
        <v>106</v>
      </c>
      <c r="B116" s="1133"/>
      <c r="C116" s="1133" t="s">
        <v>544</v>
      </c>
      <c r="D116" s="335">
        <v>14584.166359999999</v>
      </c>
      <c r="E116" s="335"/>
      <c r="F116" s="336">
        <v>15920.16041</v>
      </c>
      <c r="G116" s="336"/>
    </row>
    <row r="117" spans="1:7" s="1129" customFormat="1">
      <c r="A117" s="1130" t="s">
        <v>316</v>
      </c>
      <c r="B117" s="1131"/>
      <c r="C117" s="1131" t="s">
        <v>545</v>
      </c>
      <c r="D117" s="402">
        <f t="shared" ref="D117:G117" si="17">D118+D119+D120</f>
        <v>1444089.20236</v>
      </c>
      <c r="E117" s="402">
        <f t="shared" si="17"/>
        <v>0</v>
      </c>
      <c r="F117" s="402">
        <f t="shared" si="17"/>
        <v>1489503.9391000001</v>
      </c>
      <c r="G117" s="402">
        <f t="shared" si="17"/>
        <v>0</v>
      </c>
    </row>
    <row r="118" spans="1:7" s="1129" customFormat="1">
      <c r="A118" s="1132">
        <v>107</v>
      </c>
      <c r="B118" s="1133"/>
      <c r="C118" s="1133" t="s">
        <v>546</v>
      </c>
      <c r="D118" s="335">
        <v>856146.73314000003</v>
      </c>
      <c r="E118" s="335"/>
      <c r="F118" s="336">
        <v>902172.17720999999</v>
      </c>
      <c r="G118" s="336"/>
    </row>
    <row r="119" spans="1:7" s="1129" customFormat="1">
      <c r="A119" s="1132">
        <v>108</v>
      </c>
      <c r="B119" s="1133"/>
      <c r="C119" s="1133" t="s">
        <v>547</v>
      </c>
      <c r="D119" s="335">
        <v>587942.46921999985</v>
      </c>
      <c r="E119" s="335"/>
      <c r="F119" s="336">
        <v>587331.76188999997</v>
      </c>
      <c r="G119" s="336"/>
    </row>
    <row r="120" spans="1:7" s="1138" customFormat="1" ht="25.5">
      <c r="A120" s="1134">
        <v>109</v>
      </c>
      <c r="B120" s="1137"/>
      <c r="C120" s="1137" t="s">
        <v>548</v>
      </c>
      <c r="D120" s="507"/>
      <c r="E120" s="507"/>
      <c r="F120" s="508"/>
      <c r="G120" s="508"/>
    </row>
    <row r="121" spans="1:7" s="1129" customFormat="1">
      <c r="A121" s="1130">
        <v>14</v>
      </c>
      <c r="B121" s="1131"/>
      <c r="C121" s="1131" t="s">
        <v>549</v>
      </c>
      <c r="D121" s="417">
        <f t="shared" ref="D121:G121" si="18">SUM(D122:D130)</f>
        <v>15255657.545709999</v>
      </c>
      <c r="E121" s="417">
        <f t="shared" si="18"/>
        <v>0</v>
      </c>
      <c r="F121" s="417">
        <f t="shared" si="18"/>
        <v>15376897.877219999</v>
      </c>
      <c r="G121" s="417">
        <f t="shared" si="18"/>
        <v>0</v>
      </c>
    </row>
    <row r="122" spans="1:7" s="1129" customFormat="1">
      <c r="A122" s="1132" t="s">
        <v>322</v>
      </c>
      <c r="B122" s="1133"/>
      <c r="C122" s="1133" t="s">
        <v>550</v>
      </c>
      <c r="D122" s="335">
        <v>12792975.28187</v>
      </c>
      <c r="E122" s="335"/>
      <c r="F122" s="336">
        <v>12676499.270569999</v>
      </c>
      <c r="G122" s="336"/>
    </row>
    <row r="123" spans="1:7" s="1129" customFormat="1">
      <c r="A123" s="1132">
        <v>144</v>
      </c>
      <c r="B123" s="1133"/>
      <c r="C123" s="1133" t="s">
        <v>515</v>
      </c>
      <c r="D123" s="335">
        <v>582828.48966999992</v>
      </c>
      <c r="E123" s="335"/>
      <c r="F123" s="336">
        <v>690313.69505999994</v>
      </c>
      <c r="G123" s="336"/>
    </row>
    <row r="124" spans="1:7" s="1129" customFormat="1">
      <c r="A124" s="1132">
        <v>145</v>
      </c>
      <c r="B124" s="1133"/>
      <c r="C124" s="1133" t="s">
        <v>551</v>
      </c>
      <c r="D124" s="509">
        <v>1036378.79405</v>
      </c>
      <c r="E124" s="509"/>
      <c r="F124" s="510">
        <v>1063925.7079</v>
      </c>
      <c r="G124" s="510"/>
    </row>
    <row r="125" spans="1:7" s="1129" customFormat="1">
      <c r="A125" s="1132">
        <v>146</v>
      </c>
      <c r="B125" s="1133"/>
      <c r="C125" s="1133" t="s">
        <v>552</v>
      </c>
      <c r="D125" s="509">
        <v>843474.98012000008</v>
      </c>
      <c r="E125" s="509"/>
      <c r="F125" s="510">
        <v>946159.20369000011</v>
      </c>
      <c r="G125" s="510"/>
    </row>
    <row r="126" spans="1:7" s="1138" customFormat="1" ht="29.45" customHeight="1">
      <c r="A126" s="1134" t="s">
        <v>326</v>
      </c>
      <c r="B126" s="1137"/>
      <c r="C126" s="1137" t="s">
        <v>553</v>
      </c>
      <c r="D126" s="511"/>
      <c r="E126" s="511"/>
      <c r="F126" s="512"/>
      <c r="G126" s="512"/>
    </row>
    <row r="127" spans="1:7" s="1129" customFormat="1">
      <c r="A127" s="1132">
        <v>1484</v>
      </c>
      <c r="B127" s="1133"/>
      <c r="C127" s="1133" t="s">
        <v>554</v>
      </c>
      <c r="D127" s="509"/>
      <c r="E127" s="509"/>
      <c r="F127" s="510"/>
      <c r="G127" s="510"/>
    </row>
    <row r="128" spans="1:7" s="1138" customFormat="1">
      <c r="A128" s="1134">
        <v>1485</v>
      </c>
      <c r="B128" s="1137"/>
      <c r="C128" s="1137" t="s">
        <v>555</v>
      </c>
      <c r="D128" s="511"/>
      <c r="E128" s="511"/>
      <c r="F128" s="512"/>
      <c r="G128" s="512"/>
    </row>
    <row r="129" spans="1:7" s="1138" customFormat="1" ht="25.5">
      <c r="A129" s="1134">
        <v>1486</v>
      </c>
      <c r="B129" s="1137"/>
      <c r="C129" s="1137" t="s">
        <v>556</v>
      </c>
      <c r="D129" s="511"/>
      <c r="E129" s="511"/>
      <c r="F129" s="512"/>
      <c r="G129" s="512"/>
    </row>
    <row r="130" spans="1:7" s="1138" customFormat="1">
      <c r="A130" s="1139">
        <v>1489</v>
      </c>
      <c r="B130" s="1140"/>
      <c r="C130" s="1140" t="s">
        <v>557</v>
      </c>
      <c r="D130" s="1023"/>
      <c r="E130" s="1023"/>
      <c r="F130" s="1024"/>
      <c r="G130" s="1024"/>
    </row>
    <row r="131" spans="1:7" s="1126" customFormat="1">
      <c r="A131" s="1141">
        <v>1</v>
      </c>
      <c r="B131" s="1142"/>
      <c r="C131" s="1143" t="s">
        <v>558</v>
      </c>
      <c r="D131" s="428">
        <f t="shared" ref="D131:G131" si="19">D111+D121</f>
        <v>19673317.71277</v>
      </c>
      <c r="E131" s="428">
        <f t="shared" si="19"/>
        <v>0</v>
      </c>
      <c r="F131" s="428">
        <f t="shared" si="19"/>
        <v>19628264.425729997</v>
      </c>
      <c r="G131" s="428">
        <f t="shared" si="19"/>
        <v>0</v>
      </c>
    </row>
    <row r="132" spans="1:7" s="1126" customFormat="1">
      <c r="A132" s="1101"/>
      <c r="B132" s="1102"/>
      <c r="C132" s="1103"/>
      <c r="D132" s="482"/>
      <c r="E132" s="482"/>
      <c r="F132" s="482"/>
      <c r="G132" s="482"/>
    </row>
    <row r="133" spans="1:7" s="1129" customFormat="1">
      <c r="A133" s="1127">
        <v>20</v>
      </c>
      <c r="B133" s="1128"/>
      <c r="C133" s="1128" t="s">
        <v>559</v>
      </c>
      <c r="D133" s="802">
        <f t="shared" ref="D133:G133" si="20">D134+D140</f>
        <v>17090821.99955</v>
      </c>
      <c r="E133" s="802">
        <f t="shared" si="20"/>
        <v>0</v>
      </c>
      <c r="F133" s="802">
        <f t="shared" si="20"/>
        <v>16924688.790920001</v>
      </c>
      <c r="G133" s="802">
        <f t="shared" si="20"/>
        <v>0</v>
      </c>
    </row>
    <row r="134" spans="1:7" s="1129" customFormat="1">
      <c r="A134" s="1144" t="s">
        <v>334</v>
      </c>
      <c r="B134" s="1131"/>
      <c r="C134" s="1131" t="s">
        <v>560</v>
      </c>
      <c r="D134" s="402">
        <f t="shared" ref="D134:G134" si="21">D135+D136+D138+D139</f>
        <v>6032264.4537999993</v>
      </c>
      <c r="E134" s="402">
        <f t="shared" si="21"/>
        <v>0</v>
      </c>
      <c r="F134" s="402">
        <f t="shared" si="21"/>
        <v>5428781.2582</v>
      </c>
      <c r="G134" s="402">
        <f t="shared" si="21"/>
        <v>0</v>
      </c>
    </row>
    <row r="135" spans="1:7" s="1146" customFormat="1">
      <c r="A135" s="1145">
        <v>200</v>
      </c>
      <c r="B135" s="1133"/>
      <c r="C135" s="1133" t="s">
        <v>561</v>
      </c>
      <c r="D135" s="335">
        <v>2685881.3301599999</v>
      </c>
      <c r="E135" s="335"/>
      <c r="F135" s="336">
        <v>2645539.4741500001</v>
      </c>
      <c r="G135" s="336"/>
    </row>
    <row r="136" spans="1:7" s="1146" customFormat="1">
      <c r="A136" s="1145">
        <v>201</v>
      </c>
      <c r="B136" s="1133"/>
      <c r="C136" s="1133" t="s">
        <v>562</v>
      </c>
      <c r="D136" s="335">
        <v>2924512.1982</v>
      </c>
      <c r="E136" s="335"/>
      <c r="F136" s="336">
        <v>2381510.0811999999</v>
      </c>
      <c r="G136" s="336"/>
    </row>
    <row r="137" spans="1:7" s="1146" customFormat="1">
      <c r="A137" s="1147" t="s">
        <v>563</v>
      </c>
      <c r="B137" s="1148"/>
      <c r="C137" s="1148" t="s">
        <v>564</v>
      </c>
      <c r="D137" s="515"/>
      <c r="E137" s="515"/>
      <c r="F137" s="516">
        <v>0</v>
      </c>
      <c r="G137" s="516"/>
    </row>
    <row r="138" spans="1:7" s="1146" customFormat="1">
      <c r="A138" s="1145">
        <v>204</v>
      </c>
      <c r="B138" s="1133"/>
      <c r="C138" s="1133" t="s">
        <v>565</v>
      </c>
      <c r="D138" s="509">
        <v>259287.85518999997</v>
      </c>
      <c r="E138" s="509"/>
      <c r="F138" s="510">
        <v>228409.27132000003</v>
      </c>
      <c r="G138" s="510"/>
    </row>
    <row r="139" spans="1:7" s="1146" customFormat="1">
      <c r="A139" s="1145">
        <v>205</v>
      </c>
      <c r="B139" s="1133"/>
      <c r="C139" s="1133" t="s">
        <v>566</v>
      </c>
      <c r="D139" s="509">
        <v>162583.07024999999</v>
      </c>
      <c r="E139" s="509"/>
      <c r="F139" s="510">
        <v>173322.43153</v>
      </c>
      <c r="G139" s="510"/>
    </row>
    <row r="140" spans="1:7" s="1146" customFormat="1">
      <c r="A140" s="1144" t="s">
        <v>342</v>
      </c>
      <c r="B140" s="1131"/>
      <c r="C140" s="1131" t="s">
        <v>567</v>
      </c>
      <c r="D140" s="402">
        <f t="shared" ref="D140:G140" si="22">D141+D143+D144</f>
        <v>11058557.545750001</v>
      </c>
      <c r="E140" s="402">
        <f t="shared" si="22"/>
        <v>0</v>
      </c>
      <c r="F140" s="402">
        <f t="shared" si="22"/>
        <v>11495907.532720001</v>
      </c>
      <c r="G140" s="402">
        <f t="shared" si="22"/>
        <v>0</v>
      </c>
    </row>
    <row r="141" spans="1:7" s="1146" customFormat="1">
      <c r="A141" s="1145">
        <v>206</v>
      </c>
      <c r="B141" s="1133"/>
      <c r="C141" s="1133" t="s">
        <v>568</v>
      </c>
      <c r="D141" s="509">
        <v>10381674.977120001</v>
      </c>
      <c r="E141" s="509"/>
      <c r="F141" s="510">
        <v>10831809.721570002</v>
      </c>
      <c r="G141" s="510"/>
    </row>
    <row r="142" spans="1:7" s="1146" customFormat="1">
      <c r="A142" s="1147" t="s">
        <v>569</v>
      </c>
      <c r="B142" s="1148"/>
      <c r="C142" s="1148" t="s">
        <v>570</v>
      </c>
      <c r="D142" s="515">
        <v>665385.50249999994</v>
      </c>
      <c r="E142" s="515"/>
      <c r="F142" s="516">
        <v>669834.55114999996</v>
      </c>
      <c r="G142" s="516"/>
    </row>
    <row r="143" spans="1:7" s="1146" customFormat="1">
      <c r="A143" s="1145">
        <v>208</v>
      </c>
      <c r="B143" s="1133"/>
      <c r="C143" s="1133" t="s">
        <v>571</v>
      </c>
      <c r="D143" s="509">
        <v>598704.21328999999</v>
      </c>
      <c r="E143" s="509"/>
      <c r="F143" s="510">
        <v>576019.15714999998</v>
      </c>
      <c r="G143" s="510"/>
    </row>
    <row r="144" spans="1:7" s="1149" customFormat="1" ht="25.5">
      <c r="A144" s="1134">
        <v>209</v>
      </c>
      <c r="B144" s="1137"/>
      <c r="C144" s="1137" t="s">
        <v>572</v>
      </c>
      <c r="D144" s="511">
        <v>78178.355340000009</v>
      </c>
      <c r="E144" s="511"/>
      <c r="F144" s="512">
        <v>88078.653999999995</v>
      </c>
      <c r="G144" s="512"/>
    </row>
    <row r="145" spans="1:7" s="1129" customFormat="1">
      <c r="A145" s="1144">
        <v>29</v>
      </c>
      <c r="B145" s="1131"/>
      <c r="C145" s="1131" t="s">
        <v>573</v>
      </c>
      <c r="D145" s="509">
        <v>2582495.7123700101</v>
      </c>
      <c r="E145" s="509"/>
      <c r="F145" s="510">
        <v>2703575.6345900004</v>
      </c>
      <c r="G145" s="510"/>
    </row>
    <row r="146" spans="1:7" s="1129" customFormat="1">
      <c r="A146" s="1150" t="s">
        <v>574</v>
      </c>
      <c r="B146" s="1151"/>
      <c r="C146" s="1151" t="s">
        <v>575</v>
      </c>
      <c r="D146" s="339">
        <v>1649730.8828100099</v>
      </c>
      <c r="E146" s="339"/>
      <c r="F146" s="340">
        <v>1581311.2538100004</v>
      </c>
      <c r="G146" s="340"/>
    </row>
    <row r="147" spans="1:7" s="1126" customFormat="1">
      <c r="A147" s="1141">
        <v>2</v>
      </c>
      <c r="B147" s="1142"/>
      <c r="C147" s="1143" t="s">
        <v>576</v>
      </c>
      <c r="D147" s="428">
        <f t="shared" ref="D147:G147" si="23">D133+D145</f>
        <v>19673317.711920008</v>
      </c>
      <c r="E147" s="428">
        <f t="shared" si="23"/>
        <v>0</v>
      </c>
      <c r="F147" s="428">
        <f t="shared" si="23"/>
        <v>19628264.42551</v>
      </c>
      <c r="G147" s="428">
        <f t="shared" si="23"/>
        <v>0</v>
      </c>
    </row>
    <row r="148" spans="1:7" ht="7.5" customHeight="1"/>
    <row r="149" spans="1:7" ht="13.5" customHeight="1">
      <c r="A149" s="1153" t="s">
        <v>577</v>
      </c>
      <c r="B149" s="1154"/>
      <c r="C149" s="1155"/>
      <c r="D149" s="1154"/>
      <c r="E149" s="1154"/>
      <c r="F149" s="1154"/>
      <c r="G149" s="1154"/>
    </row>
    <row r="150" spans="1:7">
      <c r="A150" s="1156" t="s">
        <v>578</v>
      </c>
      <c r="B150" s="1156"/>
      <c r="C150" s="1156" t="s">
        <v>155</v>
      </c>
      <c r="D150" s="446">
        <f t="shared" ref="D150:G150" si="24">D77+SUM(D8:D12)-D30-D31+D16-D33+D59+D63-D73+D64-D74-D54+D20-D35</f>
        <v>531229.6339999995</v>
      </c>
      <c r="E150" s="446">
        <f t="shared" si="24"/>
        <v>385008.53041139897</v>
      </c>
      <c r="F150" s="446">
        <f t="shared" ref="F150" si="25">F77+SUM(F8:F12)-F30-F31+F16-F33+F59+F63-F73+F64-F74-F54+F20-F35</f>
        <v>566765.25212999759</v>
      </c>
      <c r="G150" s="446">
        <f t="shared" si="24"/>
        <v>295642.82299999992</v>
      </c>
    </row>
    <row r="151" spans="1:7">
      <c r="A151" s="1157" t="s">
        <v>579</v>
      </c>
      <c r="B151" s="1157"/>
      <c r="C151" s="1157" t="s">
        <v>580</v>
      </c>
      <c r="D151" s="450">
        <f t="shared" ref="D151:G151" si="26">IF(D177=0,0,D150/D177)</f>
        <v>6.5977709752049127E-2</v>
      </c>
      <c r="E151" s="450">
        <f t="shared" si="26"/>
        <v>4.7793622501998249E-2</v>
      </c>
      <c r="F151" s="450">
        <f t="shared" si="26"/>
        <v>6.8998279638140467E-2</v>
      </c>
      <c r="G151" s="450">
        <f t="shared" si="26"/>
        <v>3.6255121654763064E-2</v>
      </c>
    </row>
    <row r="152" spans="1:7" s="1159" customFormat="1" ht="25.5">
      <c r="A152" s="1158" t="s">
        <v>581</v>
      </c>
      <c r="B152" s="1158"/>
      <c r="C152" s="1158" t="s">
        <v>582</v>
      </c>
      <c r="D152" s="459">
        <f t="shared" ref="D152:G152" si="27">IF(D107=0,0,D150/D107)</f>
        <v>1.2554951627214093</v>
      </c>
      <c r="E152" s="459">
        <f t="shared" si="27"/>
        <v>0.4741722496078396</v>
      </c>
      <c r="F152" s="459">
        <f t="shared" si="27"/>
        <v>0.93337589972277091</v>
      </c>
      <c r="G152" s="459">
        <f t="shared" si="27"/>
        <v>0.38829475926034251</v>
      </c>
    </row>
    <row r="153" spans="1:7" s="1159" customFormat="1" ht="25.5">
      <c r="A153" s="1160" t="s">
        <v>581</v>
      </c>
      <c r="B153" s="1160"/>
      <c r="C153" s="1160" t="s">
        <v>583</v>
      </c>
      <c r="D153" s="1027">
        <f t="shared" ref="D153:G153" si="28">IF(0=D108,0,D150/D108)</f>
        <v>1.7939989903477627</v>
      </c>
      <c r="E153" s="1027">
        <f t="shared" si="28"/>
        <v>0.62103492369035351</v>
      </c>
      <c r="F153" s="1027">
        <f t="shared" si="28"/>
        <v>1.1944205619259114</v>
      </c>
      <c r="G153" s="1027">
        <f t="shared" si="28"/>
        <v>0.44739085947525986</v>
      </c>
    </row>
    <row r="154" spans="1:7" s="1159" customFormat="1" ht="25.5">
      <c r="A154" s="1161" t="s">
        <v>584</v>
      </c>
      <c r="B154" s="1161"/>
      <c r="C154" s="1161" t="s">
        <v>585</v>
      </c>
      <c r="D154" s="464">
        <f t="shared" ref="D154:G154" si="29">D150-D107</f>
        <v>108106.03322999971</v>
      </c>
      <c r="E154" s="464">
        <f t="shared" si="29"/>
        <v>-426950.69058860093</v>
      </c>
      <c r="F154" s="464">
        <f t="shared" si="29"/>
        <v>-40455.538870002376</v>
      </c>
      <c r="G154" s="464">
        <f t="shared" si="29"/>
        <v>-465744.79800000013</v>
      </c>
    </row>
    <row r="155" spans="1:7" ht="27.6" customHeight="1">
      <c r="A155" s="1162" t="s">
        <v>586</v>
      </c>
      <c r="B155" s="1162"/>
      <c r="C155" s="1162" t="s">
        <v>587</v>
      </c>
      <c r="D155" s="463">
        <f t="shared" ref="D155:G155" si="30">D150-D108</f>
        <v>235114.84415999975</v>
      </c>
      <c r="E155" s="463">
        <f t="shared" si="30"/>
        <v>-234938.13558860088</v>
      </c>
      <c r="F155" s="463">
        <f t="shared" si="30"/>
        <v>92254.623129997635</v>
      </c>
      <c r="G155" s="463">
        <f t="shared" si="30"/>
        <v>-365172.69600000005</v>
      </c>
    </row>
    <row r="156" spans="1:7">
      <c r="A156" s="1156" t="s">
        <v>588</v>
      </c>
      <c r="B156" s="1156"/>
      <c r="C156" s="1156" t="s">
        <v>589</v>
      </c>
      <c r="D156" s="465">
        <f t="shared" ref="D156:G156" si="31">D135+D136-D137+D141-D142</f>
        <v>15326683.002980001</v>
      </c>
      <c r="E156" s="465">
        <f t="shared" si="31"/>
        <v>0</v>
      </c>
      <c r="F156" s="465">
        <f t="shared" si="31"/>
        <v>15189024.725770002</v>
      </c>
      <c r="G156" s="465">
        <f t="shared" si="31"/>
        <v>0</v>
      </c>
    </row>
    <row r="157" spans="1:7">
      <c r="A157" s="1163" t="s">
        <v>590</v>
      </c>
      <c r="B157" s="1163"/>
      <c r="C157" s="1163" t="s">
        <v>591</v>
      </c>
      <c r="D157" s="469">
        <f t="shared" ref="D157:G157" si="32">IF(D177=0,0,D156/D177)</f>
        <v>1.9035448663096988</v>
      </c>
      <c r="E157" s="469">
        <f t="shared" si="32"/>
        <v>0</v>
      </c>
      <c r="F157" s="469">
        <f t="shared" si="32"/>
        <v>1.8491193161907664</v>
      </c>
      <c r="G157" s="469">
        <f t="shared" si="32"/>
        <v>0</v>
      </c>
    </row>
    <row r="158" spans="1:7">
      <c r="A158" s="1156" t="s">
        <v>592</v>
      </c>
      <c r="B158" s="1156"/>
      <c r="C158" s="1156" t="s">
        <v>593</v>
      </c>
      <c r="D158" s="465">
        <f t="shared" ref="D158:G158" si="33">D133-D142-D111</f>
        <v>12007776.32999</v>
      </c>
      <c r="E158" s="465">
        <f t="shared" si="33"/>
        <v>0</v>
      </c>
      <c r="F158" s="465">
        <f t="shared" si="33"/>
        <v>12003487.691260004</v>
      </c>
      <c r="G158" s="465">
        <f t="shared" si="33"/>
        <v>0</v>
      </c>
    </row>
    <row r="159" spans="1:7">
      <c r="A159" s="1157" t="s">
        <v>594</v>
      </c>
      <c r="B159" s="1157"/>
      <c r="C159" s="1157" t="s">
        <v>595</v>
      </c>
      <c r="D159" s="470">
        <f t="shared" ref="D159:G159" si="34">D121-D123-D124-D142-D145</f>
        <v>10388569.04711999</v>
      </c>
      <c r="E159" s="470">
        <f t="shared" si="34"/>
        <v>0</v>
      </c>
      <c r="F159" s="470">
        <f t="shared" si="34"/>
        <v>10249248.288519999</v>
      </c>
      <c r="G159" s="470">
        <f t="shared" si="34"/>
        <v>0</v>
      </c>
    </row>
    <row r="160" spans="1:7">
      <c r="A160" s="1157" t="s">
        <v>596</v>
      </c>
      <c r="B160" s="1157"/>
      <c r="C160" s="1157" t="s">
        <v>597</v>
      </c>
      <c r="D160" s="471">
        <f t="shared" ref="D160:G160" si="35">IF(D175=0,"-",1000*D158/D175)</f>
        <v>24321.714400858</v>
      </c>
      <c r="E160" s="471" t="str">
        <f t="shared" si="35"/>
        <v>-</v>
      </c>
      <c r="F160" s="471">
        <f t="shared" si="35"/>
        <v>24092.697199154602</v>
      </c>
      <c r="G160" s="471" t="str">
        <f t="shared" si="35"/>
        <v>-</v>
      </c>
    </row>
    <row r="161" spans="1:7">
      <c r="A161" s="1157" t="s">
        <v>596</v>
      </c>
      <c r="B161" s="1157"/>
      <c r="C161" s="1157" t="s">
        <v>598</v>
      </c>
      <c r="D161" s="470">
        <f t="shared" ref="D161:G161" si="36">IF(D175=0,0,1000*(D159/D175))</f>
        <v>21042.014978793028</v>
      </c>
      <c r="E161" s="470">
        <f t="shared" si="36"/>
        <v>0</v>
      </c>
      <c r="F161" s="470">
        <f t="shared" si="36"/>
        <v>20571.69065238117</v>
      </c>
      <c r="G161" s="470">
        <f t="shared" si="36"/>
        <v>0</v>
      </c>
    </row>
    <row r="162" spans="1:7">
      <c r="A162" s="1163" t="s">
        <v>599</v>
      </c>
      <c r="B162" s="1163"/>
      <c r="C162" s="1163" t="s">
        <v>600</v>
      </c>
      <c r="D162" s="469">
        <f t="shared" ref="D162:G162" si="37">IF((D22+D23+D65+D66)=0,0,D158/(D22+D23+D65+D66))</f>
        <v>1.9597020738709057</v>
      </c>
      <c r="E162" s="469">
        <f t="shared" si="37"/>
        <v>0</v>
      </c>
      <c r="F162" s="469">
        <f t="shared" si="37"/>
        <v>1.9402340858173603</v>
      </c>
      <c r="G162" s="469">
        <f t="shared" si="37"/>
        <v>0</v>
      </c>
    </row>
    <row r="163" spans="1:7">
      <c r="A163" s="1157" t="s">
        <v>601</v>
      </c>
      <c r="B163" s="1157"/>
      <c r="C163" s="1157" t="s">
        <v>602</v>
      </c>
      <c r="D163" s="446">
        <f t="shared" ref="D163:G163" si="38">D145</f>
        <v>2582495.7123700101</v>
      </c>
      <c r="E163" s="446">
        <f t="shared" si="38"/>
        <v>0</v>
      </c>
      <c r="F163" s="446">
        <f t="shared" si="38"/>
        <v>2703575.6345900004</v>
      </c>
      <c r="G163" s="446">
        <f t="shared" si="38"/>
        <v>0</v>
      </c>
    </row>
    <row r="164" spans="1:7" ht="25.5">
      <c r="A164" s="1158" t="s">
        <v>603</v>
      </c>
      <c r="B164" s="1163"/>
      <c r="C164" s="1163" t="s">
        <v>604</v>
      </c>
      <c r="D164" s="459">
        <f t="shared" ref="D164:G164" si="39">IF(D178=0,0,D146/D178)</f>
        <v>0.20647265870624992</v>
      </c>
      <c r="E164" s="459">
        <f t="shared" si="39"/>
        <v>0</v>
      </c>
      <c r="F164" s="459">
        <f t="shared" si="39"/>
        <v>0.1941426465934562</v>
      </c>
      <c r="G164" s="459">
        <f t="shared" si="39"/>
        <v>0</v>
      </c>
    </row>
    <row r="165" spans="1:7">
      <c r="A165" s="1164" t="s">
        <v>605</v>
      </c>
      <c r="B165" s="1164"/>
      <c r="C165" s="1164" t="s">
        <v>606</v>
      </c>
      <c r="D165" s="477">
        <f t="shared" ref="D165:G165" si="40">IF(D177=0,0,D180/D177)</f>
        <v>6.6863382719401065E-2</v>
      </c>
      <c r="E165" s="477">
        <f t="shared" si="40"/>
        <v>6.7050809687249371E-2</v>
      </c>
      <c r="F165" s="477">
        <f t="shared" si="40"/>
        <v>6.8868993696677219E-2</v>
      </c>
      <c r="G165" s="477">
        <f t="shared" si="40"/>
        <v>6.8885593770781892E-2</v>
      </c>
    </row>
    <row r="166" spans="1:7">
      <c r="A166" s="1157" t="s">
        <v>607</v>
      </c>
      <c r="B166" s="1157"/>
      <c r="C166" s="1157" t="s">
        <v>608</v>
      </c>
      <c r="D166" s="446">
        <f t="shared" ref="D166:G166" si="41">D55</f>
        <v>44546.214030000032</v>
      </c>
      <c r="E166" s="446">
        <f t="shared" si="41"/>
        <v>46897.950999999972</v>
      </c>
      <c r="F166" s="446">
        <f t="shared" si="41"/>
        <v>48893.923060000001</v>
      </c>
      <c r="G166" s="446">
        <f t="shared" si="41"/>
        <v>47714.738000000012</v>
      </c>
    </row>
    <row r="167" spans="1:7" s="1159" customFormat="1" ht="25.5">
      <c r="A167" s="1158" t="s">
        <v>609</v>
      </c>
      <c r="B167" s="1163"/>
      <c r="C167" s="1163" t="s">
        <v>610</v>
      </c>
      <c r="D167" s="459">
        <f t="shared" ref="D167:G167" si="42">IF(0=D111,0,(D44+D45+D46+D47+D48)/D111)</f>
        <v>3.4025228577062361E-2</v>
      </c>
      <c r="E167" s="459">
        <f t="shared" si="42"/>
        <v>0</v>
      </c>
      <c r="F167" s="459">
        <f t="shared" si="42"/>
        <v>2.8976210031377948E-2</v>
      </c>
      <c r="G167" s="459">
        <f t="shared" si="42"/>
        <v>0</v>
      </c>
    </row>
    <row r="168" spans="1:7">
      <c r="A168" s="1157" t="s">
        <v>611</v>
      </c>
      <c r="B168" s="1156"/>
      <c r="C168" s="1156" t="s">
        <v>612</v>
      </c>
      <c r="D168" s="446">
        <f t="shared" ref="D168:G168" si="43">D38-D44</f>
        <v>68647.533799999976</v>
      </c>
      <c r="E168" s="446">
        <f t="shared" si="43"/>
        <v>73121.129000000001</v>
      </c>
      <c r="F168" s="446">
        <f t="shared" si="43"/>
        <v>68032.071549999979</v>
      </c>
      <c r="G168" s="446">
        <f t="shared" si="43"/>
        <v>79556.903000000006</v>
      </c>
    </row>
    <row r="169" spans="1:7">
      <c r="A169" s="1163" t="s">
        <v>613</v>
      </c>
      <c r="B169" s="1163"/>
      <c r="C169" s="1163" t="s">
        <v>614</v>
      </c>
      <c r="D169" s="450">
        <f t="shared" ref="D169:G169" si="44">IF(D177=0,0,D168/D177)</f>
        <v>8.5258930796966517E-3</v>
      </c>
      <c r="E169" s="450">
        <f t="shared" si="44"/>
        <v>9.0770031318829405E-3</v>
      </c>
      <c r="F169" s="450">
        <f t="shared" si="44"/>
        <v>8.2822577416799808E-3</v>
      </c>
      <c r="G169" s="450">
        <f t="shared" si="44"/>
        <v>9.7561820289518274E-3</v>
      </c>
    </row>
    <row r="170" spans="1:7">
      <c r="A170" s="1157" t="s">
        <v>615</v>
      </c>
      <c r="B170" s="1157"/>
      <c r="C170" s="1157" t="s">
        <v>616</v>
      </c>
      <c r="D170" s="446">
        <f t="shared" ref="D170:G170" si="45">SUM(D82:D87)+SUM(D89:D94)</f>
        <v>560488.7124399998</v>
      </c>
      <c r="E170" s="446">
        <f t="shared" si="45"/>
        <v>829533.88599999994</v>
      </c>
      <c r="F170" s="446">
        <f t="shared" ref="F170" si="46">SUM(F82:F87)+SUM(F89:F94)</f>
        <v>639573.348</v>
      </c>
      <c r="G170" s="446">
        <f t="shared" si="45"/>
        <v>790314.34400000004</v>
      </c>
    </row>
    <row r="171" spans="1:7">
      <c r="A171" s="1157" t="s">
        <v>617</v>
      </c>
      <c r="B171" s="1157"/>
      <c r="C171" s="1157" t="s">
        <v>618</v>
      </c>
      <c r="D171" s="470">
        <f t="shared" ref="D171:G171" si="47">SUM(D96:D102)+SUM(D104:D105)</f>
        <v>137365.11167000001</v>
      </c>
      <c r="E171" s="470">
        <f t="shared" si="47"/>
        <v>17574.665000000001</v>
      </c>
      <c r="F171" s="470">
        <f t="shared" ref="F171" si="48">SUM(F96:F102)+SUM(F104:F105)</f>
        <v>32352.557000000001</v>
      </c>
      <c r="G171" s="470">
        <f t="shared" si="47"/>
        <v>28926.723000000002</v>
      </c>
    </row>
    <row r="172" spans="1:7">
      <c r="A172" s="1164" t="s">
        <v>619</v>
      </c>
      <c r="B172" s="1164"/>
      <c r="C172" s="1164" t="s">
        <v>620</v>
      </c>
      <c r="D172" s="477">
        <f t="shared" ref="D172:G172" si="49">IF(D184=0,0,D170/D184)</f>
        <v>6.9747419342505543E-2</v>
      </c>
      <c r="E172" s="477">
        <f t="shared" si="49"/>
        <v>9.8181550777857521E-2</v>
      </c>
      <c r="F172" s="477">
        <f t="shared" si="49"/>
        <v>7.7598678626734446E-2</v>
      </c>
      <c r="G172" s="477">
        <f t="shared" si="49"/>
        <v>9.1839101415667507E-2</v>
      </c>
    </row>
    <row r="174" spans="1:7">
      <c r="A174" s="1165" t="s">
        <v>621</v>
      </c>
      <c r="B174" s="1102"/>
      <c r="C174" s="1103"/>
      <c r="D174" s="1028"/>
      <c r="E174" s="1028"/>
      <c r="F174" s="1028"/>
      <c r="G174" s="1028"/>
    </row>
    <row r="175" spans="1:7" s="1050" customFormat="1">
      <c r="A175" s="1101" t="s">
        <v>622</v>
      </c>
      <c r="B175" s="1102"/>
      <c r="C175" s="1102" t="s">
        <v>623</v>
      </c>
      <c r="D175" s="1028">
        <v>493706</v>
      </c>
      <c r="E175" s="1028">
        <v>0</v>
      </c>
      <c r="F175" s="1029">
        <v>498221</v>
      </c>
      <c r="G175" s="1029"/>
    </row>
    <row r="176" spans="1:7">
      <c r="A176" s="1166" t="s">
        <v>624</v>
      </c>
      <c r="B176" s="1167"/>
      <c r="C176" s="1167"/>
      <c r="D176" s="1167"/>
      <c r="E176" s="1167"/>
      <c r="F176" s="1167"/>
      <c r="G176" s="1167"/>
    </row>
    <row r="177" spans="1:7">
      <c r="A177" s="1168" t="s">
        <v>625</v>
      </c>
      <c r="B177" s="1167"/>
      <c r="C177" s="1167" t="s">
        <v>626</v>
      </c>
      <c r="D177" s="1169">
        <f t="shared" ref="D177:G177" si="50">SUM(D22:D32)+SUM(D44:D53)+SUM(D65:D72)+D75</f>
        <v>8051653.1415899992</v>
      </c>
      <c r="E177" s="1169">
        <f t="shared" si="50"/>
        <v>8055646.5539999986</v>
      </c>
      <c r="F177" s="1169">
        <f t="shared" ref="F177" si="51">SUM(F22:F32)+SUM(F44:F53)+SUM(F65:F72)+F75</f>
        <v>8214193.9640000006</v>
      </c>
      <c r="G177" s="1169">
        <f t="shared" si="50"/>
        <v>8154511.9559999993</v>
      </c>
    </row>
    <row r="178" spans="1:7">
      <c r="A178" s="1168" t="s">
        <v>627</v>
      </c>
      <c r="B178" s="1167"/>
      <c r="C178" s="1167" t="s">
        <v>628</v>
      </c>
      <c r="D178" s="1169">
        <f t="shared" ref="D178:G178" si="52">D78-D17-D20-D59-D63-D64</f>
        <v>7990069.4510700004</v>
      </c>
      <c r="E178" s="1169">
        <f t="shared" si="52"/>
        <v>8135162.9415886002</v>
      </c>
      <c r="F178" s="1169">
        <f t="shared" si="52"/>
        <v>8145099.9126500022</v>
      </c>
      <c r="G178" s="1169">
        <f t="shared" si="52"/>
        <v>8341040.6279999996</v>
      </c>
    </row>
    <row r="179" spans="1:7">
      <c r="A179" s="1168"/>
      <c r="B179" s="1167"/>
      <c r="C179" s="1167" t="s">
        <v>629</v>
      </c>
      <c r="D179" s="1169">
        <f t="shared" ref="D179:G179" si="53">D178+D170</f>
        <v>8550558.1635100003</v>
      </c>
      <c r="E179" s="1169">
        <f t="shared" si="53"/>
        <v>8964696.8275885992</v>
      </c>
      <c r="F179" s="1169">
        <f t="shared" si="53"/>
        <v>8784673.2606500015</v>
      </c>
      <c r="G179" s="1169">
        <f t="shared" si="53"/>
        <v>9131354.9719999991</v>
      </c>
    </row>
    <row r="180" spans="1:7">
      <c r="A180" s="1167" t="s">
        <v>630</v>
      </c>
      <c r="B180" s="1167"/>
      <c r="C180" s="1167" t="s">
        <v>631</v>
      </c>
      <c r="D180" s="1169">
        <f t="shared" ref="D180:G180" si="54">D38-D44+D8+D9+D10+D16-D33</f>
        <v>538360.76553000009</v>
      </c>
      <c r="E180" s="1169">
        <f t="shared" si="54"/>
        <v>540137.62400000007</v>
      </c>
      <c r="F180" s="1169">
        <f t="shared" si="54"/>
        <v>565703.27233000007</v>
      </c>
      <c r="G180" s="1169">
        <f t="shared" si="54"/>
        <v>561728.39800000004</v>
      </c>
    </row>
    <row r="181" spans="1:7" ht="27.6" customHeight="1">
      <c r="A181" s="1170" t="s">
        <v>632</v>
      </c>
      <c r="B181" s="1171"/>
      <c r="C181" s="1171" t="s">
        <v>633</v>
      </c>
      <c r="D181" s="491">
        <f t="shared" ref="D181:G181" si="55">D22+D23+D24+D25+D26+D29+SUM(D44:D47)+SUM(D49:D53)-D54+D32-D33+SUM(D65:D70)+D72</f>
        <v>8017191.540529999</v>
      </c>
      <c r="E181" s="491">
        <f t="shared" si="55"/>
        <v>8015114.5839999998</v>
      </c>
      <c r="F181" s="491">
        <f t="shared" si="55"/>
        <v>8176510.2569100009</v>
      </c>
      <c r="G181" s="491">
        <f t="shared" si="55"/>
        <v>8114310.2989999987</v>
      </c>
    </row>
    <row r="182" spans="1:7">
      <c r="A182" s="1172" t="s">
        <v>634</v>
      </c>
      <c r="B182" s="1171"/>
      <c r="C182" s="1171" t="s">
        <v>635</v>
      </c>
      <c r="D182" s="491">
        <f t="shared" ref="D182:G182" si="56">D181+D171</f>
        <v>8154556.6521999985</v>
      </c>
      <c r="E182" s="491">
        <f t="shared" si="56"/>
        <v>8032689.2489999998</v>
      </c>
      <c r="F182" s="491">
        <f t="shared" si="56"/>
        <v>8208862.813910001</v>
      </c>
      <c r="G182" s="491">
        <f t="shared" si="56"/>
        <v>8143237.0219999989</v>
      </c>
    </row>
    <row r="183" spans="1:7">
      <c r="A183" s="1172" t="s">
        <v>636</v>
      </c>
      <c r="B183" s="1171"/>
      <c r="C183" s="1171" t="s">
        <v>637</v>
      </c>
      <c r="D183" s="491">
        <f t="shared" ref="D183:G183" si="57">D4+D5-D7+D38+D39+D40+D41+D43+D13-D16+D57+D58+D60+D62</f>
        <v>7475489.0731699998</v>
      </c>
      <c r="E183" s="491">
        <f t="shared" si="57"/>
        <v>7619445.3715885999</v>
      </c>
      <c r="F183" s="491">
        <f t="shared" si="57"/>
        <v>7602491.5855600024</v>
      </c>
      <c r="G183" s="491">
        <f t="shared" si="57"/>
        <v>7815108.9649999999</v>
      </c>
    </row>
    <row r="184" spans="1:7">
      <c r="A184" s="1172" t="s">
        <v>638</v>
      </c>
      <c r="B184" s="1171"/>
      <c r="C184" s="1171" t="s">
        <v>639</v>
      </c>
      <c r="D184" s="491">
        <f t="shared" ref="D184:G184" si="58">D183+D170</f>
        <v>8035977.7856099997</v>
      </c>
      <c r="E184" s="491">
        <f t="shared" si="58"/>
        <v>8448979.2575885989</v>
      </c>
      <c r="F184" s="491">
        <f t="shared" si="58"/>
        <v>8242064.9335600026</v>
      </c>
      <c r="G184" s="491">
        <f t="shared" si="58"/>
        <v>8605423.3090000004</v>
      </c>
    </row>
    <row r="185" spans="1:7">
      <c r="A185" s="1172"/>
      <c r="B185" s="1171"/>
      <c r="C185" s="1171" t="s">
        <v>640</v>
      </c>
      <c r="D185" s="491">
        <f t="shared" ref="D185:G186" si="59">D181-D183</f>
        <v>541702.46735999919</v>
      </c>
      <c r="E185" s="491">
        <f t="shared" si="59"/>
        <v>395669.21241139993</v>
      </c>
      <c r="F185" s="491">
        <f t="shared" si="59"/>
        <v>574018.67134999856</v>
      </c>
      <c r="G185" s="491">
        <f t="shared" si="59"/>
        <v>299201.33399999887</v>
      </c>
    </row>
    <row r="186" spans="1:7">
      <c r="A186" s="1172"/>
      <c r="B186" s="1171"/>
      <c r="C186" s="1171" t="s">
        <v>641</v>
      </c>
      <c r="D186" s="491">
        <f t="shared" si="59"/>
        <v>118578.86658999883</v>
      </c>
      <c r="E186" s="491">
        <f t="shared" si="59"/>
        <v>-416290.00858859904</v>
      </c>
      <c r="F186" s="491">
        <f t="shared" si="59"/>
        <v>-33202.119650001638</v>
      </c>
      <c r="G186" s="491">
        <f t="shared" si="59"/>
        <v>-462186.28700000141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fitToHeight="8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37" max="21" man="1"/>
    <brk id="79" max="21" man="1"/>
    <brk id="132" max="21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7.28515625" style="276" customWidth="1"/>
    <col min="2" max="2" width="3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1" s="266" customFormat="1" ht="18" customHeight="1">
      <c r="A1" s="259" t="s">
        <v>189</v>
      </c>
      <c r="B1" s="493" t="s">
        <v>644</v>
      </c>
      <c r="C1" s="493" t="s">
        <v>111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</row>
    <row r="2" spans="1:41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1" ht="15" customHeight="1">
      <c r="A3" s="273" t="s">
        <v>192</v>
      </c>
      <c r="B3" s="274"/>
      <c r="C3" s="274"/>
      <c r="D3" s="275"/>
      <c r="E3" s="275"/>
      <c r="F3" s="275"/>
      <c r="G3" s="275"/>
    </row>
    <row r="4" spans="1:41" s="282" customFormat="1" ht="12.75" customHeight="1">
      <c r="A4" s="494">
        <v>30</v>
      </c>
      <c r="B4" s="495"/>
      <c r="C4" s="279" t="s">
        <v>33</v>
      </c>
      <c r="D4" s="280">
        <v>71494</v>
      </c>
      <c r="E4" s="280">
        <v>74324</v>
      </c>
      <c r="F4" s="281">
        <v>72822</v>
      </c>
      <c r="G4" s="281">
        <v>74423</v>
      </c>
    </row>
    <row r="5" spans="1:41" s="282" customFormat="1" ht="12.75" customHeight="1">
      <c r="A5" s="283">
        <v>31</v>
      </c>
      <c r="B5" s="284"/>
      <c r="C5" s="285" t="s">
        <v>193</v>
      </c>
      <c r="D5" s="286">
        <v>30470</v>
      </c>
      <c r="E5" s="286">
        <v>29841</v>
      </c>
      <c r="F5" s="287">
        <v>29257.7</v>
      </c>
      <c r="G5" s="287">
        <v>29594.9</v>
      </c>
    </row>
    <row r="6" spans="1:41" s="282" customFormat="1" ht="12.75" customHeight="1">
      <c r="A6" s="288" t="s">
        <v>36</v>
      </c>
      <c r="B6" s="289"/>
      <c r="C6" s="290" t="s">
        <v>194</v>
      </c>
      <c r="D6" s="286">
        <v>7671</v>
      </c>
      <c r="E6" s="286">
        <v>5939</v>
      </c>
      <c r="F6" s="287">
        <v>5855.4</v>
      </c>
      <c r="G6" s="287">
        <v>6207</v>
      </c>
    </row>
    <row r="7" spans="1:41" s="282" customFormat="1" ht="12.75" customHeight="1">
      <c r="A7" s="288" t="s">
        <v>195</v>
      </c>
      <c r="B7" s="289"/>
      <c r="C7" s="290" t="s">
        <v>196</v>
      </c>
      <c r="D7" s="286">
        <v>-75</v>
      </c>
      <c r="E7" s="286">
        <v>0</v>
      </c>
      <c r="F7" s="287">
        <v>-453.8</v>
      </c>
      <c r="G7" s="287">
        <v>221.1</v>
      </c>
    </row>
    <row r="8" spans="1:41" s="282" customFormat="1" ht="12.75" customHeight="1">
      <c r="A8" s="291">
        <v>330</v>
      </c>
      <c r="B8" s="284"/>
      <c r="C8" s="285" t="s">
        <v>197</v>
      </c>
      <c r="D8" s="286">
        <v>3876</v>
      </c>
      <c r="E8" s="286">
        <v>5319</v>
      </c>
      <c r="F8" s="287">
        <v>4037.4</v>
      </c>
      <c r="G8" s="287">
        <v>4389.8999999999996</v>
      </c>
    </row>
    <row r="9" spans="1:41" s="282" customFormat="1" ht="12.75" customHeight="1">
      <c r="A9" s="291">
        <v>332</v>
      </c>
      <c r="B9" s="284"/>
      <c r="C9" s="285" t="s">
        <v>198</v>
      </c>
      <c r="D9" s="286">
        <v>251</v>
      </c>
      <c r="E9" s="286">
        <v>939</v>
      </c>
      <c r="F9" s="287">
        <v>514</v>
      </c>
      <c r="G9" s="287">
        <v>836.5</v>
      </c>
    </row>
    <row r="10" spans="1:41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1" s="282" customFormat="1" ht="12.75" customHeight="1">
      <c r="A11" s="283">
        <v>350</v>
      </c>
      <c r="B11" s="284"/>
      <c r="C11" s="285" t="s">
        <v>200</v>
      </c>
      <c r="D11" s="286">
        <v>2800</v>
      </c>
      <c r="E11" s="286">
        <v>2763</v>
      </c>
      <c r="F11" s="287">
        <v>2750.2</v>
      </c>
      <c r="G11" s="287">
        <v>2533</v>
      </c>
    </row>
    <row r="12" spans="1:41" s="295" customFormat="1">
      <c r="A12" s="292">
        <v>351</v>
      </c>
      <c r="B12" s="293"/>
      <c r="C12" s="294" t="s">
        <v>201</v>
      </c>
      <c r="D12" s="286">
        <v>17076</v>
      </c>
      <c r="E12" s="286">
        <v>812</v>
      </c>
      <c r="F12" s="287">
        <v>2319.8000000000002</v>
      </c>
      <c r="G12" s="287">
        <v>915.8</v>
      </c>
    </row>
    <row r="13" spans="1:41" s="282" customFormat="1" ht="12.75" customHeight="1">
      <c r="A13" s="283">
        <v>36</v>
      </c>
      <c r="B13" s="284"/>
      <c r="C13" s="285" t="s">
        <v>202</v>
      </c>
      <c r="D13" s="286">
        <v>182369</v>
      </c>
      <c r="E13" s="286">
        <v>185749</v>
      </c>
      <c r="F13" s="287">
        <v>189899.2</v>
      </c>
      <c r="G13" s="287">
        <v>193169</v>
      </c>
    </row>
    <row r="14" spans="1:41" s="282" customFormat="1" ht="12.75" customHeight="1">
      <c r="A14" s="296" t="s">
        <v>203</v>
      </c>
      <c r="B14" s="284"/>
      <c r="C14" s="297" t="s">
        <v>204</v>
      </c>
      <c r="D14" s="286">
        <v>44404</v>
      </c>
      <c r="E14" s="286">
        <v>0</v>
      </c>
      <c r="F14" s="287">
        <v>51250.1</v>
      </c>
      <c r="G14" s="287">
        <v>51337.9</v>
      </c>
    </row>
    <row r="15" spans="1:41" s="282" customFormat="1" ht="12.75" customHeight="1">
      <c r="A15" s="296" t="s">
        <v>205</v>
      </c>
      <c r="B15" s="284"/>
      <c r="C15" s="297" t="s">
        <v>206</v>
      </c>
      <c r="D15" s="286">
        <v>3320</v>
      </c>
      <c r="E15" s="286">
        <v>0</v>
      </c>
      <c r="F15" s="287">
        <v>3010.9</v>
      </c>
      <c r="G15" s="287">
        <v>3290.5</v>
      </c>
    </row>
    <row r="16" spans="1:41" s="303" customFormat="1" ht="26.25" customHeight="1">
      <c r="A16" s="296" t="s">
        <v>207</v>
      </c>
      <c r="B16" s="496"/>
      <c r="C16" s="297" t="s">
        <v>208</v>
      </c>
      <c r="D16" s="286">
        <v>8015</v>
      </c>
      <c r="E16" s="286">
        <v>8313</v>
      </c>
      <c r="F16" s="287">
        <v>11745.1</v>
      </c>
      <c r="G16" s="287">
        <v>9035.7999999999993</v>
      </c>
    </row>
    <row r="17" spans="1:7" s="304" customFormat="1">
      <c r="A17" s="283">
        <v>37</v>
      </c>
      <c r="B17" s="284"/>
      <c r="C17" s="285" t="s">
        <v>209</v>
      </c>
      <c r="D17" s="286">
        <v>29499</v>
      </c>
      <c r="E17" s="286">
        <v>29963</v>
      </c>
      <c r="F17" s="287">
        <v>28773.7</v>
      </c>
      <c r="G17" s="287">
        <v>26185.3</v>
      </c>
    </row>
    <row r="18" spans="1:7" s="304" customFormat="1">
      <c r="A18" s="327" t="s">
        <v>210</v>
      </c>
      <c r="B18" s="289"/>
      <c r="C18" s="290" t="s">
        <v>211</v>
      </c>
      <c r="D18" s="286">
        <v>973</v>
      </c>
      <c r="E18" s="286">
        <v>0</v>
      </c>
      <c r="F18" s="287">
        <v>956.8</v>
      </c>
      <c r="G18" s="287">
        <v>0</v>
      </c>
    </row>
    <row r="19" spans="1:7" s="304" customFormat="1">
      <c r="A19" s="327" t="s">
        <v>212</v>
      </c>
      <c r="B19" s="289"/>
      <c r="C19" s="290" t="s">
        <v>213</v>
      </c>
      <c r="D19" s="286">
        <v>0</v>
      </c>
      <c r="E19" s="286">
        <v>0</v>
      </c>
      <c r="F19" s="287">
        <v>0</v>
      </c>
      <c r="G19" s="287">
        <v>0</v>
      </c>
    </row>
    <row r="20" spans="1:7" s="282" customFormat="1" ht="12.75" customHeight="1">
      <c r="A20" s="305">
        <v>39</v>
      </c>
      <c r="B20" s="306"/>
      <c r="C20" s="307" t="s">
        <v>214</v>
      </c>
      <c r="D20" s="308">
        <v>11709</v>
      </c>
      <c r="E20" s="308">
        <v>11314</v>
      </c>
      <c r="F20" s="381">
        <v>10253.799999999999</v>
      </c>
      <c r="G20" s="309">
        <v>11379.7</v>
      </c>
    </row>
    <row r="21" spans="1:7" ht="12.75" customHeight="1">
      <c r="A21" s="310"/>
      <c r="B21" s="310"/>
      <c r="C21" s="311" t="s">
        <v>215</v>
      </c>
      <c r="D21" s="312">
        <f t="shared" ref="D21:G21" si="0">D4+D5+SUM(D8:D13)+D17</f>
        <v>337835</v>
      </c>
      <c r="E21" s="312">
        <f t="shared" si="0"/>
        <v>329710</v>
      </c>
      <c r="F21" s="312">
        <f t="shared" si="0"/>
        <v>330374</v>
      </c>
      <c r="G21" s="312">
        <f t="shared" si="0"/>
        <v>332047.39999999997</v>
      </c>
    </row>
    <row r="22" spans="1:7" s="282" customFormat="1" ht="12.75" customHeight="1">
      <c r="A22" s="291" t="s">
        <v>216</v>
      </c>
      <c r="B22" s="284"/>
      <c r="C22" s="285" t="s">
        <v>217</v>
      </c>
      <c r="D22" s="335">
        <v>90833</v>
      </c>
      <c r="E22" s="335">
        <v>89918</v>
      </c>
      <c r="F22" s="336">
        <v>93549.8</v>
      </c>
      <c r="G22" s="336">
        <v>92243</v>
      </c>
    </row>
    <row r="23" spans="1:7" s="282" customFormat="1" ht="12.75" customHeight="1">
      <c r="A23" s="291" t="s">
        <v>218</v>
      </c>
      <c r="B23" s="284"/>
      <c r="C23" s="285" t="s">
        <v>219</v>
      </c>
      <c r="D23" s="335">
        <v>17128</v>
      </c>
      <c r="E23" s="335">
        <v>15325</v>
      </c>
      <c r="F23" s="336">
        <v>16946.7</v>
      </c>
      <c r="G23" s="336">
        <v>16779</v>
      </c>
    </row>
    <row r="24" spans="1:7" s="315" customFormat="1" ht="12.75" customHeight="1">
      <c r="A24" s="283">
        <v>41</v>
      </c>
      <c r="B24" s="284"/>
      <c r="C24" s="285" t="s">
        <v>220</v>
      </c>
      <c r="D24" s="335">
        <v>12083</v>
      </c>
      <c r="E24" s="335">
        <v>13263</v>
      </c>
      <c r="F24" s="336">
        <v>15509.9</v>
      </c>
      <c r="G24" s="336">
        <v>13034.6</v>
      </c>
    </row>
    <row r="25" spans="1:7" s="282" customFormat="1" ht="12.75" customHeight="1">
      <c r="A25" s="316">
        <v>42</v>
      </c>
      <c r="B25" s="317"/>
      <c r="C25" s="285" t="s">
        <v>221</v>
      </c>
      <c r="D25" s="335">
        <v>31483</v>
      </c>
      <c r="E25" s="335">
        <v>30871</v>
      </c>
      <c r="F25" s="336">
        <v>34688.300000000003</v>
      </c>
      <c r="G25" s="336">
        <v>25584.6</v>
      </c>
    </row>
    <row r="26" spans="1:7" s="322" customFormat="1" ht="12.75" customHeight="1">
      <c r="A26" s="292">
        <v>430</v>
      </c>
      <c r="B26" s="284"/>
      <c r="C26" s="285" t="s">
        <v>222</v>
      </c>
      <c r="D26" s="497">
        <v>0</v>
      </c>
      <c r="E26" s="497">
        <v>0</v>
      </c>
      <c r="F26" s="498">
        <v>0</v>
      </c>
      <c r="G26" s="498">
        <v>0.5</v>
      </c>
    </row>
    <row r="27" spans="1:7" s="322" customFormat="1" ht="12.75" customHeight="1">
      <c r="A27" s="292">
        <v>431</v>
      </c>
      <c r="B27" s="284"/>
      <c r="C27" s="285" t="s">
        <v>223</v>
      </c>
      <c r="D27" s="497">
        <v>226</v>
      </c>
      <c r="E27" s="497">
        <v>245</v>
      </c>
      <c r="F27" s="498">
        <v>306</v>
      </c>
      <c r="G27" s="498">
        <v>240</v>
      </c>
    </row>
    <row r="28" spans="1:7" s="322" customFormat="1" ht="12.75" customHeight="1">
      <c r="A28" s="292">
        <v>432</v>
      </c>
      <c r="B28" s="284"/>
      <c r="C28" s="285" t="s">
        <v>224</v>
      </c>
      <c r="D28" s="497">
        <v>0</v>
      </c>
      <c r="E28" s="497">
        <v>0</v>
      </c>
      <c r="F28" s="498">
        <v>0</v>
      </c>
      <c r="G28" s="498">
        <v>0</v>
      </c>
    </row>
    <row r="29" spans="1:7" s="322" customFormat="1" ht="12.75" customHeight="1">
      <c r="A29" s="292">
        <v>439</v>
      </c>
      <c r="B29" s="284"/>
      <c r="C29" s="285" t="s">
        <v>225</v>
      </c>
      <c r="D29" s="497">
        <v>0</v>
      </c>
      <c r="E29" s="497">
        <v>0</v>
      </c>
      <c r="F29" s="498">
        <v>0</v>
      </c>
      <c r="G29" s="498">
        <v>0</v>
      </c>
    </row>
    <row r="30" spans="1:7" s="282" customFormat="1" ht="31.15" customHeight="1">
      <c r="A30" s="292">
        <v>450</v>
      </c>
      <c r="B30" s="293"/>
      <c r="C30" s="294" t="s">
        <v>226</v>
      </c>
      <c r="D30" s="286">
        <v>951</v>
      </c>
      <c r="E30" s="286">
        <v>1109</v>
      </c>
      <c r="F30" s="287">
        <v>616.9</v>
      </c>
      <c r="G30" s="287">
        <v>980.6</v>
      </c>
    </row>
    <row r="31" spans="1:7" s="295" customFormat="1" ht="29.45" customHeight="1">
      <c r="A31" s="292">
        <v>451</v>
      </c>
      <c r="B31" s="293"/>
      <c r="C31" s="294" t="s">
        <v>227</v>
      </c>
      <c r="D31" s="335">
        <v>5413</v>
      </c>
      <c r="E31" s="335">
        <v>6291</v>
      </c>
      <c r="F31" s="336">
        <v>10701.4</v>
      </c>
      <c r="G31" s="336">
        <v>9803.4</v>
      </c>
    </row>
    <row r="32" spans="1:7" s="282" customFormat="1" ht="12.75" customHeight="1">
      <c r="A32" s="283">
        <v>46</v>
      </c>
      <c r="B32" s="284"/>
      <c r="C32" s="285" t="s">
        <v>228</v>
      </c>
      <c r="D32" s="335">
        <v>133916</v>
      </c>
      <c r="E32" s="335">
        <v>133072</v>
      </c>
      <c r="F32" s="336">
        <v>136351.5</v>
      </c>
      <c r="G32" s="336">
        <v>136146.6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74">
        <v>0</v>
      </c>
      <c r="E33" s="374">
        <v>0</v>
      </c>
      <c r="F33" s="375">
        <v>0</v>
      </c>
      <c r="G33" s="375">
        <v>0</v>
      </c>
    </row>
    <row r="34" spans="1:7" s="282" customFormat="1" ht="15" customHeight="1">
      <c r="A34" s="283">
        <v>47</v>
      </c>
      <c r="B34" s="284"/>
      <c r="C34" s="285" t="s">
        <v>209</v>
      </c>
      <c r="D34" s="335">
        <v>29499</v>
      </c>
      <c r="E34" s="335">
        <v>29963</v>
      </c>
      <c r="F34" s="336">
        <v>28773.7</v>
      </c>
      <c r="G34" s="336">
        <v>26185.3</v>
      </c>
    </row>
    <row r="35" spans="1:7" s="282" customFormat="1" ht="15" customHeight="1">
      <c r="A35" s="305">
        <v>49</v>
      </c>
      <c r="B35" s="306"/>
      <c r="C35" s="307" t="s">
        <v>231</v>
      </c>
      <c r="D35" s="380">
        <v>11709</v>
      </c>
      <c r="E35" s="380">
        <v>11314</v>
      </c>
      <c r="F35" s="381">
        <v>10253.799999999999</v>
      </c>
      <c r="G35" s="381">
        <v>11379.7</v>
      </c>
    </row>
    <row r="36" spans="1:7" ht="13.5" customHeight="1">
      <c r="A36" s="310"/>
      <c r="B36" s="341"/>
      <c r="C36" s="311" t="s">
        <v>232</v>
      </c>
      <c r="D36" s="312">
        <f t="shared" ref="D36:G36" si="1">D22+D23+D24+D25+D26+D27+D28+D29+D30+D31+D32+D34</f>
        <v>321532</v>
      </c>
      <c r="E36" s="312">
        <f t="shared" si="1"/>
        <v>320057</v>
      </c>
      <c r="F36" s="312">
        <f t="shared" si="1"/>
        <v>337444.2</v>
      </c>
      <c r="G36" s="312">
        <f t="shared" si="1"/>
        <v>320997.60000000003</v>
      </c>
    </row>
    <row r="37" spans="1:7" s="499" customFormat="1" ht="15" customHeight="1">
      <c r="A37" s="310"/>
      <c r="B37" s="341"/>
      <c r="C37" s="311" t="s">
        <v>233</v>
      </c>
      <c r="D37" s="312">
        <f t="shared" ref="D37:G37" si="2">D36-D21</f>
        <v>-16303</v>
      </c>
      <c r="E37" s="312">
        <f t="shared" si="2"/>
        <v>-9653</v>
      </c>
      <c r="F37" s="312">
        <f t="shared" si="2"/>
        <v>7070.2000000000116</v>
      </c>
      <c r="G37" s="312">
        <f t="shared" si="2"/>
        <v>-11049.79999999993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704</v>
      </c>
      <c r="E38" s="335">
        <v>196</v>
      </c>
      <c r="F38" s="336">
        <v>362.5</v>
      </c>
      <c r="G38" s="336">
        <v>195.5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0</v>
      </c>
      <c r="E39" s="335">
        <v>0</v>
      </c>
      <c r="F39" s="336">
        <v>0</v>
      </c>
      <c r="G39" s="336">
        <v>0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2</v>
      </c>
      <c r="E40" s="335">
        <v>0</v>
      </c>
      <c r="F40" s="336">
        <v>10.5</v>
      </c>
      <c r="G40" s="336">
        <v>0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230</v>
      </c>
      <c r="E41" s="335">
        <v>217</v>
      </c>
      <c r="F41" s="336">
        <v>213.7</v>
      </c>
      <c r="G41" s="336">
        <v>218.1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6204</v>
      </c>
      <c r="E42" s="335">
        <v>0</v>
      </c>
      <c r="F42" s="336">
        <v>12457.3</v>
      </c>
      <c r="G42" s="336">
        <v>0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13013</v>
      </c>
      <c r="E43" s="335">
        <v>6000</v>
      </c>
      <c r="F43" s="336">
        <v>18794</v>
      </c>
      <c r="G43" s="336">
        <v>19160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12178</v>
      </c>
      <c r="E44" s="335">
        <v>6216</v>
      </c>
      <c r="F44" s="336">
        <v>6012.2</v>
      </c>
      <c r="G44" s="336">
        <v>6203.1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1300</v>
      </c>
      <c r="E45" s="335">
        <v>0</v>
      </c>
      <c r="F45" s="336">
        <v>0</v>
      </c>
      <c r="G45" s="336">
        <v>0</v>
      </c>
    </row>
    <row r="46" spans="1:7" s="282" customFormat="1" ht="15" customHeight="1">
      <c r="A46" s="283">
        <v>442</v>
      </c>
      <c r="B46" s="284"/>
      <c r="C46" s="285" t="s">
        <v>242</v>
      </c>
      <c r="D46" s="335">
        <v>2249</v>
      </c>
      <c r="E46" s="335">
        <v>2345</v>
      </c>
      <c r="F46" s="336">
        <v>2458.3000000000002</v>
      </c>
      <c r="G46" s="336">
        <v>2592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1363</v>
      </c>
      <c r="E47" s="335">
        <v>1374</v>
      </c>
      <c r="F47" s="336">
        <v>1281</v>
      </c>
      <c r="G47" s="336">
        <v>1273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14843</v>
      </c>
      <c r="E48" s="335">
        <v>0</v>
      </c>
      <c r="F48" s="336">
        <v>27868.9</v>
      </c>
      <c r="G48" s="336">
        <v>0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95</v>
      </c>
      <c r="E49" s="335">
        <v>102</v>
      </c>
      <c r="F49" s="336">
        <v>90</v>
      </c>
      <c r="G49" s="336">
        <v>102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7364</v>
      </c>
      <c r="E50" s="335">
        <v>6072</v>
      </c>
      <c r="F50" s="336">
        <v>8012.8</v>
      </c>
      <c r="G50" s="336">
        <v>7024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467</v>
      </c>
      <c r="E51" s="335">
        <v>540</v>
      </c>
      <c r="F51" s="336">
        <v>590.70000000000005</v>
      </c>
      <c r="G51" s="336">
        <v>570.5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49</v>
      </c>
      <c r="E53" s="335">
        <v>0</v>
      </c>
      <c r="F53" s="336">
        <v>101.2</v>
      </c>
      <c r="G53" s="336">
        <v>12130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0</v>
      </c>
      <c r="E54" s="339">
        <v>0</v>
      </c>
      <c r="F54" s="340">
        <v>0</v>
      </c>
      <c r="G54" s="340">
        <v>0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19755</v>
      </c>
      <c r="E55" s="312">
        <f t="shared" si="3"/>
        <v>10236</v>
      </c>
      <c r="F55" s="312">
        <f t="shared" ref="F55" si="4">SUM(F44:F53)-SUM(F38:F43)</f>
        <v>14577.099999999999</v>
      </c>
      <c r="G55" s="312">
        <f t="shared" si="3"/>
        <v>10321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3452</v>
      </c>
      <c r="E56" s="312">
        <f t="shared" si="5"/>
        <v>583</v>
      </c>
      <c r="F56" s="312">
        <f t="shared" si="5"/>
        <v>21647.30000000001</v>
      </c>
      <c r="G56" s="312">
        <f t="shared" si="5"/>
        <v>-728.79999999993015</v>
      </c>
    </row>
    <row r="57" spans="1:7" s="282" customFormat="1" ht="15.75" customHeight="1">
      <c r="A57" s="342">
        <v>380</v>
      </c>
      <c r="B57" s="343"/>
      <c r="C57" s="344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295" customFormat="1" ht="25.5">
      <c r="A59" s="292">
        <v>383</v>
      </c>
      <c r="B59" s="293"/>
      <c r="C59" s="294" t="s">
        <v>255</v>
      </c>
      <c r="D59" s="347">
        <v>1591</v>
      </c>
      <c r="E59" s="347">
        <v>0</v>
      </c>
      <c r="F59" s="348">
        <v>5000.5</v>
      </c>
      <c r="G59" s="348">
        <v>90</v>
      </c>
    </row>
    <row r="60" spans="1:7" s="295" customFormat="1">
      <c r="A60" s="292">
        <v>3840</v>
      </c>
      <c r="B60" s="293"/>
      <c r="C60" s="294" t="s">
        <v>256</v>
      </c>
      <c r="D60" s="502">
        <v>0</v>
      </c>
      <c r="E60" s="502">
        <v>0</v>
      </c>
      <c r="F60" s="503">
        <v>0</v>
      </c>
      <c r="G60" s="503">
        <v>0</v>
      </c>
    </row>
    <row r="61" spans="1:7" s="295" customFormat="1">
      <c r="A61" s="292">
        <v>3841</v>
      </c>
      <c r="B61" s="293"/>
      <c r="C61" s="294" t="s">
        <v>257</v>
      </c>
      <c r="D61" s="502">
        <v>0</v>
      </c>
      <c r="E61" s="502">
        <v>0</v>
      </c>
      <c r="F61" s="503">
        <v>0</v>
      </c>
      <c r="G61" s="503">
        <v>0</v>
      </c>
    </row>
    <row r="62" spans="1:7" s="295" customFormat="1">
      <c r="A62" s="351">
        <v>386</v>
      </c>
      <c r="B62" s="352"/>
      <c r="C62" s="353" t="s">
        <v>258</v>
      </c>
      <c r="D62" s="502">
        <v>0</v>
      </c>
      <c r="E62" s="502">
        <v>0</v>
      </c>
      <c r="F62" s="503">
        <v>0</v>
      </c>
      <c r="G62" s="503">
        <v>0</v>
      </c>
    </row>
    <row r="63" spans="1:7" s="295" customFormat="1" ht="25.5">
      <c r="A63" s="292">
        <v>387</v>
      </c>
      <c r="B63" s="293"/>
      <c r="C63" s="294" t="s">
        <v>259</v>
      </c>
      <c r="D63" s="502">
        <v>882</v>
      </c>
      <c r="E63" s="502">
        <v>0</v>
      </c>
      <c r="F63" s="503">
        <v>14032.1</v>
      </c>
      <c r="G63" s="503">
        <v>522</v>
      </c>
    </row>
    <row r="64" spans="1:7" s="295" customFormat="1">
      <c r="A64" s="291">
        <v>389</v>
      </c>
      <c r="B64" s="354"/>
      <c r="C64" s="285" t="s">
        <v>61</v>
      </c>
      <c r="D64" s="335">
        <v>0</v>
      </c>
      <c r="E64" s="335">
        <v>0</v>
      </c>
      <c r="F64" s="336">
        <v>0</v>
      </c>
      <c r="G64" s="336">
        <v>0</v>
      </c>
    </row>
    <row r="65" spans="1:7" s="282" customFormat="1">
      <c r="A65" s="291" t="s">
        <v>260</v>
      </c>
      <c r="B65" s="284"/>
      <c r="C65" s="285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357" customFormat="1">
      <c r="A66" s="504" t="s">
        <v>262</v>
      </c>
      <c r="B66" s="356"/>
      <c r="C66" s="2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355">
        <v>481</v>
      </c>
      <c r="B67" s="284"/>
      <c r="C67" s="285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355">
        <v>482</v>
      </c>
      <c r="B68" s="284"/>
      <c r="C68" s="285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355">
        <v>483</v>
      </c>
      <c r="B69" s="284"/>
      <c r="C69" s="285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282" customFormat="1">
      <c r="A70" s="355">
        <v>484</v>
      </c>
      <c r="B70" s="284"/>
      <c r="C70" s="285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282" customFormat="1">
      <c r="A71" s="355">
        <v>485</v>
      </c>
      <c r="B71" s="284"/>
      <c r="C71" s="285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82" customFormat="1">
      <c r="A72" s="355">
        <v>486</v>
      </c>
      <c r="B72" s="284"/>
      <c r="C72" s="285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95" customFormat="1">
      <c r="A73" s="355">
        <v>487</v>
      </c>
      <c r="B73" s="289"/>
      <c r="C73" s="285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295" customFormat="1">
      <c r="A74" s="355">
        <v>489</v>
      </c>
      <c r="B74" s="358"/>
      <c r="C74" s="307" t="s">
        <v>78</v>
      </c>
      <c r="D74" s="335">
        <v>31</v>
      </c>
      <c r="E74" s="335">
        <v>54</v>
      </c>
      <c r="F74" s="336">
        <v>250.8</v>
      </c>
      <c r="G74" s="336">
        <v>43.5</v>
      </c>
    </row>
    <row r="75" spans="1:7" s="295" customFormat="1">
      <c r="A75" s="359" t="s">
        <v>271</v>
      </c>
      <c r="B75" s="358"/>
      <c r="C75" s="338" t="s">
        <v>272</v>
      </c>
      <c r="D75" s="335">
        <v>0</v>
      </c>
      <c r="E75" s="335"/>
      <c r="F75" s="336"/>
      <c r="G75" s="336"/>
    </row>
    <row r="76" spans="1:7">
      <c r="A76" s="310"/>
      <c r="B76" s="310"/>
      <c r="C76" s="311" t="s">
        <v>273</v>
      </c>
      <c r="D76" s="312">
        <f t="shared" ref="D76:G76" si="6">SUM(D65:D74)-SUM(D57:D64)</f>
        <v>-2442</v>
      </c>
      <c r="E76" s="312">
        <f t="shared" si="6"/>
        <v>54</v>
      </c>
      <c r="F76" s="312">
        <f t="shared" ref="F76" si="7">SUM(F65:F74)-SUM(F57:F64)</f>
        <v>-18781.8</v>
      </c>
      <c r="G76" s="312">
        <f t="shared" si="6"/>
        <v>-568.5</v>
      </c>
    </row>
    <row r="77" spans="1:7">
      <c r="A77" s="360"/>
      <c r="B77" s="360"/>
      <c r="C77" s="311" t="s">
        <v>274</v>
      </c>
      <c r="D77" s="312">
        <f t="shared" ref="D77:G77" si="8">D56+D76</f>
        <v>1010</v>
      </c>
      <c r="E77" s="312">
        <f t="shared" si="8"/>
        <v>637</v>
      </c>
      <c r="F77" s="312">
        <f t="shared" si="8"/>
        <v>2865.5000000000109</v>
      </c>
      <c r="G77" s="312">
        <f t="shared" si="8"/>
        <v>-1297.2999999999302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372170</v>
      </c>
      <c r="E78" s="363">
        <f t="shared" si="9"/>
        <v>347437</v>
      </c>
      <c r="F78" s="363">
        <f t="shared" si="9"/>
        <v>391498.39999999997</v>
      </c>
      <c r="G78" s="363">
        <f t="shared" si="9"/>
        <v>363612.69999999995</v>
      </c>
    </row>
    <row r="79" spans="1:7">
      <c r="A79" s="361">
        <v>4</v>
      </c>
      <c r="B79" s="361"/>
      <c r="C79" s="362" t="s">
        <v>276</v>
      </c>
      <c r="D79" s="363">
        <f t="shared" ref="D79:G79" si="10">D35+D36+SUM(D44:D53)+SUM(D65:D74)</f>
        <v>373180</v>
      </c>
      <c r="E79" s="363">
        <f t="shared" si="10"/>
        <v>348074</v>
      </c>
      <c r="F79" s="363">
        <f t="shared" si="10"/>
        <v>394363.89999999997</v>
      </c>
      <c r="G79" s="363">
        <f t="shared" si="10"/>
        <v>362315.4</v>
      </c>
    </row>
    <row r="80" spans="1:7">
      <c r="A80" s="364"/>
      <c r="B80" s="364"/>
      <c r="C80" s="365"/>
      <c r="D80" s="482"/>
      <c r="E80" s="482"/>
      <c r="F80" s="482"/>
      <c r="G80" s="482"/>
    </row>
    <row r="81" spans="1:7">
      <c r="A81" s="366" t="s">
        <v>277</v>
      </c>
      <c r="B81" s="367"/>
      <c r="C81" s="367"/>
      <c r="D81" s="505"/>
      <c r="E81" s="505"/>
      <c r="F81" s="505"/>
      <c r="G81" s="505"/>
    </row>
    <row r="82" spans="1:7" s="282" customFormat="1">
      <c r="A82" s="368">
        <v>50</v>
      </c>
      <c r="B82" s="369"/>
      <c r="C82" s="369" t="s">
        <v>278</v>
      </c>
      <c r="D82" s="335">
        <v>9754</v>
      </c>
      <c r="E82" s="335">
        <v>16315</v>
      </c>
      <c r="F82" s="336">
        <v>13374.6</v>
      </c>
      <c r="G82" s="336">
        <v>15280</v>
      </c>
    </row>
    <row r="83" spans="1:7" s="282" customFormat="1">
      <c r="A83" s="368">
        <v>51</v>
      </c>
      <c r="B83" s="369"/>
      <c r="C83" s="369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282" customFormat="1">
      <c r="A84" s="368">
        <v>52</v>
      </c>
      <c r="B84" s="369"/>
      <c r="C84" s="369" t="s">
        <v>280</v>
      </c>
      <c r="D84" s="335">
        <v>913</v>
      </c>
      <c r="E84" s="335">
        <v>1475</v>
      </c>
      <c r="F84" s="336">
        <v>972.1</v>
      </c>
      <c r="G84" s="336">
        <v>960</v>
      </c>
    </row>
    <row r="85" spans="1:7" s="282" customFormat="1">
      <c r="A85" s="368">
        <v>54</v>
      </c>
      <c r="B85" s="369"/>
      <c r="C85" s="369" t="s">
        <v>281</v>
      </c>
      <c r="D85" s="335">
        <v>2834</v>
      </c>
      <c r="E85" s="335">
        <v>1925</v>
      </c>
      <c r="F85" s="336">
        <v>3443</v>
      </c>
      <c r="G85" s="336">
        <v>1925</v>
      </c>
    </row>
    <row r="86" spans="1:7" s="282" customFormat="1">
      <c r="A86" s="368">
        <v>55</v>
      </c>
      <c r="B86" s="369"/>
      <c r="C86" s="369" t="s">
        <v>282</v>
      </c>
      <c r="D86" s="335">
        <v>0</v>
      </c>
      <c r="E86" s="335">
        <v>0</v>
      </c>
      <c r="F86" s="336">
        <v>210.6</v>
      </c>
      <c r="G86" s="336">
        <v>0</v>
      </c>
    </row>
    <row r="87" spans="1:7" s="282" customFormat="1">
      <c r="A87" s="368">
        <v>56</v>
      </c>
      <c r="B87" s="369"/>
      <c r="C87" s="369" t="s">
        <v>283</v>
      </c>
      <c r="D87" s="335">
        <v>13557</v>
      </c>
      <c r="E87" s="335">
        <v>14234</v>
      </c>
      <c r="F87" s="336">
        <v>11565.4</v>
      </c>
      <c r="G87" s="336">
        <v>11584</v>
      </c>
    </row>
    <row r="88" spans="1:7" s="282" customFormat="1">
      <c r="A88" s="368">
        <v>57</v>
      </c>
      <c r="B88" s="369"/>
      <c r="C88" s="369" t="s">
        <v>284</v>
      </c>
      <c r="D88" s="335">
        <v>2700</v>
      </c>
      <c r="E88" s="335">
        <v>4826</v>
      </c>
      <c r="F88" s="336">
        <v>2691</v>
      </c>
      <c r="G88" s="336">
        <v>4622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29758</v>
      </c>
      <c r="E95" s="384">
        <f t="shared" si="11"/>
        <v>38775</v>
      </c>
      <c r="F95" s="384">
        <f t="shared" si="11"/>
        <v>32256.699999999997</v>
      </c>
      <c r="G95" s="384">
        <f t="shared" si="11"/>
        <v>34371</v>
      </c>
    </row>
    <row r="96" spans="1:7" s="282" customFormat="1">
      <c r="A96" s="368">
        <v>60</v>
      </c>
      <c r="B96" s="369"/>
      <c r="C96" s="369" t="s">
        <v>292</v>
      </c>
      <c r="D96" s="335">
        <v>0</v>
      </c>
      <c r="E96" s="335">
        <v>0</v>
      </c>
      <c r="F96" s="336">
        <v>0</v>
      </c>
      <c r="G96" s="336">
        <v>0</v>
      </c>
    </row>
    <row r="97" spans="1:7" s="282" customFormat="1">
      <c r="A97" s="368">
        <v>61</v>
      </c>
      <c r="B97" s="369"/>
      <c r="C97" s="369" t="s">
        <v>293</v>
      </c>
      <c r="D97" s="335">
        <v>0</v>
      </c>
      <c r="E97" s="335">
        <v>0</v>
      </c>
      <c r="F97" s="336">
        <v>1.3</v>
      </c>
      <c r="G97" s="336">
        <v>0</v>
      </c>
    </row>
    <row r="98" spans="1:7" s="282" customFormat="1">
      <c r="A98" s="368">
        <v>62</v>
      </c>
      <c r="B98" s="369"/>
      <c r="C98" s="369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282" customFormat="1">
      <c r="A99" s="368">
        <v>63</v>
      </c>
      <c r="B99" s="369"/>
      <c r="C99" s="369" t="s">
        <v>295</v>
      </c>
      <c r="D99" s="335">
        <v>8332</v>
      </c>
      <c r="E99" s="335">
        <v>8428</v>
      </c>
      <c r="F99" s="336">
        <v>8402.7999999999993</v>
      </c>
      <c r="G99" s="336">
        <v>9855</v>
      </c>
    </row>
    <row r="100" spans="1:7" s="282" customFormat="1">
      <c r="A100" s="368">
        <v>64</v>
      </c>
      <c r="B100" s="369"/>
      <c r="C100" s="369" t="s">
        <v>296</v>
      </c>
      <c r="D100" s="335">
        <v>2153</v>
      </c>
      <c r="E100" s="335">
        <v>1685</v>
      </c>
      <c r="F100" s="336">
        <v>2524.8000000000002</v>
      </c>
      <c r="G100" s="336">
        <v>1665</v>
      </c>
    </row>
    <row r="101" spans="1:7" s="282" customFormat="1">
      <c r="A101" s="368">
        <v>65</v>
      </c>
      <c r="B101" s="369"/>
      <c r="C101" s="369" t="s">
        <v>297</v>
      </c>
      <c r="D101" s="335">
        <v>0</v>
      </c>
      <c r="E101" s="335">
        <v>0</v>
      </c>
      <c r="F101" s="336">
        <v>0</v>
      </c>
      <c r="G101" s="336">
        <v>0</v>
      </c>
    </row>
    <row r="102" spans="1:7" s="282" customFormat="1">
      <c r="A102" s="368">
        <v>66</v>
      </c>
      <c r="B102" s="369"/>
      <c r="C102" s="369" t="s">
        <v>298</v>
      </c>
      <c r="D102" s="335">
        <v>0</v>
      </c>
      <c r="E102" s="335">
        <v>0</v>
      </c>
      <c r="F102" s="336">
        <v>0</v>
      </c>
      <c r="G102" s="336">
        <v>0</v>
      </c>
    </row>
    <row r="103" spans="1:7" s="282" customFormat="1">
      <c r="A103" s="368">
        <v>67</v>
      </c>
      <c r="B103" s="369"/>
      <c r="C103" s="369" t="s">
        <v>284</v>
      </c>
      <c r="D103" s="286">
        <v>2700</v>
      </c>
      <c r="E103" s="286">
        <v>4826</v>
      </c>
      <c r="F103" s="287">
        <v>2691</v>
      </c>
      <c r="G103" s="287">
        <v>4622</v>
      </c>
    </row>
    <row r="104" spans="1:7" s="357" customFormat="1" ht="25.5">
      <c r="A104" s="385" t="s">
        <v>299</v>
      </c>
      <c r="B104" s="1173"/>
      <c r="C104" s="386" t="s">
        <v>300</v>
      </c>
      <c r="D104" s="347">
        <v>0</v>
      </c>
      <c r="E104" s="347">
        <v>0</v>
      </c>
      <c r="F104" s="348">
        <v>0</v>
      </c>
      <c r="G104" s="348">
        <v>0</v>
      </c>
    </row>
    <row r="105" spans="1:7" s="357" customFormat="1" ht="38.25">
      <c r="A105" s="389" t="s">
        <v>301</v>
      </c>
      <c r="B105" s="1174"/>
      <c r="C105" s="390" t="s">
        <v>302</v>
      </c>
      <c r="D105" s="1175">
        <v>0</v>
      </c>
      <c r="E105" s="1175">
        <v>0</v>
      </c>
      <c r="F105" s="1176">
        <v>0</v>
      </c>
      <c r="G105" s="1176">
        <v>0</v>
      </c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13185</v>
      </c>
      <c r="E106" s="384">
        <f t="shared" si="12"/>
        <v>14939</v>
      </c>
      <c r="F106" s="384">
        <f t="shared" si="12"/>
        <v>13619.899999999998</v>
      </c>
      <c r="G106" s="384">
        <f t="shared" si="12"/>
        <v>16142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16573</v>
      </c>
      <c r="E107" s="384">
        <f t="shared" si="13"/>
        <v>23836</v>
      </c>
      <c r="F107" s="384">
        <f t="shared" si="13"/>
        <v>18636.8</v>
      </c>
      <c r="G107" s="384">
        <f t="shared" si="13"/>
        <v>18229</v>
      </c>
    </row>
    <row r="108" spans="1:7">
      <c r="A108" s="394" t="s">
        <v>305</v>
      </c>
      <c r="B108" s="394"/>
      <c r="C108" s="395" t="s">
        <v>306</v>
      </c>
      <c r="D108" s="384">
        <f t="shared" ref="D108:G108" si="14">ROUND(D107-D85-D86+D100+D101,0)</f>
        <v>15892</v>
      </c>
      <c r="E108" s="384">
        <f t="shared" si="14"/>
        <v>23596</v>
      </c>
      <c r="F108" s="384">
        <f t="shared" si="14"/>
        <v>17508</v>
      </c>
      <c r="G108" s="384">
        <f t="shared" si="14"/>
        <v>17969</v>
      </c>
    </row>
    <row r="109" spans="1:7">
      <c r="A109" s="364"/>
      <c r="B109" s="364"/>
      <c r="C109" s="365"/>
      <c r="D109" s="482"/>
      <c r="E109" s="482"/>
      <c r="F109" s="482"/>
      <c r="G109" s="482"/>
    </row>
    <row r="110" spans="1:7" s="399" customFormat="1">
      <c r="A110" s="397" t="s">
        <v>307</v>
      </c>
      <c r="B110" s="398"/>
      <c r="C110" s="397"/>
      <c r="D110" s="482"/>
      <c r="E110" s="482"/>
      <c r="F110" s="482"/>
      <c r="G110" s="482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376437</v>
      </c>
      <c r="E111" s="402">
        <f t="shared" si="15"/>
        <v>0</v>
      </c>
      <c r="F111" s="402">
        <f t="shared" si="15"/>
        <v>400418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107205</v>
      </c>
      <c r="E112" s="402">
        <f t="shared" si="16"/>
        <v>0</v>
      </c>
      <c r="F112" s="402">
        <f t="shared" si="16"/>
        <v>107453.7</v>
      </c>
      <c r="G112" s="402">
        <f t="shared" si="16"/>
        <v>0</v>
      </c>
    </row>
    <row r="113" spans="1:7" s="403" customFormat="1">
      <c r="A113" s="418" t="s">
        <v>311</v>
      </c>
      <c r="B113" s="419"/>
      <c r="C113" s="419" t="s">
        <v>312</v>
      </c>
      <c r="D113" s="335">
        <v>102861</v>
      </c>
      <c r="E113" s="335"/>
      <c r="F113" s="336">
        <v>103852.3</v>
      </c>
      <c r="G113" s="336"/>
    </row>
    <row r="114" spans="1:7" s="412" customFormat="1" ht="15" customHeight="1">
      <c r="A114" s="420">
        <v>102</v>
      </c>
      <c r="B114" s="506"/>
      <c r="C114" s="506" t="s">
        <v>313</v>
      </c>
      <c r="D114" s="347">
        <v>0</v>
      </c>
      <c r="E114" s="347"/>
      <c r="F114" s="348">
        <v>0</v>
      </c>
      <c r="G114" s="348"/>
    </row>
    <row r="115" spans="1:7" s="403" customFormat="1">
      <c r="A115" s="418">
        <v>104</v>
      </c>
      <c r="B115" s="419"/>
      <c r="C115" s="419" t="s">
        <v>314</v>
      </c>
      <c r="D115" s="335">
        <v>4344</v>
      </c>
      <c r="E115" s="335"/>
      <c r="F115" s="336">
        <v>3601.4</v>
      </c>
      <c r="G115" s="336"/>
    </row>
    <row r="116" spans="1:7" s="403" customFormat="1">
      <c r="A116" s="418">
        <v>106</v>
      </c>
      <c r="B116" s="419"/>
      <c r="C116" s="419" t="s">
        <v>315</v>
      </c>
      <c r="D116" s="335">
        <v>0</v>
      </c>
      <c r="E116" s="335"/>
      <c r="F116" s="336">
        <v>0</v>
      </c>
      <c r="G116" s="336"/>
    </row>
    <row r="117" spans="1:7" s="403" customFormat="1">
      <c r="A117" s="404" t="s">
        <v>316</v>
      </c>
      <c r="B117" s="405"/>
      <c r="C117" s="405" t="s">
        <v>317</v>
      </c>
      <c r="D117" s="402">
        <f t="shared" ref="D117:G117" si="17">D118+D119+D120</f>
        <v>269232</v>
      </c>
      <c r="E117" s="402">
        <f t="shared" si="17"/>
        <v>0</v>
      </c>
      <c r="F117" s="402">
        <f t="shared" si="17"/>
        <v>292964.3</v>
      </c>
      <c r="G117" s="402">
        <f t="shared" si="17"/>
        <v>0</v>
      </c>
    </row>
    <row r="118" spans="1:7" s="403" customFormat="1">
      <c r="A118" s="418">
        <v>107</v>
      </c>
      <c r="B118" s="419"/>
      <c r="C118" s="419" t="s">
        <v>318</v>
      </c>
      <c r="D118" s="335">
        <v>251099</v>
      </c>
      <c r="E118" s="335"/>
      <c r="F118" s="336">
        <v>273219.09999999998</v>
      </c>
      <c r="G118" s="336"/>
    </row>
    <row r="119" spans="1:7" s="403" customFormat="1">
      <c r="A119" s="418">
        <v>108</v>
      </c>
      <c r="B119" s="419"/>
      <c r="C119" s="419" t="s">
        <v>319</v>
      </c>
      <c r="D119" s="335">
        <v>18133</v>
      </c>
      <c r="E119" s="335"/>
      <c r="F119" s="336">
        <v>19745.2</v>
      </c>
      <c r="G119" s="336"/>
    </row>
    <row r="120" spans="1:7" s="416" customFormat="1" ht="25.5">
      <c r="A120" s="420">
        <v>109</v>
      </c>
      <c r="B120" s="421"/>
      <c r="C120" s="421" t="s">
        <v>320</v>
      </c>
      <c r="D120" s="507">
        <v>0</v>
      </c>
      <c r="E120" s="507"/>
      <c r="F120" s="508">
        <v>0</v>
      </c>
      <c r="G120" s="508"/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8">SUM(D122:D130)</f>
        <v>197500</v>
      </c>
      <c r="E121" s="417">
        <f t="shared" si="18"/>
        <v>0</v>
      </c>
      <c r="F121" s="417">
        <f t="shared" si="18"/>
        <v>180808.1</v>
      </c>
      <c r="G121" s="417">
        <f t="shared" si="18"/>
        <v>0</v>
      </c>
    </row>
    <row r="122" spans="1:7" s="403" customFormat="1">
      <c r="A122" s="418" t="s">
        <v>322</v>
      </c>
      <c r="B122" s="419"/>
      <c r="C122" s="419" t="s">
        <v>323</v>
      </c>
      <c r="D122" s="335">
        <v>25071</v>
      </c>
      <c r="E122" s="335"/>
      <c r="F122" s="336">
        <v>29085.599999999999</v>
      </c>
      <c r="G122" s="336"/>
    </row>
    <row r="123" spans="1:7" s="403" customFormat="1">
      <c r="A123" s="418">
        <v>144</v>
      </c>
      <c r="B123" s="419"/>
      <c r="C123" s="419" t="s">
        <v>281</v>
      </c>
      <c r="D123" s="335">
        <v>25859</v>
      </c>
      <c r="E123" s="335"/>
      <c r="F123" s="336">
        <v>23329.5</v>
      </c>
      <c r="G123" s="336"/>
    </row>
    <row r="124" spans="1:7" s="403" customFormat="1">
      <c r="A124" s="418">
        <v>145</v>
      </c>
      <c r="B124" s="419"/>
      <c r="C124" s="419" t="s">
        <v>324</v>
      </c>
      <c r="D124" s="509">
        <v>98920</v>
      </c>
      <c r="E124" s="509"/>
      <c r="F124" s="510">
        <v>99126.9</v>
      </c>
      <c r="G124" s="510"/>
    </row>
    <row r="125" spans="1:7" s="403" customFormat="1">
      <c r="A125" s="418">
        <v>146</v>
      </c>
      <c r="B125" s="419"/>
      <c r="C125" s="419" t="s">
        <v>325</v>
      </c>
      <c r="D125" s="509">
        <v>79406</v>
      </c>
      <c r="E125" s="509"/>
      <c r="F125" s="510">
        <v>80055</v>
      </c>
      <c r="G125" s="510"/>
    </row>
    <row r="126" spans="1:7" s="416" customFormat="1" ht="29.45" customHeight="1">
      <c r="A126" s="420" t="s">
        <v>326</v>
      </c>
      <c r="B126" s="421"/>
      <c r="C126" s="421" t="s">
        <v>327</v>
      </c>
      <c r="D126" s="511">
        <v>-10712</v>
      </c>
      <c r="E126" s="511"/>
      <c r="F126" s="512">
        <v>-16202.3</v>
      </c>
      <c r="G126" s="512"/>
    </row>
    <row r="127" spans="1:7" s="403" customFormat="1">
      <c r="A127" s="418">
        <v>1484</v>
      </c>
      <c r="B127" s="419"/>
      <c r="C127" s="419" t="s">
        <v>328</v>
      </c>
      <c r="D127" s="509">
        <v>0</v>
      </c>
      <c r="E127" s="509"/>
      <c r="F127" s="510">
        <v>0</v>
      </c>
      <c r="G127" s="510"/>
    </row>
    <row r="128" spans="1:7" s="403" customFormat="1">
      <c r="A128" s="418">
        <v>1485</v>
      </c>
      <c r="B128" s="419"/>
      <c r="C128" s="419" t="s">
        <v>329</v>
      </c>
      <c r="D128" s="509">
        <v>0</v>
      </c>
      <c r="E128" s="509"/>
      <c r="F128" s="510">
        <v>0</v>
      </c>
      <c r="G128" s="510"/>
    </row>
    <row r="129" spans="1:7" s="403" customFormat="1">
      <c r="A129" s="418">
        <v>1486</v>
      </c>
      <c r="B129" s="419"/>
      <c r="C129" s="419" t="s">
        <v>330</v>
      </c>
      <c r="D129" s="509">
        <v>-21044</v>
      </c>
      <c r="E129" s="509"/>
      <c r="F129" s="510">
        <v>-34586.6</v>
      </c>
      <c r="G129" s="510"/>
    </row>
    <row r="130" spans="1:7" s="403" customFormat="1">
      <c r="A130" s="422">
        <v>1489</v>
      </c>
      <c r="B130" s="423"/>
      <c r="C130" s="423" t="s">
        <v>331</v>
      </c>
      <c r="D130" s="513">
        <v>0</v>
      </c>
      <c r="E130" s="513"/>
      <c r="F130" s="514"/>
      <c r="G130" s="514"/>
    </row>
    <row r="131" spans="1:7" s="399" customFormat="1">
      <c r="A131" s="426">
        <v>1</v>
      </c>
      <c r="B131" s="427"/>
      <c r="C131" s="426" t="s">
        <v>332</v>
      </c>
      <c r="D131" s="428">
        <f t="shared" ref="D131:G131" si="19">D111+D121</f>
        <v>573937</v>
      </c>
      <c r="E131" s="428">
        <f t="shared" si="19"/>
        <v>0</v>
      </c>
      <c r="F131" s="428">
        <f t="shared" si="19"/>
        <v>581226.1</v>
      </c>
      <c r="G131" s="428">
        <f t="shared" si="19"/>
        <v>0</v>
      </c>
    </row>
    <row r="132" spans="1:7" s="399" customFormat="1">
      <c r="A132" s="364"/>
      <c r="B132" s="364"/>
      <c r="C132" s="365"/>
      <c r="D132" s="482"/>
      <c r="E132" s="482"/>
      <c r="F132" s="482"/>
      <c r="G132" s="482"/>
    </row>
    <row r="133" spans="1:7" s="403" customFormat="1">
      <c r="A133" s="400">
        <v>20</v>
      </c>
      <c r="B133" s="401"/>
      <c r="C133" s="401" t="s">
        <v>333</v>
      </c>
      <c r="D133" s="802">
        <f t="shared" ref="D133:G133" si="20">D134+D140</f>
        <v>191355</v>
      </c>
      <c r="E133" s="802">
        <f t="shared" si="20"/>
        <v>0</v>
      </c>
      <c r="F133" s="802">
        <f t="shared" si="20"/>
        <v>199592.59999999998</v>
      </c>
      <c r="G133" s="802">
        <f t="shared" si="20"/>
        <v>0</v>
      </c>
    </row>
    <row r="134" spans="1:7" s="403" customFormat="1">
      <c r="A134" s="430" t="s">
        <v>334</v>
      </c>
      <c r="B134" s="405"/>
      <c r="C134" s="405" t="s">
        <v>335</v>
      </c>
      <c r="D134" s="402">
        <f t="shared" ref="D134:G134" si="21">D135+D136+D138+D139</f>
        <v>129436</v>
      </c>
      <c r="E134" s="402">
        <f t="shared" si="21"/>
        <v>0</v>
      </c>
      <c r="F134" s="402">
        <f t="shared" si="21"/>
        <v>122058.7</v>
      </c>
      <c r="G134" s="402">
        <f t="shared" si="21"/>
        <v>0</v>
      </c>
    </row>
    <row r="135" spans="1:7" s="431" customFormat="1">
      <c r="A135" s="432">
        <v>200</v>
      </c>
      <c r="B135" s="419"/>
      <c r="C135" s="419" t="s">
        <v>336</v>
      </c>
      <c r="D135" s="335">
        <v>92760</v>
      </c>
      <c r="E135" s="335"/>
      <c r="F135" s="336">
        <v>90765.2</v>
      </c>
      <c r="G135" s="336"/>
    </row>
    <row r="136" spans="1:7" s="431" customFormat="1">
      <c r="A136" s="432">
        <v>201</v>
      </c>
      <c r="B136" s="419"/>
      <c r="C136" s="419" t="s">
        <v>337</v>
      </c>
      <c r="D136" s="335">
        <v>30000</v>
      </c>
      <c r="E136" s="335"/>
      <c r="F136" s="336">
        <v>20000</v>
      </c>
      <c r="G136" s="336"/>
    </row>
    <row r="137" spans="1:7" s="431" customFormat="1">
      <c r="A137" s="433" t="s">
        <v>645</v>
      </c>
      <c r="B137" s="407"/>
      <c r="C137" s="407" t="s">
        <v>339</v>
      </c>
      <c r="D137" s="515">
        <v>0</v>
      </c>
      <c r="E137" s="515"/>
      <c r="F137" s="516">
        <v>0</v>
      </c>
      <c r="G137" s="516"/>
    </row>
    <row r="138" spans="1:7" s="431" customFormat="1">
      <c r="A138" s="432">
        <v>204</v>
      </c>
      <c r="B138" s="419"/>
      <c r="C138" s="419" t="s">
        <v>340</v>
      </c>
      <c r="D138" s="509">
        <v>5547</v>
      </c>
      <c r="E138" s="509"/>
      <c r="F138" s="510">
        <v>9812.7999999999993</v>
      </c>
      <c r="G138" s="510"/>
    </row>
    <row r="139" spans="1:7" s="431" customFormat="1">
      <c r="A139" s="432">
        <v>205</v>
      </c>
      <c r="B139" s="419"/>
      <c r="C139" s="419" t="s">
        <v>341</v>
      </c>
      <c r="D139" s="509">
        <v>1129</v>
      </c>
      <c r="E139" s="509"/>
      <c r="F139" s="510">
        <v>1480.7</v>
      </c>
      <c r="G139" s="510"/>
    </row>
    <row r="140" spans="1:7" s="431" customFormat="1">
      <c r="A140" s="430" t="s">
        <v>342</v>
      </c>
      <c r="B140" s="405"/>
      <c r="C140" s="405" t="s">
        <v>343</v>
      </c>
      <c r="D140" s="402">
        <f t="shared" ref="D140:G140" si="22">D141+D143+D144</f>
        <v>61919</v>
      </c>
      <c r="E140" s="402">
        <f t="shared" si="22"/>
        <v>0</v>
      </c>
      <c r="F140" s="402">
        <f t="shared" si="22"/>
        <v>77533.899999999994</v>
      </c>
      <c r="G140" s="402">
        <f t="shared" si="22"/>
        <v>0</v>
      </c>
    </row>
    <row r="141" spans="1:7" s="431" customFormat="1">
      <c r="A141" s="432">
        <v>206</v>
      </c>
      <c r="B141" s="419"/>
      <c r="C141" s="419" t="s">
        <v>344</v>
      </c>
      <c r="D141" s="509">
        <v>40648</v>
      </c>
      <c r="E141" s="509"/>
      <c r="F141" s="510">
        <v>53141.1</v>
      </c>
      <c r="G141" s="510"/>
    </row>
    <row r="142" spans="1:7" s="431" customFormat="1">
      <c r="A142" s="433" t="s">
        <v>345</v>
      </c>
      <c r="B142" s="407"/>
      <c r="C142" s="407" t="s">
        <v>346</v>
      </c>
      <c r="D142" s="515">
        <v>0</v>
      </c>
      <c r="E142" s="515"/>
      <c r="F142" s="516">
        <v>0</v>
      </c>
      <c r="G142" s="516"/>
    </row>
    <row r="143" spans="1:7" s="431" customFormat="1">
      <c r="A143" s="432">
        <v>208</v>
      </c>
      <c r="B143" s="419"/>
      <c r="C143" s="419" t="s">
        <v>347</v>
      </c>
      <c r="D143" s="509">
        <v>0</v>
      </c>
      <c r="E143" s="509"/>
      <c r="F143" s="510">
        <v>3181.9</v>
      </c>
      <c r="G143" s="510"/>
    </row>
    <row r="144" spans="1:7" s="434" customFormat="1" ht="25.5">
      <c r="A144" s="420">
        <v>209</v>
      </c>
      <c r="B144" s="421"/>
      <c r="C144" s="421" t="s">
        <v>348</v>
      </c>
      <c r="D144" s="511">
        <v>21271</v>
      </c>
      <c r="E144" s="511"/>
      <c r="F144" s="512">
        <v>21210.9</v>
      </c>
      <c r="G144" s="512"/>
    </row>
    <row r="145" spans="1:7" s="403" customFormat="1">
      <c r="A145" s="430">
        <v>29</v>
      </c>
      <c r="B145" s="405"/>
      <c r="C145" s="405" t="s">
        <v>349</v>
      </c>
      <c r="D145" s="509">
        <v>382582</v>
      </c>
      <c r="E145" s="509"/>
      <c r="F145" s="510">
        <v>381633.5</v>
      </c>
      <c r="G145" s="510"/>
    </row>
    <row r="146" spans="1:7" s="403" customFormat="1">
      <c r="A146" s="435" t="s">
        <v>350</v>
      </c>
      <c r="B146" s="436"/>
      <c r="C146" s="436" t="s">
        <v>351</v>
      </c>
      <c r="D146" s="339">
        <v>71223</v>
      </c>
      <c r="E146" s="339"/>
      <c r="F146" s="340">
        <v>74089</v>
      </c>
      <c r="G146" s="340"/>
    </row>
    <row r="147" spans="1:7" s="399" customFormat="1">
      <c r="A147" s="426">
        <v>2</v>
      </c>
      <c r="B147" s="427"/>
      <c r="C147" s="426" t="s">
        <v>352</v>
      </c>
      <c r="D147" s="428">
        <f t="shared" ref="D147:G147" si="23">D133+D145</f>
        <v>573937</v>
      </c>
      <c r="E147" s="428">
        <f t="shared" si="23"/>
        <v>0</v>
      </c>
      <c r="F147" s="428">
        <f t="shared" si="23"/>
        <v>581226.1</v>
      </c>
      <c r="G147" s="428">
        <f t="shared" si="23"/>
        <v>0</v>
      </c>
    </row>
    <row r="148" spans="1:7" ht="7.5" customHeight="1"/>
    <row r="149" spans="1:7" ht="13.5" customHeight="1">
      <c r="A149" s="440" t="s">
        <v>353</v>
      </c>
      <c r="B149" s="441"/>
      <c r="C149" s="517" t="s">
        <v>354</v>
      </c>
      <c r="D149" s="441"/>
      <c r="E149" s="441"/>
      <c r="F149" s="441"/>
      <c r="G149" s="441"/>
    </row>
    <row r="150" spans="1:7">
      <c r="A150" s="518" t="s">
        <v>355</v>
      </c>
      <c r="B150" s="519"/>
      <c r="C150" s="519" t="s">
        <v>101</v>
      </c>
      <c r="D150" s="446">
        <f t="shared" ref="D150:G150" si="24">D77+SUM(D8:D12)-D30-D31+D16-D33+D59+D63-D73+D64-D74-D54+D20-D35</f>
        <v>29106</v>
      </c>
      <c r="E150" s="446">
        <f t="shared" si="24"/>
        <v>11329</v>
      </c>
      <c r="F150" s="446">
        <f t="shared" ref="F150" si="25">F77+SUM(F8:F12)-F30-F31+F16-F33+F59+F63-F73+F64-F74-F54+F20-F35</f>
        <v>31695.500000000011</v>
      </c>
      <c r="G150" s="446">
        <f t="shared" si="24"/>
        <v>6198.2000000000662</v>
      </c>
    </row>
    <row r="151" spans="1:7">
      <c r="A151" s="520" t="s">
        <v>356</v>
      </c>
      <c r="B151" s="521"/>
      <c r="C151" s="521" t="s">
        <v>357</v>
      </c>
      <c r="D151" s="450">
        <f t="shared" ref="D151:G151" si="26">IF(D177=0,0,D150/D177)</f>
        <v>8.7684257142082472E-2</v>
      </c>
      <c r="E151" s="450">
        <f t="shared" si="26"/>
        <v>3.6933198149591027E-2</v>
      </c>
      <c r="F151" s="450">
        <f t="shared" si="26"/>
        <v>8.9261575237069637E-2</v>
      </c>
      <c r="G151" s="450">
        <f t="shared" si="26"/>
        <v>1.9088599595512339E-2</v>
      </c>
    </row>
    <row r="152" spans="1:7" s="455" customFormat="1" ht="25.5">
      <c r="A152" s="456" t="s">
        <v>358</v>
      </c>
      <c r="B152" s="522"/>
      <c r="C152" s="522" t="s">
        <v>359</v>
      </c>
      <c r="D152" s="459">
        <f t="shared" ref="D152:G152" si="27">IF(D107=0,0,D150/D107)</f>
        <v>1.7562300126712123</v>
      </c>
      <c r="E152" s="459">
        <f t="shared" si="27"/>
        <v>0.47528947810035238</v>
      </c>
      <c r="F152" s="459">
        <f t="shared" si="27"/>
        <v>1.7006943252060447</v>
      </c>
      <c r="G152" s="459">
        <f t="shared" si="27"/>
        <v>0.34001865159910399</v>
      </c>
    </row>
    <row r="153" spans="1:7" s="455" customFormat="1" ht="25.5">
      <c r="A153" s="460" t="s">
        <v>358</v>
      </c>
      <c r="B153" s="524"/>
      <c r="C153" s="524" t="s">
        <v>360</v>
      </c>
      <c r="D153" s="1027">
        <f t="shared" ref="D153:G153" si="28">IF(0=D108,0,D150/D108)</f>
        <v>1.8314875409010822</v>
      </c>
      <c r="E153" s="1027">
        <f t="shared" si="28"/>
        <v>0.48012374978809969</v>
      </c>
      <c r="F153" s="1027">
        <f t="shared" si="28"/>
        <v>1.8103438428147138</v>
      </c>
      <c r="G153" s="1027">
        <f t="shared" si="28"/>
        <v>0.34493850520340957</v>
      </c>
    </row>
    <row r="154" spans="1:7" s="455" customFormat="1" ht="25.5">
      <c r="A154" s="451" t="s">
        <v>361</v>
      </c>
      <c r="B154" s="526"/>
      <c r="C154" s="526" t="s">
        <v>362</v>
      </c>
      <c r="D154" s="464">
        <f t="shared" ref="D154:G154" si="29">D150-D107</f>
        <v>12533</v>
      </c>
      <c r="E154" s="464">
        <f t="shared" si="29"/>
        <v>-12507</v>
      </c>
      <c r="F154" s="464">
        <f t="shared" si="29"/>
        <v>13058.700000000012</v>
      </c>
      <c r="G154" s="464">
        <f t="shared" si="29"/>
        <v>-12030.799999999934</v>
      </c>
    </row>
    <row r="155" spans="1:7" ht="25.5">
      <c r="A155" s="527" t="s">
        <v>363</v>
      </c>
      <c r="B155" s="528"/>
      <c r="C155" s="528" t="s">
        <v>364</v>
      </c>
      <c r="D155" s="463">
        <f t="shared" ref="D155:G155" si="30">D150-D108</f>
        <v>13214</v>
      </c>
      <c r="E155" s="463">
        <f t="shared" si="30"/>
        <v>-12267</v>
      </c>
      <c r="F155" s="463">
        <f t="shared" si="30"/>
        <v>14187.500000000011</v>
      </c>
      <c r="G155" s="463">
        <f t="shared" si="30"/>
        <v>-11770.799999999934</v>
      </c>
    </row>
    <row r="156" spans="1:7">
      <c r="A156" s="518" t="s">
        <v>365</v>
      </c>
      <c r="B156" s="519"/>
      <c r="C156" s="519" t="s">
        <v>366</v>
      </c>
      <c r="D156" s="465">
        <f t="shared" ref="D156:G156" si="31">D135+D136-D137+D141-D142</f>
        <v>163408</v>
      </c>
      <c r="E156" s="465">
        <f t="shared" si="31"/>
        <v>0</v>
      </c>
      <c r="F156" s="465">
        <f t="shared" si="31"/>
        <v>163906.29999999999</v>
      </c>
      <c r="G156" s="465">
        <f t="shared" si="31"/>
        <v>0</v>
      </c>
    </row>
    <row r="157" spans="1:7">
      <c r="A157" s="529" t="s">
        <v>367</v>
      </c>
      <c r="B157" s="530"/>
      <c r="C157" s="530" t="s">
        <v>368</v>
      </c>
      <c r="D157" s="469">
        <f t="shared" ref="D157:G157" si="32">IF(D177=0,0,D156/D177)</f>
        <v>0.49228025462356262</v>
      </c>
      <c r="E157" s="469">
        <f t="shared" si="32"/>
        <v>0</v>
      </c>
      <c r="F157" s="469">
        <f t="shared" si="32"/>
        <v>0.46159658403494819</v>
      </c>
      <c r="G157" s="469">
        <f t="shared" si="32"/>
        <v>0</v>
      </c>
    </row>
    <row r="158" spans="1:7">
      <c r="A158" s="518" t="s">
        <v>369</v>
      </c>
      <c r="B158" s="519"/>
      <c r="C158" s="519" t="s">
        <v>370</v>
      </c>
      <c r="D158" s="465">
        <f t="shared" ref="D158:G158" si="33">D133-D142-D111</f>
        <v>-185082</v>
      </c>
      <c r="E158" s="465">
        <f t="shared" si="33"/>
        <v>0</v>
      </c>
      <c r="F158" s="465">
        <f t="shared" si="33"/>
        <v>-200825.40000000002</v>
      </c>
      <c r="G158" s="465">
        <f t="shared" si="33"/>
        <v>0</v>
      </c>
    </row>
    <row r="159" spans="1:7">
      <c r="A159" s="520" t="s">
        <v>371</v>
      </c>
      <c r="B159" s="521"/>
      <c r="C159" s="521" t="s">
        <v>372</v>
      </c>
      <c r="D159" s="470">
        <f t="shared" ref="D159:G159" si="34">D121-D123-D124-D142-D145</f>
        <v>-309861</v>
      </c>
      <c r="E159" s="470">
        <f t="shared" si="34"/>
        <v>0</v>
      </c>
      <c r="F159" s="470">
        <f t="shared" si="34"/>
        <v>-323281.8</v>
      </c>
      <c r="G159" s="470">
        <f t="shared" si="34"/>
        <v>0</v>
      </c>
    </row>
    <row r="160" spans="1:7">
      <c r="A160" s="520" t="s">
        <v>373</v>
      </c>
      <c r="B160" s="521"/>
      <c r="C160" s="521" t="s">
        <v>374</v>
      </c>
      <c r="D160" s="471">
        <f t="shared" ref="D160:G160" si="35">IF(D175=0,"-",1000*D158/D175)</f>
        <v>-4637.3681441206681</v>
      </c>
      <c r="E160" s="471">
        <f t="shared" si="35"/>
        <v>0</v>
      </c>
      <c r="F160" s="471">
        <f t="shared" si="35"/>
        <v>-5002.2517249109533</v>
      </c>
      <c r="G160" s="471">
        <f t="shared" si="35"/>
        <v>0</v>
      </c>
    </row>
    <row r="161" spans="1:7">
      <c r="A161" s="520" t="s">
        <v>373</v>
      </c>
      <c r="B161" s="521"/>
      <c r="C161" s="521" t="s">
        <v>375</v>
      </c>
      <c r="D161" s="470">
        <f t="shared" ref="D161:G161" si="36">IF(D175=0,0,1000*(D159/D175))</f>
        <v>-7763.7994537846707</v>
      </c>
      <c r="E161" s="470">
        <f t="shared" si="36"/>
        <v>0</v>
      </c>
      <c r="F161" s="470">
        <f t="shared" si="36"/>
        <v>-8052.4522380252574</v>
      </c>
      <c r="G161" s="470">
        <f t="shared" si="36"/>
        <v>0</v>
      </c>
    </row>
    <row r="162" spans="1:7">
      <c r="A162" s="529" t="s">
        <v>376</v>
      </c>
      <c r="B162" s="530"/>
      <c r="C162" s="530" t="s">
        <v>377</v>
      </c>
      <c r="D162" s="469">
        <f t="shared" ref="D162:G162" si="37">IF((D22+D23+D65+D66)=0,0,D158/(D22+D23+D65+D66))</f>
        <v>-1.7143412899102453</v>
      </c>
      <c r="E162" s="469">
        <f t="shared" si="37"/>
        <v>0</v>
      </c>
      <c r="F162" s="469">
        <f t="shared" si="37"/>
        <v>-1.8174820016923614</v>
      </c>
      <c r="G162" s="469">
        <f t="shared" si="37"/>
        <v>0</v>
      </c>
    </row>
    <row r="163" spans="1:7">
      <c r="A163" s="520" t="s">
        <v>378</v>
      </c>
      <c r="B163" s="521"/>
      <c r="C163" s="521" t="s">
        <v>349</v>
      </c>
      <c r="D163" s="446">
        <f t="shared" ref="D163:G163" si="38">D145</f>
        <v>382582</v>
      </c>
      <c r="E163" s="446">
        <f t="shared" si="38"/>
        <v>0</v>
      </c>
      <c r="F163" s="446">
        <f t="shared" si="38"/>
        <v>381633.5</v>
      </c>
      <c r="G163" s="446">
        <f t="shared" si="38"/>
        <v>0</v>
      </c>
    </row>
    <row r="164" spans="1:7" ht="25.5">
      <c r="A164" s="456" t="s">
        <v>380</v>
      </c>
      <c r="B164" s="530"/>
      <c r="C164" s="530" t="s">
        <v>381</v>
      </c>
      <c r="D164" s="459">
        <f t="shared" ref="D164:G164" si="39">IF(D178=0,0,D146/D178)</f>
        <v>0.21682004572451435</v>
      </c>
      <c r="E164" s="459">
        <f t="shared" si="39"/>
        <v>0</v>
      </c>
      <c r="F164" s="459">
        <f t="shared" si="39"/>
        <v>0.22219703015520414</v>
      </c>
      <c r="G164" s="459">
        <f t="shared" si="39"/>
        <v>0</v>
      </c>
    </row>
    <row r="165" spans="1:7">
      <c r="A165" s="531" t="s">
        <v>382</v>
      </c>
      <c r="B165" s="532"/>
      <c r="C165" s="532" t="s">
        <v>383</v>
      </c>
      <c r="D165" s="477">
        <f t="shared" ref="D165:G165" si="40">IF(D177=0,0,D180/D177)</f>
        <v>2.0124058191064074E-3</v>
      </c>
      <c r="E165" s="477">
        <f t="shared" si="40"/>
        <v>2.7876756763805532E-2</v>
      </c>
      <c r="F165" s="477">
        <f t="shared" si="40"/>
        <v>2.998375602953204E-2</v>
      </c>
      <c r="G165" s="477">
        <f t="shared" si="40"/>
        <v>2.5421695689250824E-2</v>
      </c>
    </row>
    <row r="166" spans="1:7">
      <c r="A166" s="520" t="s">
        <v>384</v>
      </c>
      <c r="B166" s="521"/>
      <c r="C166" s="521" t="s">
        <v>251</v>
      </c>
      <c r="D166" s="446">
        <f t="shared" ref="D166:G166" si="41">D55</f>
        <v>19755</v>
      </c>
      <c r="E166" s="446">
        <f t="shared" si="41"/>
        <v>10236</v>
      </c>
      <c r="F166" s="446">
        <f t="shared" si="41"/>
        <v>14577.099999999999</v>
      </c>
      <c r="G166" s="446">
        <f t="shared" si="41"/>
        <v>10321</v>
      </c>
    </row>
    <row r="167" spans="1:7">
      <c r="A167" s="529" t="s">
        <v>385</v>
      </c>
      <c r="B167" s="530"/>
      <c r="C167" s="530" t="s">
        <v>386</v>
      </c>
      <c r="D167" s="469">
        <f t="shared" ref="D167:G167" si="42">IF(0=D111,0,(D44+D45+D46+D47+D48)/D111)</f>
        <v>8.4829599640842954E-2</v>
      </c>
      <c r="E167" s="469">
        <f t="shared" si="42"/>
        <v>0</v>
      </c>
      <c r="F167" s="469">
        <f t="shared" si="42"/>
        <v>9.3952819303827498E-2</v>
      </c>
      <c r="G167" s="469">
        <f t="shared" si="42"/>
        <v>0</v>
      </c>
    </row>
    <row r="168" spans="1:7">
      <c r="A168" s="520" t="s">
        <v>387</v>
      </c>
      <c r="B168" s="519"/>
      <c r="C168" s="519" t="s">
        <v>388</v>
      </c>
      <c r="D168" s="446">
        <f t="shared" ref="D168:G168" si="43">D38-D44</f>
        <v>-11474</v>
      </c>
      <c r="E168" s="446">
        <f t="shared" si="43"/>
        <v>-6020</v>
      </c>
      <c r="F168" s="446">
        <f t="shared" si="43"/>
        <v>-5649.7</v>
      </c>
      <c r="G168" s="446">
        <f t="shared" si="43"/>
        <v>-6007.6</v>
      </c>
    </row>
    <row r="169" spans="1:7">
      <c r="A169" s="529" t="s">
        <v>389</v>
      </c>
      <c r="B169" s="530"/>
      <c r="C169" s="530" t="s">
        <v>390</v>
      </c>
      <c r="D169" s="450">
        <f t="shared" ref="D169:G169" si="44">IF(D177=0,0,D168/D177)</f>
        <v>-3.4566383785070237E-2</v>
      </c>
      <c r="E169" s="450">
        <f t="shared" si="44"/>
        <v>-1.9625549727296139E-2</v>
      </c>
      <c r="F169" s="450">
        <f t="shared" si="44"/>
        <v>-1.5910811364921586E-2</v>
      </c>
      <c r="G169" s="450">
        <f t="shared" si="44"/>
        <v>-1.8501608681552501E-2</v>
      </c>
    </row>
    <row r="170" spans="1:7">
      <c r="A170" s="520" t="s">
        <v>391</v>
      </c>
      <c r="B170" s="521"/>
      <c r="C170" s="521" t="s">
        <v>392</v>
      </c>
      <c r="D170" s="446">
        <f t="shared" ref="D170:G170" si="45">SUM(D82:D87)+SUM(D89:D94)</f>
        <v>27058</v>
      </c>
      <c r="E170" s="446">
        <f t="shared" si="45"/>
        <v>33949</v>
      </c>
      <c r="F170" s="446">
        <f t="shared" ref="F170" si="46">SUM(F82:F87)+SUM(F89:F94)</f>
        <v>29565.699999999997</v>
      </c>
      <c r="G170" s="446">
        <f t="shared" si="45"/>
        <v>29749</v>
      </c>
    </row>
    <row r="171" spans="1:7">
      <c r="A171" s="520" t="s">
        <v>393</v>
      </c>
      <c r="B171" s="521"/>
      <c r="C171" s="521" t="s">
        <v>394</v>
      </c>
      <c r="D171" s="470">
        <f t="shared" ref="D171:G171" si="47">SUM(D96:D102)+SUM(D104:D105)</f>
        <v>10485</v>
      </c>
      <c r="E171" s="470">
        <f t="shared" si="47"/>
        <v>10113</v>
      </c>
      <c r="F171" s="470">
        <f t="shared" ref="F171" si="48">SUM(F96:F102)+SUM(F104:F105)</f>
        <v>10928.899999999998</v>
      </c>
      <c r="G171" s="470">
        <f t="shared" si="47"/>
        <v>11520</v>
      </c>
    </row>
    <row r="172" spans="1:7">
      <c r="A172" s="531" t="s">
        <v>395</v>
      </c>
      <c r="B172" s="532"/>
      <c r="C172" s="532" t="s">
        <v>396</v>
      </c>
      <c r="D172" s="477">
        <f t="shared" ref="D172:G172" si="49">IF(D184=0,0,D170/D184)</f>
        <v>8.5248897290485195E-2</v>
      </c>
      <c r="E172" s="477">
        <f t="shared" si="49"/>
        <v>0.1054437932308992</v>
      </c>
      <c r="F172" s="477">
        <f t="shared" si="49"/>
        <v>8.9692507447654043E-2</v>
      </c>
      <c r="G172" s="477">
        <f t="shared" si="49"/>
        <v>8.8209846269532086E-2</v>
      </c>
    </row>
    <row r="173" spans="1:7">
      <c r="A173" s="992"/>
    </row>
    <row r="174" spans="1:7">
      <c r="A174" s="479" t="s">
        <v>397</v>
      </c>
      <c r="B174" s="480"/>
      <c r="C174" s="535"/>
      <c r="D174" s="482"/>
      <c r="E174" s="482"/>
      <c r="F174" s="482"/>
      <c r="G174" s="482"/>
    </row>
    <row r="175" spans="1:7" s="282" customFormat="1">
      <c r="A175" s="483" t="s">
        <v>398</v>
      </c>
      <c r="B175" s="480"/>
      <c r="C175" s="480" t="s">
        <v>419</v>
      </c>
      <c r="D175" s="1028">
        <v>39911</v>
      </c>
      <c r="E175" s="1028">
        <v>39694</v>
      </c>
      <c r="F175" s="1029">
        <v>40147</v>
      </c>
      <c r="G175" s="1029">
        <v>40147</v>
      </c>
    </row>
    <row r="176" spans="1:7">
      <c r="A176" s="479" t="s">
        <v>400</v>
      </c>
      <c r="B176" s="480"/>
      <c r="C176" s="480"/>
      <c r="D176" s="480"/>
      <c r="E176" s="480"/>
      <c r="F176" s="480"/>
      <c r="G176" s="480"/>
    </row>
    <row r="177" spans="1:7">
      <c r="A177" s="483" t="s">
        <v>401</v>
      </c>
      <c r="B177" s="480"/>
      <c r="C177" s="480" t="s">
        <v>402</v>
      </c>
      <c r="D177" s="487">
        <f t="shared" ref="D177:G177" si="50">SUM(D22:D32)+SUM(D44:D53)+SUM(D65:D72)+D75</f>
        <v>331941</v>
      </c>
      <c r="E177" s="487">
        <f t="shared" si="50"/>
        <v>306743</v>
      </c>
      <c r="F177" s="487">
        <f t="shared" ref="F177" si="51">SUM(F22:F32)+SUM(F44:F53)+SUM(F65:F72)+F75</f>
        <v>355085.6</v>
      </c>
      <c r="G177" s="487">
        <f t="shared" si="50"/>
        <v>324706.90000000002</v>
      </c>
    </row>
    <row r="178" spans="1:7">
      <c r="A178" s="483" t="s">
        <v>403</v>
      </c>
      <c r="B178" s="480"/>
      <c r="C178" s="480" t="s">
        <v>404</v>
      </c>
      <c r="D178" s="487">
        <f t="shared" ref="D178:G178" si="52">D78-D17-D20-D59-D63-D64</f>
        <v>328489</v>
      </c>
      <c r="E178" s="487">
        <f t="shared" si="52"/>
        <v>306160</v>
      </c>
      <c r="F178" s="487">
        <f t="shared" si="52"/>
        <v>333438.3</v>
      </c>
      <c r="G178" s="487">
        <f t="shared" si="52"/>
        <v>325435.69999999995</v>
      </c>
    </row>
    <row r="179" spans="1:7">
      <c r="A179" s="483"/>
      <c r="B179" s="480"/>
      <c r="C179" s="480" t="s">
        <v>405</v>
      </c>
      <c r="D179" s="487">
        <f t="shared" ref="D179:G179" si="53">D178+D170</f>
        <v>355547</v>
      </c>
      <c r="E179" s="487">
        <f t="shared" si="53"/>
        <v>340109</v>
      </c>
      <c r="F179" s="487">
        <f t="shared" si="53"/>
        <v>363004</v>
      </c>
      <c r="G179" s="487">
        <f t="shared" si="53"/>
        <v>355184.69999999995</v>
      </c>
    </row>
    <row r="180" spans="1:7">
      <c r="A180" s="483" t="s">
        <v>406</v>
      </c>
      <c r="B180" s="480"/>
      <c r="C180" s="480" t="s">
        <v>407</v>
      </c>
      <c r="D180" s="487">
        <f t="shared" ref="D180:G180" si="54">D38-D44+D8+D9+D10+D16-D33</f>
        <v>668</v>
      </c>
      <c r="E180" s="487">
        <f t="shared" si="54"/>
        <v>8551</v>
      </c>
      <c r="F180" s="487">
        <f t="shared" si="54"/>
        <v>10646.800000000001</v>
      </c>
      <c r="G180" s="487">
        <f t="shared" si="54"/>
        <v>8254.5999999999985</v>
      </c>
    </row>
    <row r="181" spans="1:7" ht="27.6" customHeight="1">
      <c r="A181" s="488" t="s">
        <v>408</v>
      </c>
      <c r="B181" s="489"/>
      <c r="C181" s="489" t="s">
        <v>409</v>
      </c>
      <c r="D181" s="491">
        <f t="shared" ref="D181:G181" si="55">D22+D23+D24+D25+D26+D29+SUM(D44:D47)+SUM(D49:D53)-D54+D32-D33+SUM(D65:D70)+D72</f>
        <v>310508</v>
      </c>
      <c r="E181" s="491">
        <f t="shared" si="55"/>
        <v>299098</v>
      </c>
      <c r="F181" s="491">
        <f t="shared" si="55"/>
        <v>315592.40000000002</v>
      </c>
      <c r="G181" s="491">
        <f t="shared" si="55"/>
        <v>313682.90000000002</v>
      </c>
    </row>
    <row r="182" spans="1:7">
      <c r="A182" s="492" t="s">
        <v>410</v>
      </c>
      <c r="B182" s="489"/>
      <c r="C182" s="489" t="s">
        <v>411</v>
      </c>
      <c r="D182" s="491">
        <f t="shared" ref="D182:G182" si="56">D181+D171</f>
        <v>320993</v>
      </c>
      <c r="E182" s="491">
        <f t="shared" si="56"/>
        <v>309211</v>
      </c>
      <c r="F182" s="491">
        <f t="shared" si="56"/>
        <v>326521.30000000005</v>
      </c>
      <c r="G182" s="491">
        <f t="shared" si="56"/>
        <v>325202.90000000002</v>
      </c>
    </row>
    <row r="183" spans="1:7">
      <c r="A183" s="492" t="s">
        <v>412</v>
      </c>
      <c r="B183" s="489"/>
      <c r="C183" s="489" t="s">
        <v>413</v>
      </c>
      <c r="D183" s="491">
        <f t="shared" ref="D183:G183" si="57">D4+D5-D7+D38+D39+D40+D41+D43+D13-D16+D57+D58+D60+D62</f>
        <v>290342</v>
      </c>
      <c r="E183" s="491">
        <f t="shared" si="57"/>
        <v>288014</v>
      </c>
      <c r="F183" s="491">
        <f t="shared" si="57"/>
        <v>300068.30000000005</v>
      </c>
      <c r="G183" s="491">
        <f t="shared" si="57"/>
        <v>307503.60000000003</v>
      </c>
    </row>
    <row r="184" spans="1:7">
      <c r="A184" s="492" t="s">
        <v>414</v>
      </c>
      <c r="B184" s="489"/>
      <c r="C184" s="489" t="s">
        <v>415</v>
      </c>
      <c r="D184" s="491">
        <f t="shared" ref="D184:G184" si="58">D183+D170</f>
        <v>317400</v>
      </c>
      <c r="E184" s="491">
        <f t="shared" si="58"/>
        <v>321963</v>
      </c>
      <c r="F184" s="491">
        <f t="shared" si="58"/>
        <v>329634.00000000006</v>
      </c>
      <c r="G184" s="491">
        <f t="shared" si="58"/>
        <v>337252.60000000003</v>
      </c>
    </row>
    <row r="185" spans="1:7">
      <c r="A185" s="492"/>
      <c r="B185" s="489"/>
      <c r="C185" s="489" t="s">
        <v>416</v>
      </c>
      <c r="D185" s="491">
        <f t="shared" ref="D185:G186" si="59">D181-D183</f>
        <v>20166</v>
      </c>
      <c r="E185" s="491">
        <f t="shared" si="59"/>
        <v>11084</v>
      </c>
      <c r="F185" s="491">
        <f t="shared" si="59"/>
        <v>15524.099999999977</v>
      </c>
      <c r="G185" s="491">
        <f t="shared" si="59"/>
        <v>6179.2999999999884</v>
      </c>
    </row>
    <row r="186" spans="1:7">
      <c r="A186" s="492"/>
      <c r="B186" s="489"/>
      <c r="C186" s="489" t="s">
        <v>417</v>
      </c>
      <c r="D186" s="491">
        <f t="shared" si="59"/>
        <v>3593</v>
      </c>
      <c r="E186" s="491">
        <f t="shared" si="59"/>
        <v>-12752</v>
      </c>
      <c r="F186" s="491">
        <f t="shared" si="59"/>
        <v>-3112.7000000000116</v>
      </c>
      <c r="G186" s="491">
        <f t="shared" si="59"/>
        <v>-12049.700000000012</v>
      </c>
    </row>
  </sheetData>
  <sheetProtection selectLockedCells="1" sort="0" autoFilter="0" pivotTables="0"/>
  <autoFilter ref="A1:AO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21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4.7109375" style="276" customWidth="1"/>
    <col min="2" max="2" width="3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4" s="266" customFormat="1" ht="18" customHeight="1">
      <c r="A1" s="259" t="s">
        <v>189</v>
      </c>
      <c r="B1" s="493" t="s">
        <v>646</v>
      </c>
      <c r="C1" s="493" t="s">
        <v>165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</row>
    <row r="2" spans="1:44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4" ht="15" customHeight="1">
      <c r="A3" s="273" t="s">
        <v>192</v>
      </c>
      <c r="B3" s="274"/>
      <c r="C3" s="274"/>
      <c r="D3" s="275"/>
      <c r="E3" s="275"/>
      <c r="F3" s="275"/>
      <c r="G3" s="275"/>
    </row>
    <row r="4" spans="1:44" s="282" customFormat="1" ht="12.75" customHeight="1">
      <c r="A4" s="494">
        <v>30</v>
      </c>
      <c r="B4" s="495"/>
      <c r="C4" s="279" t="s">
        <v>33</v>
      </c>
      <c r="D4" s="280">
        <v>362701.7</v>
      </c>
      <c r="E4" s="280">
        <v>383766</v>
      </c>
      <c r="F4" s="281">
        <v>376063.1</v>
      </c>
      <c r="G4" s="281">
        <v>388159</v>
      </c>
    </row>
    <row r="5" spans="1:44" s="282" customFormat="1" ht="12.75" customHeight="1">
      <c r="A5" s="283">
        <v>31</v>
      </c>
      <c r="B5" s="284"/>
      <c r="C5" s="285" t="s">
        <v>193</v>
      </c>
      <c r="D5" s="286">
        <v>300366.09999999998</v>
      </c>
      <c r="E5" s="286">
        <v>320108</v>
      </c>
      <c r="F5" s="287">
        <v>297402.8</v>
      </c>
      <c r="G5" s="287">
        <v>325694</v>
      </c>
    </row>
    <row r="6" spans="1:44" s="282" customFormat="1" ht="12.75" customHeight="1">
      <c r="A6" s="288" t="s">
        <v>36</v>
      </c>
      <c r="B6" s="289"/>
      <c r="C6" s="290" t="s">
        <v>194</v>
      </c>
      <c r="D6" s="286">
        <v>118471.2</v>
      </c>
      <c r="E6" s="286">
        <v>121032</v>
      </c>
      <c r="F6" s="287">
        <v>115757.6</v>
      </c>
      <c r="G6" s="287">
        <v>121917</v>
      </c>
    </row>
    <row r="7" spans="1:44" s="282" customFormat="1" ht="12.75" customHeight="1">
      <c r="A7" s="288" t="s">
        <v>195</v>
      </c>
      <c r="B7" s="289"/>
      <c r="C7" s="290" t="s">
        <v>196</v>
      </c>
      <c r="D7" s="286">
        <v>1387.5</v>
      </c>
      <c r="E7" s="286">
        <v>2028.5</v>
      </c>
      <c r="F7" s="287">
        <v>-845</v>
      </c>
      <c r="G7" s="287">
        <v>0</v>
      </c>
    </row>
    <row r="8" spans="1:44" s="282" customFormat="1" ht="12.75" customHeight="1">
      <c r="A8" s="291">
        <v>330</v>
      </c>
      <c r="B8" s="284"/>
      <c r="C8" s="285" t="s">
        <v>197</v>
      </c>
      <c r="D8" s="286">
        <v>66136.5</v>
      </c>
      <c r="E8" s="286">
        <v>83361</v>
      </c>
      <c r="F8" s="287">
        <v>73963.7</v>
      </c>
      <c r="G8" s="287">
        <v>82961</v>
      </c>
    </row>
    <row r="9" spans="1:44" s="282" customFormat="1" ht="12.75" customHeight="1">
      <c r="A9" s="291">
        <v>332</v>
      </c>
      <c r="B9" s="284"/>
      <c r="C9" s="285" t="s">
        <v>198</v>
      </c>
      <c r="D9" s="286">
        <v>5331</v>
      </c>
      <c r="E9" s="286">
        <v>6203</v>
      </c>
      <c r="F9" s="287">
        <v>5283.4</v>
      </c>
      <c r="G9" s="287">
        <v>5683</v>
      </c>
    </row>
    <row r="10" spans="1:44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4" s="282" customFormat="1" ht="12.75" customHeight="1">
      <c r="A11" s="283">
        <v>350</v>
      </c>
      <c r="B11" s="284"/>
      <c r="C11" s="285" t="s">
        <v>200</v>
      </c>
      <c r="D11" s="286">
        <v>1904</v>
      </c>
      <c r="E11" s="286">
        <v>271</v>
      </c>
      <c r="F11" s="287">
        <v>2097</v>
      </c>
      <c r="G11" s="287">
        <v>271</v>
      </c>
    </row>
    <row r="12" spans="1:44" s="295" customFormat="1">
      <c r="A12" s="292">
        <v>351</v>
      </c>
      <c r="B12" s="293"/>
      <c r="C12" s="294" t="s">
        <v>201</v>
      </c>
      <c r="D12" s="286">
        <v>457.7</v>
      </c>
      <c r="E12" s="286">
        <v>0</v>
      </c>
      <c r="F12" s="287">
        <v>27.1</v>
      </c>
      <c r="G12" s="287">
        <v>0</v>
      </c>
    </row>
    <row r="13" spans="1:44" s="282" customFormat="1" ht="12.75" customHeight="1">
      <c r="A13" s="283">
        <v>36</v>
      </c>
      <c r="B13" s="284"/>
      <c r="C13" s="285" t="s">
        <v>202</v>
      </c>
      <c r="D13" s="286">
        <v>1076900.8</v>
      </c>
      <c r="E13" s="286">
        <v>1113329</v>
      </c>
      <c r="F13" s="287">
        <v>1065948.1000000001</v>
      </c>
      <c r="G13" s="287">
        <v>1130694</v>
      </c>
    </row>
    <row r="14" spans="1:44" s="282" customFormat="1" ht="12.75" customHeight="1">
      <c r="A14" s="296" t="s">
        <v>203</v>
      </c>
      <c r="B14" s="284"/>
      <c r="C14" s="297" t="s">
        <v>204</v>
      </c>
      <c r="D14" s="286">
        <v>255444.5</v>
      </c>
      <c r="E14" s="286">
        <v>256578</v>
      </c>
      <c r="F14" s="287">
        <v>252102.1</v>
      </c>
      <c r="G14" s="287">
        <v>264178</v>
      </c>
    </row>
    <row r="15" spans="1:44" s="282" customFormat="1" ht="12.75" customHeight="1">
      <c r="A15" s="296" t="s">
        <v>205</v>
      </c>
      <c r="B15" s="284"/>
      <c r="C15" s="297" t="s">
        <v>206</v>
      </c>
      <c r="D15" s="286">
        <v>18250.8</v>
      </c>
      <c r="E15" s="286">
        <v>20416</v>
      </c>
      <c r="F15" s="287">
        <v>17206.7</v>
      </c>
      <c r="G15" s="287">
        <v>20646</v>
      </c>
    </row>
    <row r="16" spans="1:44" s="303" customFormat="1" ht="26.25" customHeight="1">
      <c r="A16" s="296" t="s">
        <v>207</v>
      </c>
      <c r="B16" s="496"/>
      <c r="C16" s="297" t="s">
        <v>208</v>
      </c>
      <c r="D16" s="286">
        <v>117734.1</v>
      </c>
      <c r="E16" s="286">
        <v>131639</v>
      </c>
      <c r="F16" s="287">
        <v>105926.5</v>
      </c>
      <c r="G16" s="287">
        <v>131117</v>
      </c>
    </row>
    <row r="17" spans="1:7" s="304" customFormat="1">
      <c r="A17" s="283">
        <v>37</v>
      </c>
      <c r="B17" s="284"/>
      <c r="C17" s="285" t="s">
        <v>209</v>
      </c>
      <c r="D17" s="286">
        <v>350834.2</v>
      </c>
      <c r="E17" s="286">
        <v>346181</v>
      </c>
      <c r="F17" s="287">
        <v>360914.8</v>
      </c>
      <c r="G17" s="287">
        <v>350648</v>
      </c>
    </row>
    <row r="18" spans="1:7" s="304" customFormat="1">
      <c r="A18" s="327" t="s">
        <v>210</v>
      </c>
      <c r="B18" s="289"/>
      <c r="C18" s="290" t="s">
        <v>211</v>
      </c>
      <c r="D18" s="286">
        <v>98624.4</v>
      </c>
      <c r="E18" s="286">
        <v>96922</v>
      </c>
      <c r="F18" s="287">
        <v>101135.6</v>
      </c>
      <c r="G18" s="287">
        <v>100166</v>
      </c>
    </row>
    <row r="19" spans="1:7" s="304" customFormat="1">
      <c r="A19" s="327" t="s">
        <v>212</v>
      </c>
      <c r="B19" s="289"/>
      <c r="C19" s="290" t="s">
        <v>213</v>
      </c>
      <c r="D19" s="286">
        <v>221818.7</v>
      </c>
      <c r="E19" s="286">
        <v>218031</v>
      </c>
      <c r="F19" s="287">
        <v>226115.20000000001</v>
      </c>
      <c r="G19" s="287">
        <v>217148</v>
      </c>
    </row>
    <row r="20" spans="1:7" s="282" customFormat="1" ht="12.75" customHeight="1">
      <c r="A20" s="305">
        <v>39</v>
      </c>
      <c r="B20" s="306"/>
      <c r="C20" s="307" t="s">
        <v>214</v>
      </c>
      <c r="D20" s="308">
        <v>185640.2</v>
      </c>
      <c r="E20" s="308">
        <v>202382</v>
      </c>
      <c r="F20" s="309">
        <v>203190.7</v>
      </c>
      <c r="G20" s="309">
        <v>204583</v>
      </c>
    </row>
    <row r="21" spans="1:7" ht="12.75" customHeight="1">
      <c r="A21" s="310"/>
      <c r="B21" s="310"/>
      <c r="C21" s="311" t="s">
        <v>215</v>
      </c>
      <c r="D21" s="312">
        <f t="shared" ref="D21:G21" si="0">D4+D5+SUM(D8:D13)+D17</f>
        <v>2164632</v>
      </c>
      <c r="E21" s="312">
        <f t="shared" si="0"/>
        <v>2253219</v>
      </c>
      <c r="F21" s="312">
        <f t="shared" si="0"/>
        <v>2181700</v>
      </c>
      <c r="G21" s="312">
        <f t="shared" si="0"/>
        <v>2284110</v>
      </c>
    </row>
    <row r="22" spans="1:7" s="282" customFormat="1" ht="12.75" customHeight="1">
      <c r="A22" s="291" t="s">
        <v>216</v>
      </c>
      <c r="B22" s="284"/>
      <c r="C22" s="285" t="s">
        <v>217</v>
      </c>
      <c r="D22" s="335">
        <v>617266.4</v>
      </c>
      <c r="E22" s="335">
        <v>626700</v>
      </c>
      <c r="F22" s="336">
        <v>634831.69999999995</v>
      </c>
      <c r="G22" s="336">
        <v>644250</v>
      </c>
    </row>
    <row r="23" spans="1:7" s="282" customFormat="1" ht="12.75" customHeight="1">
      <c r="A23" s="291" t="s">
        <v>218</v>
      </c>
      <c r="B23" s="284"/>
      <c r="C23" s="285" t="s">
        <v>219</v>
      </c>
      <c r="D23" s="335">
        <v>134556.70000000001</v>
      </c>
      <c r="E23" s="335">
        <v>134220</v>
      </c>
      <c r="F23" s="336">
        <v>140335.4</v>
      </c>
      <c r="G23" s="336">
        <v>138870</v>
      </c>
    </row>
    <row r="24" spans="1:7" s="315" customFormat="1" ht="12.75" customHeight="1">
      <c r="A24" s="283">
        <v>41</v>
      </c>
      <c r="B24" s="284"/>
      <c r="C24" s="285" t="s">
        <v>220</v>
      </c>
      <c r="D24" s="335">
        <v>81535.399999999994</v>
      </c>
      <c r="E24" s="335">
        <v>84720</v>
      </c>
      <c r="F24" s="336">
        <v>90040.4</v>
      </c>
      <c r="G24" s="336">
        <v>84925</v>
      </c>
    </row>
    <row r="25" spans="1:7" s="282" customFormat="1" ht="12.75" customHeight="1">
      <c r="A25" s="316">
        <v>42</v>
      </c>
      <c r="B25" s="317"/>
      <c r="C25" s="285" t="s">
        <v>221</v>
      </c>
      <c r="D25" s="335">
        <v>162699.79999999999</v>
      </c>
      <c r="E25" s="335">
        <v>168908</v>
      </c>
      <c r="F25" s="336">
        <v>161349.4</v>
      </c>
      <c r="G25" s="336">
        <v>161740</v>
      </c>
    </row>
    <row r="26" spans="1:7" s="322" customFormat="1" ht="12.75" customHeight="1">
      <c r="A26" s="292">
        <v>430</v>
      </c>
      <c r="B26" s="284"/>
      <c r="C26" s="285" t="s">
        <v>222</v>
      </c>
      <c r="D26" s="497">
        <v>2896.3</v>
      </c>
      <c r="E26" s="497">
        <v>2699</v>
      </c>
      <c r="F26" s="498">
        <v>2366.6999999999998</v>
      </c>
      <c r="G26" s="498">
        <v>2194</v>
      </c>
    </row>
    <row r="27" spans="1:7" s="322" customFormat="1" ht="12.75" customHeight="1">
      <c r="A27" s="292">
        <v>431</v>
      </c>
      <c r="B27" s="284"/>
      <c r="C27" s="285" t="s">
        <v>223</v>
      </c>
      <c r="D27" s="497">
        <v>699.2</v>
      </c>
      <c r="E27" s="497">
        <v>4660</v>
      </c>
      <c r="F27" s="498">
        <v>4097</v>
      </c>
      <c r="G27" s="498">
        <v>4300</v>
      </c>
    </row>
    <row r="28" spans="1:7" s="322" customFormat="1" ht="12.75" customHeight="1">
      <c r="A28" s="292">
        <v>432</v>
      </c>
      <c r="B28" s="284"/>
      <c r="C28" s="285" t="s">
        <v>224</v>
      </c>
      <c r="D28" s="497">
        <v>0</v>
      </c>
      <c r="E28" s="497">
        <v>0</v>
      </c>
      <c r="F28" s="498">
        <v>0</v>
      </c>
      <c r="G28" s="498">
        <v>0</v>
      </c>
    </row>
    <row r="29" spans="1:7" s="322" customFormat="1" ht="12.75" customHeight="1">
      <c r="A29" s="292">
        <v>439</v>
      </c>
      <c r="B29" s="284"/>
      <c r="C29" s="285" t="s">
        <v>225</v>
      </c>
      <c r="D29" s="497">
        <v>892.4</v>
      </c>
      <c r="E29" s="497">
        <v>763</v>
      </c>
      <c r="F29" s="498">
        <v>2418.3000000000002</v>
      </c>
      <c r="G29" s="498">
        <v>2783</v>
      </c>
    </row>
    <row r="30" spans="1:7" s="282" customFormat="1" ht="25.5">
      <c r="A30" s="292">
        <v>450</v>
      </c>
      <c r="B30" s="293"/>
      <c r="C30" s="294" t="s">
        <v>226</v>
      </c>
      <c r="D30" s="286">
        <v>1244.2</v>
      </c>
      <c r="E30" s="286">
        <v>2447</v>
      </c>
      <c r="F30" s="287">
        <v>208.1</v>
      </c>
      <c r="G30" s="287">
        <v>4585</v>
      </c>
    </row>
    <row r="31" spans="1:7" s="295" customFormat="1" ht="25.5">
      <c r="A31" s="292">
        <v>451</v>
      </c>
      <c r="B31" s="293"/>
      <c r="C31" s="294" t="s">
        <v>227</v>
      </c>
      <c r="D31" s="335">
        <v>23500.3</v>
      </c>
      <c r="E31" s="335">
        <v>37505</v>
      </c>
      <c r="F31" s="336">
        <v>20186.7</v>
      </c>
      <c r="G31" s="336">
        <v>37942</v>
      </c>
    </row>
    <row r="32" spans="1:7" s="282" customFormat="1" ht="12.75" customHeight="1">
      <c r="A32" s="283">
        <v>46</v>
      </c>
      <c r="B32" s="284"/>
      <c r="C32" s="285" t="s">
        <v>228</v>
      </c>
      <c r="D32" s="335">
        <v>708019.6</v>
      </c>
      <c r="E32" s="335">
        <v>723721</v>
      </c>
      <c r="F32" s="336">
        <v>730353.9</v>
      </c>
      <c r="G32" s="336">
        <v>726266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74">
        <v>0</v>
      </c>
      <c r="E33" s="374">
        <v>0</v>
      </c>
      <c r="F33" s="375">
        <v>0</v>
      </c>
      <c r="G33" s="375">
        <v>0</v>
      </c>
    </row>
    <row r="34" spans="1:7" s="282" customFormat="1" ht="15" customHeight="1">
      <c r="A34" s="283">
        <v>47</v>
      </c>
      <c r="B34" s="284"/>
      <c r="C34" s="285" t="s">
        <v>209</v>
      </c>
      <c r="D34" s="335">
        <v>350834.2</v>
      </c>
      <c r="E34" s="335">
        <v>346181</v>
      </c>
      <c r="F34" s="336">
        <v>360914.8</v>
      </c>
      <c r="G34" s="336">
        <v>350648</v>
      </c>
    </row>
    <row r="35" spans="1:7" s="282" customFormat="1" ht="15" customHeight="1">
      <c r="A35" s="305">
        <v>49</v>
      </c>
      <c r="B35" s="306"/>
      <c r="C35" s="307" t="s">
        <v>231</v>
      </c>
      <c r="D35" s="380">
        <v>185640.2</v>
      </c>
      <c r="E35" s="380">
        <v>202382</v>
      </c>
      <c r="F35" s="381">
        <v>203190.7</v>
      </c>
      <c r="G35" s="381">
        <v>204583</v>
      </c>
    </row>
    <row r="36" spans="1:7" ht="13.5" customHeight="1">
      <c r="A36" s="310"/>
      <c r="B36" s="341"/>
      <c r="C36" s="311" t="s">
        <v>232</v>
      </c>
      <c r="D36" s="312">
        <f t="shared" ref="D36:G36" si="1">D22+D23+D24+D25+D26+D27+D28+D29+D30+D31+D32+D34</f>
        <v>2084144.5</v>
      </c>
      <c r="E36" s="312">
        <f t="shared" si="1"/>
        <v>2132524</v>
      </c>
      <c r="F36" s="312">
        <f t="shared" si="1"/>
        <v>2147102.4</v>
      </c>
      <c r="G36" s="312">
        <f t="shared" si="1"/>
        <v>2158503</v>
      </c>
    </row>
    <row r="37" spans="1:7" s="499" customFormat="1" ht="15" customHeight="1">
      <c r="A37" s="310"/>
      <c r="B37" s="341"/>
      <c r="C37" s="311" t="s">
        <v>233</v>
      </c>
      <c r="D37" s="312">
        <f t="shared" ref="D37:G37" si="2">D36-D21</f>
        <v>-80487.5</v>
      </c>
      <c r="E37" s="312">
        <f t="shared" si="2"/>
        <v>-120695</v>
      </c>
      <c r="F37" s="312">
        <f t="shared" si="2"/>
        <v>-34597.600000000093</v>
      </c>
      <c r="G37" s="312">
        <f t="shared" si="2"/>
        <v>-125607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1043.5999999999999</v>
      </c>
      <c r="E38" s="335">
        <v>1025</v>
      </c>
      <c r="F38" s="336">
        <v>992.7</v>
      </c>
      <c r="G38" s="336">
        <v>1070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834.1</v>
      </c>
      <c r="E39" s="335">
        <v>700</v>
      </c>
      <c r="F39" s="336">
        <v>1777.9</v>
      </c>
      <c r="G39" s="336">
        <v>2000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210.6</v>
      </c>
      <c r="E40" s="335">
        <v>250</v>
      </c>
      <c r="F40" s="336">
        <v>543</v>
      </c>
      <c r="G40" s="336">
        <v>530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241.7</v>
      </c>
      <c r="E41" s="335">
        <v>399</v>
      </c>
      <c r="F41" s="336">
        <v>319.89999999999998</v>
      </c>
      <c r="G41" s="336">
        <v>498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0</v>
      </c>
      <c r="E42" s="335">
        <v>0</v>
      </c>
      <c r="F42" s="336">
        <v>0.6</v>
      </c>
      <c r="G42" s="336">
        <v>0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1090.5</v>
      </c>
      <c r="E43" s="335">
        <v>1394</v>
      </c>
      <c r="F43" s="336">
        <v>2251.6</v>
      </c>
      <c r="G43" s="336">
        <v>2027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3715.4</v>
      </c>
      <c r="E44" s="335">
        <v>3542</v>
      </c>
      <c r="F44" s="336">
        <v>3972.3</v>
      </c>
      <c r="G44" s="336">
        <v>3883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715.3</v>
      </c>
      <c r="E45" s="335">
        <v>300</v>
      </c>
      <c r="F45" s="336">
        <v>17820.7</v>
      </c>
      <c r="G45" s="336">
        <v>1100</v>
      </c>
    </row>
    <row r="46" spans="1:7" s="282" customFormat="1" ht="15" customHeight="1">
      <c r="A46" s="283">
        <v>442</v>
      </c>
      <c r="B46" s="284"/>
      <c r="C46" s="285" t="s">
        <v>242</v>
      </c>
      <c r="D46" s="335">
        <v>17974.2</v>
      </c>
      <c r="E46" s="335">
        <v>16998</v>
      </c>
      <c r="F46" s="336">
        <v>17260.3</v>
      </c>
      <c r="G46" s="336">
        <v>17539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2243.9</v>
      </c>
      <c r="E47" s="335">
        <v>2378</v>
      </c>
      <c r="F47" s="336">
        <v>2350.6</v>
      </c>
      <c r="G47" s="336">
        <v>2372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760</v>
      </c>
      <c r="E48" s="335">
        <v>0</v>
      </c>
      <c r="F48" s="336">
        <v>0</v>
      </c>
      <c r="G48" s="336">
        <v>0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241.6</v>
      </c>
      <c r="E49" s="335">
        <v>33</v>
      </c>
      <c r="F49" s="336">
        <v>16.8</v>
      </c>
      <c r="G49" s="336">
        <v>33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69463</v>
      </c>
      <c r="E50" s="335">
        <v>69576</v>
      </c>
      <c r="F50" s="336">
        <v>69790.5</v>
      </c>
      <c r="G50" s="336">
        <v>69671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4152.6000000000004</v>
      </c>
      <c r="E51" s="335">
        <v>4110</v>
      </c>
      <c r="F51" s="336">
        <v>4282.6000000000004</v>
      </c>
      <c r="G51" s="336">
        <v>4122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1047.0999999999999</v>
      </c>
      <c r="E53" s="335">
        <v>0</v>
      </c>
      <c r="F53" s="336">
        <v>2961.8</v>
      </c>
      <c r="G53" s="336">
        <v>160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0</v>
      </c>
      <c r="E54" s="339">
        <v>0</v>
      </c>
      <c r="F54" s="340">
        <v>0</v>
      </c>
      <c r="G54" s="340">
        <v>0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96892.6</v>
      </c>
      <c r="E55" s="312">
        <f t="shared" si="3"/>
        <v>93169</v>
      </c>
      <c r="F55" s="312">
        <f t="shared" ref="F55" si="4">SUM(F44:F53)-SUM(F38:F43)</f>
        <v>112569.90000000002</v>
      </c>
      <c r="G55" s="312">
        <f t="shared" si="3"/>
        <v>92755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16405.100000000006</v>
      </c>
      <c r="E56" s="312">
        <f t="shared" si="5"/>
        <v>-27526</v>
      </c>
      <c r="F56" s="312">
        <f t="shared" si="5"/>
        <v>77972.29999999993</v>
      </c>
      <c r="G56" s="312">
        <f t="shared" si="5"/>
        <v>-32852</v>
      </c>
    </row>
    <row r="57" spans="1:7" s="282" customFormat="1" ht="15.75" customHeight="1">
      <c r="A57" s="342">
        <v>380</v>
      </c>
      <c r="B57" s="343"/>
      <c r="C57" s="344" t="s">
        <v>253</v>
      </c>
      <c r="D57" s="1177">
        <v>0</v>
      </c>
      <c r="E57" s="1177">
        <v>0</v>
      </c>
      <c r="F57" s="1178">
        <v>0</v>
      </c>
      <c r="G57" s="1178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1177">
        <v>0</v>
      </c>
      <c r="E58" s="1177">
        <v>0</v>
      </c>
      <c r="F58" s="1178">
        <v>0</v>
      </c>
      <c r="G58" s="1178">
        <v>0</v>
      </c>
    </row>
    <row r="59" spans="1:7" s="295" customFormat="1" ht="25.5">
      <c r="A59" s="292">
        <v>383</v>
      </c>
      <c r="B59" s="293"/>
      <c r="C59" s="294" t="s">
        <v>255</v>
      </c>
      <c r="D59" s="387">
        <v>0</v>
      </c>
      <c r="E59" s="387">
        <v>0</v>
      </c>
      <c r="F59" s="388">
        <v>0</v>
      </c>
      <c r="G59" s="388">
        <v>0</v>
      </c>
    </row>
    <row r="60" spans="1:7" s="295" customFormat="1">
      <c r="A60" s="292">
        <v>3840</v>
      </c>
      <c r="B60" s="293"/>
      <c r="C60" s="294" t="s">
        <v>256</v>
      </c>
      <c r="D60" s="502">
        <v>0</v>
      </c>
      <c r="E60" s="502">
        <v>0</v>
      </c>
      <c r="F60" s="503">
        <v>0</v>
      </c>
      <c r="G60" s="503">
        <v>0</v>
      </c>
    </row>
    <row r="61" spans="1:7" s="295" customFormat="1">
      <c r="A61" s="292">
        <v>3841</v>
      </c>
      <c r="B61" s="293"/>
      <c r="C61" s="294" t="s">
        <v>257</v>
      </c>
      <c r="D61" s="502">
        <v>91486.8</v>
      </c>
      <c r="E61" s="502">
        <v>0</v>
      </c>
      <c r="F61" s="503">
        <v>289.7</v>
      </c>
      <c r="G61" s="503">
        <v>0</v>
      </c>
    </row>
    <row r="62" spans="1:7" s="295" customFormat="1">
      <c r="A62" s="351">
        <v>386</v>
      </c>
      <c r="B62" s="352"/>
      <c r="C62" s="353" t="s">
        <v>258</v>
      </c>
      <c r="D62" s="502">
        <v>0</v>
      </c>
      <c r="E62" s="502">
        <v>0</v>
      </c>
      <c r="F62" s="503">
        <v>0</v>
      </c>
      <c r="G62" s="503">
        <v>0</v>
      </c>
    </row>
    <row r="63" spans="1:7" s="295" customFormat="1" ht="25.5">
      <c r="A63" s="292">
        <v>387</v>
      </c>
      <c r="B63" s="293"/>
      <c r="C63" s="294" t="s">
        <v>259</v>
      </c>
      <c r="D63" s="502">
        <v>0</v>
      </c>
      <c r="E63" s="502">
        <v>0</v>
      </c>
      <c r="F63" s="503">
        <v>0</v>
      </c>
      <c r="G63" s="503">
        <v>0</v>
      </c>
    </row>
    <row r="64" spans="1:7" s="295" customFormat="1">
      <c r="A64" s="327">
        <v>389</v>
      </c>
      <c r="B64" s="1179"/>
      <c r="C64" s="290" t="s">
        <v>61</v>
      </c>
      <c r="D64" s="374">
        <v>0</v>
      </c>
      <c r="E64" s="374">
        <v>0</v>
      </c>
      <c r="F64" s="375">
        <v>0</v>
      </c>
      <c r="G64" s="375">
        <v>0</v>
      </c>
    </row>
    <row r="65" spans="1:7" s="282" customFormat="1">
      <c r="A65" s="291" t="s">
        <v>260</v>
      </c>
      <c r="B65" s="284"/>
      <c r="C65" s="285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357" customFormat="1">
      <c r="A66" s="504" t="s">
        <v>262</v>
      </c>
      <c r="B66" s="356"/>
      <c r="C66" s="2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355">
        <v>481</v>
      </c>
      <c r="B67" s="284"/>
      <c r="C67" s="285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355">
        <v>482</v>
      </c>
      <c r="B68" s="284"/>
      <c r="C68" s="285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355">
        <v>483</v>
      </c>
      <c r="B69" s="284"/>
      <c r="C69" s="285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282" customFormat="1">
      <c r="A70" s="355">
        <v>484</v>
      </c>
      <c r="B70" s="284"/>
      <c r="C70" s="285" t="s">
        <v>267</v>
      </c>
      <c r="D70" s="335">
        <v>19613.400000000001</v>
      </c>
      <c r="E70" s="335">
        <v>0</v>
      </c>
      <c r="F70" s="336">
        <v>44500.5</v>
      </c>
      <c r="G70" s="336">
        <v>0</v>
      </c>
    </row>
    <row r="71" spans="1:7" s="282" customFormat="1">
      <c r="A71" s="355">
        <v>485</v>
      </c>
      <c r="B71" s="284"/>
      <c r="C71" s="285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82" customFormat="1">
      <c r="A72" s="355">
        <v>486</v>
      </c>
      <c r="B72" s="284"/>
      <c r="C72" s="285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95" customFormat="1">
      <c r="A73" s="355">
        <v>487</v>
      </c>
      <c r="B73" s="289"/>
      <c r="C73" s="285" t="s">
        <v>270</v>
      </c>
      <c r="D73" s="286">
        <v>0</v>
      </c>
      <c r="E73" s="286">
        <v>0</v>
      </c>
      <c r="F73" s="287">
        <v>0</v>
      </c>
      <c r="G73" s="287">
        <v>0</v>
      </c>
    </row>
    <row r="74" spans="1:7" s="295" customFormat="1">
      <c r="A74" s="355">
        <v>489</v>
      </c>
      <c r="B74" s="358"/>
      <c r="C74" s="307" t="s">
        <v>78</v>
      </c>
      <c r="D74" s="286">
        <v>4000</v>
      </c>
      <c r="E74" s="286">
        <v>7400</v>
      </c>
      <c r="F74" s="287">
        <v>6634</v>
      </c>
      <c r="G74" s="287">
        <v>10100</v>
      </c>
    </row>
    <row r="75" spans="1:7" s="295" customFormat="1">
      <c r="A75" s="359" t="s">
        <v>271</v>
      </c>
      <c r="B75" s="358"/>
      <c r="C75" s="338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310"/>
      <c r="B76" s="310"/>
      <c r="C76" s="311" t="s">
        <v>273</v>
      </c>
      <c r="D76" s="312">
        <f t="shared" ref="D76:G76" si="6">SUM(D65:D74)-SUM(D57:D64)</f>
        <v>-67873.399999999994</v>
      </c>
      <c r="E76" s="312">
        <f t="shared" si="6"/>
        <v>7400</v>
      </c>
      <c r="F76" s="312">
        <f t="shared" ref="F76" si="7">SUM(F65:F74)-SUM(F57:F64)</f>
        <v>50844.800000000003</v>
      </c>
      <c r="G76" s="312">
        <f t="shared" si="6"/>
        <v>10100</v>
      </c>
    </row>
    <row r="77" spans="1:7">
      <c r="A77" s="360"/>
      <c r="B77" s="360"/>
      <c r="C77" s="311" t="s">
        <v>274</v>
      </c>
      <c r="D77" s="312">
        <f t="shared" ref="D77:G77" si="8">D56+D76</f>
        <v>-51468.299999999988</v>
      </c>
      <c r="E77" s="312">
        <f t="shared" si="8"/>
        <v>-20126</v>
      </c>
      <c r="F77" s="312">
        <f t="shared" si="8"/>
        <v>128817.09999999993</v>
      </c>
      <c r="G77" s="312">
        <f t="shared" si="8"/>
        <v>-22752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2445179.5</v>
      </c>
      <c r="E78" s="363">
        <f t="shared" si="9"/>
        <v>2459369</v>
      </c>
      <c r="F78" s="363">
        <f t="shared" si="9"/>
        <v>2391066.1000000006</v>
      </c>
      <c r="G78" s="363">
        <f t="shared" si="9"/>
        <v>2494818</v>
      </c>
    </row>
    <row r="79" spans="1:7">
      <c r="A79" s="361">
        <v>4</v>
      </c>
      <c r="B79" s="361"/>
      <c r="C79" s="362" t="s">
        <v>276</v>
      </c>
      <c r="D79" s="363">
        <f t="shared" ref="D79:G79" si="10">D35+D36+SUM(D44:D53)+SUM(D65:D74)</f>
        <v>2393711.2000000002</v>
      </c>
      <c r="E79" s="363">
        <f t="shared" si="10"/>
        <v>2439243</v>
      </c>
      <c r="F79" s="363">
        <f t="shared" si="10"/>
        <v>2519883.2000000002</v>
      </c>
      <c r="G79" s="363">
        <f t="shared" si="10"/>
        <v>2472066</v>
      </c>
    </row>
    <row r="80" spans="1:7">
      <c r="A80" s="364"/>
      <c r="B80" s="364"/>
      <c r="C80" s="365"/>
      <c r="D80" s="482"/>
      <c r="E80" s="482"/>
      <c r="F80" s="482"/>
      <c r="G80" s="482"/>
    </row>
    <row r="81" spans="1:7">
      <c r="A81" s="366" t="s">
        <v>277</v>
      </c>
      <c r="B81" s="367"/>
      <c r="C81" s="367"/>
      <c r="D81" s="505"/>
      <c r="E81" s="505"/>
      <c r="F81" s="505"/>
      <c r="G81" s="505"/>
    </row>
    <row r="82" spans="1:7" s="282" customFormat="1">
      <c r="A82" s="368">
        <v>50</v>
      </c>
      <c r="B82" s="369"/>
      <c r="C82" s="369" t="s">
        <v>278</v>
      </c>
      <c r="D82" s="335">
        <v>155278.6</v>
      </c>
      <c r="E82" s="335">
        <v>205090</v>
      </c>
      <c r="F82" s="336">
        <v>186013.3</v>
      </c>
      <c r="G82" s="336">
        <v>219605</v>
      </c>
    </row>
    <row r="83" spans="1:7" s="282" customFormat="1">
      <c r="A83" s="368">
        <v>51</v>
      </c>
      <c r="B83" s="369"/>
      <c r="C83" s="369" t="s">
        <v>279</v>
      </c>
      <c r="D83" s="335">
        <v>0</v>
      </c>
      <c r="E83" s="335">
        <v>0</v>
      </c>
      <c r="F83" s="336">
        <v>0</v>
      </c>
      <c r="G83" s="336">
        <v>2500</v>
      </c>
    </row>
    <row r="84" spans="1:7" s="282" customFormat="1">
      <c r="A84" s="368">
        <v>52</v>
      </c>
      <c r="B84" s="369"/>
      <c r="C84" s="369" t="s">
        <v>280</v>
      </c>
      <c r="D84" s="335">
        <v>17462.599999999999</v>
      </c>
      <c r="E84" s="335">
        <v>14141</v>
      </c>
      <c r="F84" s="336">
        <v>6581.5</v>
      </c>
      <c r="G84" s="336">
        <v>15748</v>
      </c>
    </row>
    <row r="85" spans="1:7" s="282" customFormat="1">
      <c r="A85" s="372">
        <v>54</v>
      </c>
      <c r="B85" s="373"/>
      <c r="C85" s="373" t="s">
        <v>281</v>
      </c>
      <c r="D85" s="335">
        <v>10117</v>
      </c>
      <c r="E85" s="335">
        <v>17300</v>
      </c>
      <c r="F85" s="336">
        <v>6162</v>
      </c>
      <c r="G85" s="336">
        <v>14410</v>
      </c>
    </row>
    <row r="86" spans="1:7" s="282" customFormat="1">
      <c r="A86" s="372">
        <v>55</v>
      </c>
      <c r="B86" s="373"/>
      <c r="C86" s="373" t="s">
        <v>282</v>
      </c>
      <c r="D86" s="335">
        <v>0</v>
      </c>
      <c r="E86" s="335">
        <v>0</v>
      </c>
      <c r="F86" s="336">
        <v>36.6</v>
      </c>
      <c r="G86" s="336">
        <v>0</v>
      </c>
    </row>
    <row r="87" spans="1:7" s="282" customFormat="1">
      <c r="A87" s="372">
        <v>56</v>
      </c>
      <c r="B87" s="373"/>
      <c r="C87" s="373" t="s">
        <v>283</v>
      </c>
      <c r="D87" s="335">
        <v>147608</v>
      </c>
      <c r="E87" s="335">
        <v>166112</v>
      </c>
      <c r="F87" s="336">
        <v>146822.1</v>
      </c>
      <c r="G87" s="336">
        <v>169706</v>
      </c>
    </row>
    <row r="88" spans="1:7" s="282" customFormat="1">
      <c r="A88" s="368">
        <v>57</v>
      </c>
      <c r="B88" s="369"/>
      <c r="C88" s="369" t="s">
        <v>284</v>
      </c>
      <c r="D88" s="335">
        <v>25424.3</v>
      </c>
      <c r="E88" s="335">
        <v>25808</v>
      </c>
      <c r="F88" s="336">
        <v>22478.7</v>
      </c>
      <c r="G88" s="336">
        <v>23628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355890.5</v>
      </c>
      <c r="E95" s="384">
        <f t="shared" si="11"/>
        <v>428451</v>
      </c>
      <c r="F95" s="384">
        <f t="shared" si="11"/>
        <v>368094.2</v>
      </c>
      <c r="G95" s="384">
        <f t="shared" si="11"/>
        <v>445597</v>
      </c>
    </row>
    <row r="96" spans="1:7" s="282" customFormat="1">
      <c r="A96" s="368">
        <v>60</v>
      </c>
      <c r="B96" s="369"/>
      <c r="C96" s="369" t="s">
        <v>292</v>
      </c>
      <c r="D96" s="335">
        <v>255</v>
      </c>
      <c r="E96" s="335">
        <v>0</v>
      </c>
      <c r="F96" s="336">
        <v>1.4</v>
      </c>
      <c r="G96" s="336">
        <v>0</v>
      </c>
    </row>
    <row r="97" spans="1:7" s="282" customFormat="1">
      <c r="A97" s="368">
        <v>61</v>
      </c>
      <c r="B97" s="369"/>
      <c r="C97" s="369" t="s">
        <v>293</v>
      </c>
      <c r="D97" s="335">
        <v>4939.3</v>
      </c>
      <c r="E97" s="335">
        <v>9855</v>
      </c>
      <c r="F97" s="336">
        <v>10984.9</v>
      </c>
      <c r="G97" s="336">
        <v>8593</v>
      </c>
    </row>
    <row r="98" spans="1:7" s="282" customFormat="1">
      <c r="A98" s="368">
        <v>62</v>
      </c>
      <c r="B98" s="369"/>
      <c r="C98" s="369" t="s">
        <v>294</v>
      </c>
      <c r="D98" s="335">
        <v>1286.5999999999999</v>
      </c>
      <c r="E98" s="335">
        <v>0</v>
      </c>
      <c r="F98" s="336">
        <v>0</v>
      </c>
      <c r="G98" s="336">
        <v>0</v>
      </c>
    </row>
    <row r="99" spans="1:7" s="282" customFormat="1">
      <c r="A99" s="368">
        <v>63</v>
      </c>
      <c r="B99" s="369"/>
      <c r="C99" s="369" t="s">
        <v>295</v>
      </c>
      <c r="D99" s="335">
        <v>111153.9</v>
      </c>
      <c r="E99" s="335">
        <v>113451</v>
      </c>
      <c r="F99" s="336">
        <v>106709</v>
      </c>
      <c r="G99" s="336">
        <v>115200</v>
      </c>
    </row>
    <row r="100" spans="1:7" s="282" customFormat="1">
      <c r="A100" s="372">
        <v>64</v>
      </c>
      <c r="B100" s="373"/>
      <c r="C100" s="373" t="s">
        <v>296</v>
      </c>
      <c r="D100" s="335">
        <v>4908.6000000000004</v>
      </c>
      <c r="E100" s="335">
        <v>5529</v>
      </c>
      <c r="F100" s="336">
        <v>6351.2</v>
      </c>
      <c r="G100" s="336">
        <v>5220</v>
      </c>
    </row>
    <row r="101" spans="1:7" s="282" customFormat="1">
      <c r="A101" s="372">
        <v>65</v>
      </c>
      <c r="B101" s="373"/>
      <c r="C101" s="373" t="s">
        <v>297</v>
      </c>
      <c r="D101" s="335">
        <v>0</v>
      </c>
      <c r="E101" s="335">
        <v>0</v>
      </c>
      <c r="F101" s="336">
        <v>0</v>
      </c>
      <c r="G101" s="336">
        <v>0</v>
      </c>
    </row>
    <row r="102" spans="1:7" s="282" customFormat="1">
      <c r="A102" s="372">
        <v>66</v>
      </c>
      <c r="B102" s="373"/>
      <c r="C102" s="373" t="s">
        <v>298</v>
      </c>
      <c r="D102" s="335">
        <v>204.1</v>
      </c>
      <c r="E102" s="335">
        <v>125</v>
      </c>
      <c r="F102" s="336">
        <v>45.7</v>
      </c>
      <c r="G102" s="336">
        <v>33</v>
      </c>
    </row>
    <row r="103" spans="1:7" s="282" customFormat="1">
      <c r="A103" s="368">
        <v>67</v>
      </c>
      <c r="B103" s="369"/>
      <c r="C103" s="369" t="s">
        <v>284</v>
      </c>
      <c r="D103" s="286">
        <v>25424.3</v>
      </c>
      <c r="E103" s="286">
        <v>25808</v>
      </c>
      <c r="F103" s="287">
        <v>22478.7</v>
      </c>
      <c r="G103" s="287">
        <v>23628</v>
      </c>
    </row>
    <row r="104" spans="1:7" s="282" customFormat="1" ht="25.5">
      <c r="A104" s="385" t="s">
        <v>299</v>
      </c>
      <c r="B104" s="369"/>
      <c r="C104" s="386" t="s">
        <v>300</v>
      </c>
      <c r="D104" s="286">
        <v>523</v>
      </c>
      <c r="E104" s="286">
        <v>0</v>
      </c>
      <c r="F104" s="287">
        <v>73.400000000000006</v>
      </c>
      <c r="G104" s="287">
        <v>0</v>
      </c>
    </row>
    <row r="105" spans="1:7" s="282" customFormat="1" ht="38.25">
      <c r="A105" s="389" t="s">
        <v>301</v>
      </c>
      <c r="B105" s="379"/>
      <c r="C105" s="390" t="s">
        <v>302</v>
      </c>
      <c r="D105" s="308">
        <v>0</v>
      </c>
      <c r="E105" s="308">
        <v>0</v>
      </c>
      <c r="F105" s="309">
        <v>0</v>
      </c>
      <c r="G105" s="309">
        <v>0</v>
      </c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148694.79999999999</v>
      </c>
      <c r="E106" s="384">
        <f t="shared" si="12"/>
        <v>154768</v>
      </c>
      <c r="F106" s="384">
        <f t="shared" si="12"/>
        <v>146644.29999999999</v>
      </c>
      <c r="G106" s="384">
        <f t="shared" si="12"/>
        <v>152674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207195.7</v>
      </c>
      <c r="E107" s="384">
        <f t="shared" si="13"/>
        <v>273683</v>
      </c>
      <c r="F107" s="384">
        <f t="shared" si="13"/>
        <v>221449.90000000002</v>
      </c>
      <c r="G107" s="384">
        <f t="shared" si="13"/>
        <v>292923</v>
      </c>
    </row>
    <row r="108" spans="1:7">
      <c r="A108" s="394" t="s">
        <v>305</v>
      </c>
      <c r="B108" s="394"/>
      <c r="C108" s="395" t="s">
        <v>306</v>
      </c>
      <c r="D108" s="384">
        <f t="shared" ref="D108:G108" si="14">D107-D85-D86+D100+D101</f>
        <v>201987.30000000002</v>
      </c>
      <c r="E108" s="384">
        <f t="shared" si="14"/>
        <v>261912</v>
      </c>
      <c r="F108" s="384">
        <f t="shared" si="14"/>
        <v>221602.50000000003</v>
      </c>
      <c r="G108" s="384">
        <f t="shared" si="14"/>
        <v>283733</v>
      </c>
    </row>
    <row r="109" spans="1:7">
      <c r="A109" s="364"/>
      <c r="B109" s="364"/>
      <c r="C109" s="365"/>
      <c r="D109" s="482"/>
      <c r="E109" s="482"/>
      <c r="F109" s="482"/>
      <c r="G109" s="482"/>
    </row>
    <row r="110" spans="1:7" s="399" customFormat="1">
      <c r="A110" s="397" t="s">
        <v>307</v>
      </c>
      <c r="B110" s="398"/>
      <c r="C110" s="397"/>
      <c r="D110" s="482"/>
      <c r="E110" s="482"/>
      <c r="F110" s="482"/>
      <c r="G110" s="482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2748303.5</v>
      </c>
      <c r="E111" s="402">
        <f t="shared" si="15"/>
        <v>0</v>
      </c>
      <c r="F111" s="402">
        <f t="shared" si="15"/>
        <v>2956528.0999999996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1409137.9000000001</v>
      </c>
      <c r="E112" s="402">
        <f t="shared" si="16"/>
        <v>0</v>
      </c>
      <c r="F112" s="402">
        <f t="shared" si="16"/>
        <v>1355816.0999999999</v>
      </c>
      <c r="G112" s="402">
        <f t="shared" si="16"/>
        <v>0</v>
      </c>
    </row>
    <row r="113" spans="1:7" s="403" customFormat="1">
      <c r="A113" s="418" t="s">
        <v>311</v>
      </c>
      <c r="B113" s="419"/>
      <c r="C113" s="419" t="s">
        <v>312</v>
      </c>
      <c r="D113" s="335">
        <v>658880.30000000005</v>
      </c>
      <c r="E113" s="335"/>
      <c r="F113" s="336">
        <v>670708.4</v>
      </c>
      <c r="G113" s="336"/>
    </row>
    <row r="114" spans="1:7" s="412" customFormat="1" ht="15" customHeight="1">
      <c r="A114" s="420">
        <v>102</v>
      </c>
      <c r="B114" s="506"/>
      <c r="C114" s="506" t="s">
        <v>313</v>
      </c>
      <c r="D114" s="347">
        <v>713439.9</v>
      </c>
      <c r="E114" s="347"/>
      <c r="F114" s="348">
        <v>650703.9</v>
      </c>
      <c r="G114" s="348"/>
    </row>
    <row r="115" spans="1:7" s="403" customFormat="1">
      <c r="A115" s="418">
        <v>104</v>
      </c>
      <c r="B115" s="419"/>
      <c r="C115" s="419" t="s">
        <v>314</v>
      </c>
      <c r="D115" s="335">
        <v>30479.5</v>
      </c>
      <c r="E115" s="335"/>
      <c r="F115" s="336">
        <v>29089.4</v>
      </c>
      <c r="G115" s="336"/>
    </row>
    <row r="116" spans="1:7" s="403" customFormat="1">
      <c r="A116" s="418">
        <v>106</v>
      </c>
      <c r="B116" s="419"/>
      <c r="C116" s="419" t="s">
        <v>315</v>
      </c>
      <c r="D116" s="335">
        <v>6338.2</v>
      </c>
      <c r="E116" s="335"/>
      <c r="F116" s="336">
        <v>5314.4</v>
      </c>
      <c r="G116" s="336"/>
    </row>
    <row r="117" spans="1:7" s="403" customFormat="1">
      <c r="A117" s="404" t="s">
        <v>316</v>
      </c>
      <c r="B117" s="405"/>
      <c r="C117" s="405" t="s">
        <v>317</v>
      </c>
      <c r="D117" s="402">
        <f t="shared" ref="D117:G117" si="17">D118+D119+D120</f>
        <v>1339165.6000000001</v>
      </c>
      <c r="E117" s="402">
        <f t="shared" si="17"/>
        <v>0</v>
      </c>
      <c r="F117" s="402">
        <f t="shared" si="17"/>
        <v>1600712</v>
      </c>
      <c r="G117" s="402">
        <f t="shared" si="17"/>
        <v>0</v>
      </c>
    </row>
    <row r="118" spans="1:7" s="403" customFormat="1">
      <c r="A118" s="418">
        <v>107</v>
      </c>
      <c r="B118" s="419"/>
      <c r="C118" s="419" t="s">
        <v>318</v>
      </c>
      <c r="D118" s="335">
        <v>1259357.1000000001</v>
      </c>
      <c r="E118" s="335"/>
      <c r="F118" s="336">
        <v>1520622.2</v>
      </c>
      <c r="G118" s="336"/>
    </row>
    <row r="119" spans="1:7" s="403" customFormat="1">
      <c r="A119" s="418">
        <v>108</v>
      </c>
      <c r="B119" s="419"/>
      <c r="C119" s="419" t="s">
        <v>319</v>
      </c>
      <c r="D119" s="335">
        <v>79808.5</v>
      </c>
      <c r="E119" s="335"/>
      <c r="F119" s="336">
        <v>80089.8</v>
      </c>
      <c r="G119" s="336"/>
    </row>
    <row r="120" spans="1:7" s="416" customFormat="1" ht="25.5">
      <c r="A120" s="420">
        <v>109</v>
      </c>
      <c r="B120" s="421"/>
      <c r="C120" s="421" t="s">
        <v>320</v>
      </c>
      <c r="D120" s="507"/>
      <c r="E120" s="507"/>
      <c r="F120" s="508"/>
      <c r="G120" s="508"/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8">SUM(D122:D130)</f>
        <v>1034402.9000000001</v>
      </c>
      <c r="E121" s="417">
        <f t="shared" si="18"/>
        <v>0</v>
      </c>
      <c r="F121" s="417">
        <f t="shared" si="18"/>
        <v>1067663.6000000001</v>
      </c>
      <c r="G121" s="417">
        <f t="shared" si="18"/>
        <v>0</v>
      </c>
    </row>
    <row r="122" spans="1:7" s="403" customFormat="1">
      <c r="A122" s="418" t="s">
        <v>322</v>
      </c>
      <c r="B122" s="419"/>
      <c r="C122" s="419" t="s">
        <v>323</v>
      </c>
      <c r="D122" s="335">
        <v>528243.4</v>
      </c>
      <c r="E122" s="335"/>
      <c r="F122" s="336">
        <v>558027.4</v>
      </c>
      <c r="G122" s="336"/>
    </row>
    <row r="123" spans="1:7" s="403" customFormat="1">
      <c r="A123" s="418">
        <v>144</v>
      </c>
      <c r="B123" s="419"/>
      <c r="C123" s="419" t="s">
        <v>281</v>
      </c>
      <c r="D123" s="335">
        <v>205304.7</v>
      </c>
      <c r="E123" s="335"/>
      <c r="F123" s="336">
        <v>208744.9</v>
      </c>
      <c r="G123" s="336"/>
    </row>
    <row r="124" spans="1:7" s="403" customFormat="1">
      <c r="A124" s="418">
        <v>145</v>
      </c>
      <c r="B124" s="419"/>
      <c r="C124" s="419" t="s">
        <v>324</v>
      </c>
      <c r="D124" s="509">
        <v>300854.8</v>
      </c>
      <c r="E124" s="509"/>
      <c r="F124" s="510">
        <v>300891.3</v>
      </c>
      <c r="G124" s="510"/>
    </row>
    <row r="125" spans="1:7" s="403" customFormat="1">
      <c r="A125" s="418">
        <v>146</v>
      </c>
      <c r="B125" s="419"/>
      <c r="C125" s="419" t="s">
        <v>325</v>
      </c>
      <c r="D125" s="509"/>
      <c r="E125" s="509"/>
      <c r="F125" s="510"/>
      <c r="G125" s="510"/>
    </row>
    <row r="126" spans="1:7" s="416" customFormat="1" ht="29.45" customHeight="1">
      <c r="A126" s="420" t="s">
        <v>326</v>
      </c>
      <c r="B126" s="421"/>
      <c r="C126" s="421" t="s">
        <v>327</v>
      </c>
      <c r="D126" s="511"/>
      <c r="E126" s="511"/>
      <c r="F126" s="512"/>
      <c r="G126" s="512"/>
    </row>
    <row r="127" spans="1:7" s="403" customFormat="1">
      <c r="A127" s="418">
        <v>1484</v>
      </c>
      <c r="B127" s="419"/>
      <c r="C127" s="419" t="s">
        <v>328</v>
      </c>
      <c r="D127" s="509"/>
      <c r="E127" s="509"/>
      <c r="F127" s="510"/>
      <c r="G127" s="510"/>
    </row>
    <row r="128" spans="1:7" s="403" customFormat="1">
      <c r="A128" s="418">
        <v>1485</v>
      </c>
      <c r="B128" s="419"/>
      <c r="C128" s="419" t="s">
        <v>329</v>
      </c>
      <c r="D128" s="509"/>
      <c r="E128" s="509"/>
      <c r="F128" s="510"/>
      <c r="G128" s="510"/>
    </row>
    <row r="129" spans="1:7" s="403" customFormat="1">
      <c r="A129" s="418">
        <v>1486</v>
      </c>
      <c r="B129" s="419"/>
      <c r="C129" s="419" t="s">
        <v>330</v>
      </c>
      <c r="D129" s="509"/>
      <c r="E129" s="509"/>
      <c r="F129" s="510"/>
      <c r="G129" s="510"/>
    </row>
    <row r="130" spans="1:7" s="403" customFormat="1">
      <c r="A130" s="422">
        <v>1489</v>
      </c>
      <c r="B130" s="423"/>
      <c r="C130" s="423" t="s">
        <v>331</v>
      </c>
      <c r="D130" s="513"/>
      <c r="E130" s="513"/>
      <c r="F130" s="514"/>
      <c r="G130" s="514"/>
    </row>
    <row r="131" spans="1:7" s="399" customFormat="1">
      <c r="A131" s="426">
        <v>1</v>
      </c>
      <c r="B131" s="427"/>
      <c r="C131" s="426" t="s">
        <v>332</v>
      </c>
      <c r="D131" s="428">
        <f t="shared" ref="D131:G131" si="19">D111+D121</f>
        <v>3782706.4000000004</v>
      </c>
      <c r="E131" s="428">
        <f t="shared" si="19"/>
        <v>0</v>
      </c>
      <c r="F131" s="428">
        <f t="shared" si="19"/>
        <v>4024191.6999999997</v>
      </c>
      <c r="G131" s="428">
        <f t="shared" si="19"/>
        <v>0</v>
      </c>
    </row>
    <row r="132" spans="1:7" s="399" customFormat="1">
      <c r="A132" s="364"/>
      <c r="B132" s="364"/>
      <c r="C132" s="365"/>
      <c r="D132" s="482"/>
      <c r="E132" s="482"/>
      <c r="F132" s="482"/>
      <c r="G132" s="482"/>
    </row>
    <row r="133" spans="1:7" s="403" customFormat="1">
      <c r="A133" s="400">
        <v>20</v>
      </c>
      <c r="B133" s="401"/>
      <c r="C133" s="401" t="s">
        <v>333</v>
      </c>
      <c r="D133" s="802">
        <f t="shared" ref="D133:G133" si="20">D134+D140</f>
        <v>1484509.7</v>
      </c>
      <c r="E133" s="802">
        <f t="shared" si="20"/>
        <v>0</v>
      </c>
      <c r="F133" s="802">
        <f t="shared" si="20"/>
        <v>1623971.4</v>
      </c>
      <c r="G133" s="802">
        <f t="shared" si="20"/>
        <v>0</v>
      </c>
    </row>
    <row r="134" spans="1:7" s="403" customFormat="1">
      <c r="A134" s="430" t="s">
        <v>334</v>
      </c>
      <c r="B134" s="405"/>
      <c r="C134" s="405" t="s">
        <v>335</v>
      </c>
      <c r="D134" s="402">
        <f t="shared" ref="D134:G134" si="21">D135+D136+D138+D139</f>
        <v>703800.1</v>
      </c>
      <c r="E134" s="402">
        <f t="shared" si="21"/>
        <v>0</v>
      </c>
      <c r="F134" s="402">
        <f t="shared" si="21"/>
        <v>814256.8</v>
      </c>
      <c r="G134" s="402">
        <f t="shared" si="21"/>
        <v>0</v>
      </c>
    </row>
    <row r="135" spans="1:7" s="431" customFormat="1">
      <c r="A135" s="432">
        <v>200</v>
      </c>
      <c r="B135" s="419"/>
      <c r="C135" s="419" t="s">
        <v>336</v>
      </c>
      <c r="D135" s="335">
        <v>306421.5</v>
      </c>
      <c r="E135" s="335"/>
      <c r="F135" s="336">
        <v>398359.9</v>
      </c>
      <c r="G135" s="336"/>
    </row>
    <row r="136" spans="1:7" s="431" customFormat="1">
      <c r="A136" s="432">
        <v>201</v>
      </c>
      <c r="B136" s="419"/>
      <c r="C136" s="419" t="s">
        <v>337</v>
      </c>
      <c r="D136" s="335">
        <v>165147.70000000001</v>
      </c>
      <c r="E136" s="335"/>
      <c r="F136" s="336">
        <v>190030</v>
      </c>
      <c r="G136" s="336"/>
    </row>
    <row r="137" spans="1:7" s="431" customFormat="1">
      <c r="A137" s="433" t="s">
        <v>338</v>
      </c>
      <c r="B137" s="407"/>
      <c r="C137" s="407" t="s">
        <v>339</v>
      </c>
      <c r="D137" s="515">
        <v>20.5</v>
      </c>
      <c r="E137" s="515"/>
      <c r="F137" s="516">
        <v>30</v>
      </c>
      <c r="G137" s="516"/>
    </row>
    <row r="138" spans="1:7" s="431" customFormat="1">
      <c r="A138" s="432">
        <v>204</v>
      </c>
      <c r="B138" s="419"/>
      <c r="C138" s="419" t="s">
        <v>340</v>
      </c>
      <c r="D138" s="509">
        <v>215797.4</v>
      </c>
      <c r="E138" s="509"/>
      <c r="F138" s="510">
        <v>213084.4</v>
      </c>
      <c r="G138" s="510"/>
    </row>
    <row r="139" spans="1:7" s="431" customFormat="1">
      <c r="A139" s="432">
        <v>205</v>
      </c>
      <c r="B139" s="419"/>
      <c r="C139" s="419" t="s">
        <v>341</v>
      </c>
      <c r="D139" s="509">
        <v>16433.5</v>
      </c>
      <c r="E139" s="509"/>
      <c r="F139" s="510">
        <v>12782.5</v>
      </c>
      <c r="G139" s="510"/>
    </row>
    <row r="140" spans="1:7" s="431" customFormat="1">
      <c r="A140" s="430" t="s">
        <v>342</v>
      </c>
      <c r="B140" s="405"/>
      <c r="C140" s="405" t="s">
        <v>343</v>
      </c>
      <c r="D140" s="402">
        <f t="shared" ref="D140:G140" si="22">D141+D143+D144</f>
        <v>780709.6</v>
      </c>
      <c r="E140" s="402">
        <f t="shared" si="22"/>
        <v>0</v>
      </c>
      <c r="F140" s="402">
        <f t="shared" si="22"/>
        <v>809714.6</v>
      </c>
      <c r="G140" s="402">
        <f t="shared" si="22"/>
        <v>0</v>
      </c>
    </row>
    <row r="141" spans="1:7" s="431" customFormat="1">
      <c r="A141" s="432">
        <v>206</v>
      </c>
      <c r="B141" s="419"/>
      <c r="C141" s="419" t="s">
        <v>344</v>
      </c>
      <c r="D141" s="509">
        <v>454505</v>
      </c>
      <c r="E141" s="509"/>
      <c r="F141" s="510">
        <v>455992.5</v>
      </c>
      <c r="G141" s="510"/>
    </row>
    <row r="142" spans="1:7" s="431" customFormat="1">
      <c r="A142" s="433" t="s">
        <v>345</v>
      </c>
      <c r="B142" s="407"/>
      <c r="C142" s="407" t="s">
        <v>346</v>
      </c>
      <c r="D142" s="515"/>
      <c r="E142" s="515"/>
      <c r="F142" s="516"/>
      <c r="G142" s="516"/>
    </row>
    <row r="143" spans="1:7" s="431" customFormat="1">
      <c r="A143" s="432">
        <v>208</v>
      </c>
      <c r="B143" s="419"/>
      <c r="C143" s="419" t="s">
        <v>347</v>
      </c>
      <c r="D143" s="509">
        <v>38209</v>
      </c>
      <c r="E143" s="509"/>
      <c r="F143" s="510">
        <v>36707.800000000003</v>
      </c>
      <c r="G143" s="510"/>
    </row>
    <row r="144" spans="1:7" s="434" customFormat="1" ht="25.5">
      <c r="A144" s="420">
        <v>209</v>
      </c>
      <c r="B144" s="421"/>
      <c r="C144" s="421" t="s">
        <v>348</v>
      </c>
      <c r="D144" s="511">
        <v>287995.59999999998</v>
      </c>
      <c r="E144" s="511"/>
      <c r="F144" s="512">
        <v>317014.3</v>
      </c>
      <c r="G144" s="512"/>
    </row>
    <row r="145" spans="1:7" s="403" customFormat="1">
      <c r="A145" s="430">
        <v>29</v>
      </c>
      <c r="B145" s="405"/>
      <c r="C145" s="405" t="s">
        <v>349</v>
      </c>
      <c r="D145" s="509">
        <v>2298196.7000000002</v>
      </c>
      <c r="E145" s="509"/>
      <c r="F145" s="510">
        <v>2400220.2999999998</v>
      </c>
      <c r="G145" s="510"/>
    </row>
    <row r="146" spans="1:7" s="403" customFormat="1">
      <c r="A146" s="435" t="s">
        <v>350</v>
      </c>
      <c r="B146" s="436"/>
      <c r="C146" s="436" t="s">
        <v>351</v>
      </c>
      <c r="D146" s="339">
        <v>1941983.4</v>
      </c>
      <c r="E146" s="339"/>
      <c r="F146" s="340">
        <v>2070800.6</v>
      </c>
      <c r="G146" s="340"/>
    </row>
    <row r="147" spans="1:7" s="399" customFormat="1">
      <c r="A147" s="426">
        <v>2</v>
      </c>
      <c r="B147" s="427"/>
      <c r="C147" s="426" t="s">
        <v>352</v>
      </c>
      <c r="D147" s="428">
        <f t="shared" ref="D147:G147" si="23">D133+D145</f>
        <v>3782706.4000000004</v>
      </c>
      <c r="E147" s="428">
        <f t="shared" si="23"/>
        <v>0</v>
      </c>
      <c r="F147" s="428">
        <f t="shared" si="23"/>
        <v>4024191.6999999997</v>
      </c>
      <c r="G147" s="428">
        <f t="shared" si="23"/>
        <v>0</v>
      </c>
    </row>
    <row r="148" spans="1:7" ht="7.5" customHeight="1"/>
    <row r="149" spans="1:7" ht="13.5" customHeight="1">
      <c r="A149" s="440" t="s">
        <v>353</v>
      </c>
      <c r="B149" s="441"/>
      <c r="C149" s="517" t="s">
        <v>354</v>
      </c>
      <c r="D149" s="441"/>
      <c r="E149" s="441"/>
      <c r="F149" s="441"/>
      <c r="G149" s="441"/>
    </row>
    <row r="150" spans="1:7">
      <c r="A150" s="518" t="s">
        <v>355</v>
      </c>
      <c r="B150" s="519"/>
      <c r="C150" s="519" t="s">
        <v>101</v>
      </c>
      <c r="D150" s="446">
        <f t="shared" ref="D150:G150" si="24">D77+SUM(D8:D12)-D30-D31+D16-D33+D59+D63-D73+D64-D74-D54+D20-D35</f>
        <v>111350.5</v>
      </c>
      <c r="E150" s="446">
        <f t="shared" si="24"/>
        <v>153996</v>
      </c>
      <c r="F150" s="446">
        <f t="shared" ref="F150" si="25">F77+SUM(F8:F12)-F30-F31+F16-F33+F59+F63-F73+F64-F74-F54+F20-F35</f>
        <v>289085.99999999988</v>
      </c>
      <c r="G150" s="446">
        <f t="shared" si="24"/>
        <v>144653</v>
      </c>
    </row>
    <row r="151" spans="1:7">
      <c r="A151" s="520" t="s">
        <v>356</v>
      </c>
      <c r="B151" s="521"/>
      <c r="C151" s="521" t="s">
        <v>357</v>
      </c>
      <c r="D151" s="450">
        <f t="shared" ref="D151:G151" si="26">IF(D177=0,0,D150/D177)</f>
        <v>6.0084334608507664E-2</v>
      </c>
      <c r="E151" s="450">
        <f t="shared" si="26"/>
        <v>8.1770103224162102E-2</v>
      </c>
      <c r="F151" s="450">
        <f t="shared" si="26"/>
        <v>0.14831435978783908</v>
      </c>
      <c r="G151" s="450">
        <f t="shared" si="26"/>
        <v>7.5864239131289882E-2</v>
      </c>
    </row>
    <row r="152" spans="1:7" s="334" customFormat="1" ht="25.5">
      <c r="A152" s="456" t="s">
        <v>358</v>
      </c>
      <c r="B152" s="522"/>
      <c r="C152" s="522" t="s">
        <v>359</v>
      </c>
      <c r="D152" s="523">
        <f t="shared" ref="D152:G152" si="27">IF(D107=0,0,D150/D107)</f>
        <v>0.53741704099071552</v>
      </c>
      <c r="E152" s="523">
        <f t="shared" si="27"/>
        <v>0.56268018108541629</v>
      </c>
      <c r="F152" s="523">
        <f t="shared" si="27"/>
        <v>1.3054239356170396</v>
      </c>
      <c r="G152" s="523">
        <f t="shared" si="27"/>
        <v>0.49382602253834623</v>
      </c>
    </row>
    <row r="153" spans="1:7" s="455" customFormat="1" ht="25.5">
      <c r="A153" s="460" t="s">
        <v>358</v>
      </c>
      <c r="B153" s="524"/>
      <c r="C153" s="524" t="s">
        <v>360</v>
      </c>
      <c r="D153" s="1027">
        <f t="shared" ref="D153:G153" si="28">IF(0=D108,0,D150/D108)</f>
        <v>0.5512747583635208</v>
      </c>
      <c r="E153" s="1027">
        <f t="shared" si="28"/>
        <v>0.58796847796206364</v>
      </c>
      <c r="F153" s="1027">
        <f t="shared" si="28"/>
        <v>1.3045249940772321</v>
      </c>
      <c r="G153" s="1027">
        <f t="shared" si="28"/>
        <v>0.50982085270306943</v>
      </c>
    </row>
    <row r="154" spans="1:7" s="455" customFormat="1" ht="25.5">
      <c r="A154" s="451" t="s">
        <v>361</v>
      </c>
      <c r="B154" s="526"/>
      <c r="C154" s="526" t="s">
        <v>362</v>
      </c>
      <c r="D154" s="464">
        <f t="shared" ref="D154:G154" si="29">D150-D107</f>
        <v>-95845.200000000012</v>
      </c>
      <c r="E154" s="464">
        <f t="shared" si="29"/>
        <v>-119687</v>
      </c>
      <c r="F154" s="464">
        <f t="shared" si="29"/>
        <v>67636.09999999986</v>
      </c>
      <c r="G154" s="464">
        <f t="shared" si="29"/>
        <v>-148270</v>
      </c>
    </row>
    <row r="155" spans="1:7" ht="25.5">
      <c r="A155" s="527" t="s">
        <v>363</v>
      </c>
      <c r="B155" s="528"/>
      <c r="C155" s="528" t="s">
        <v>364</v>
      </c>
      <c r="D155" s="463">
        <f t="shared" ref="D155:G155" si="30">D150-D108</f>
        <v>-90636.800000000017</v>
      </c>
      <c r="E155" s="463">
        <f t="shared" si="30"/>
        <v>-107916</v>
      </c>
      <c r="F155" s="463">
        <f t="shared" si="30"/>
        <v>67483.499999999854</v>
      </c>
      <c r="G155" s="463">
        <f t="shared" si="30"/>
        <v>-139080</v>
      </c>
    </row>
    <row r="156" spans="1:7">
      <c r="A156" s="518" t="s">
        <v>365</v>
      </c>
      <c r="B156" s="519"/>
      <c r="C156" s="519" t="s">
        <v>366</v>
      </c>
      <c r="D156" s="465">
        <f t="shared" ref="D156:G156" si="31">D135+D136-D137+D141-D142</f>
        <v>926053.7</v>
      </c>
      <c r="E156" s="465">
        <f t="shared" si="31"/>
        <v>0</v>
      </c>
      <c r="F156" s="465">
        <f t="shared" si="31"/>
        <v>1044352.4</v>
      </c>
      <c r="G156" s="465">
        <f t="shared" si="31"/>
        <v>0</v>
      </c>
    </row>
    <row r="157" spans="1:7">
      <c r="A157" s="529" t="s">
        <v>367</v>
      </c>
      <c r="B157" s="530"/>
      <c r="C157" s="530" t="s">
        <v>368</v>
      </c>
      <c r="D157" s="469">
        <f t="shared" ref="D157:G157" si="32">IF(D177=0,0,D156/D177)</f>
        <v>0.49969528988416373</v>
      </c>
      <c r="E157" s="469">
        <f t="shared" si="32"/>
        <v>0</v>
      </c>
      <c r="F157" s="469">
        <f t="shared" si="32"/>
        <v>0.53580061849724059</v>
      </c>
      <c r="G157" s="469">
        <f t="shared" si="32"/>
        <v>0</v>
      </c>
    </row>
    <row r="158" spans="1:7">
      <c r="A158" s="518" t="s">
        <v>369</v>
      </c>
      <c r="B158" s="519"/>
      <c r="C158" s="519" t="s">
        <v>370</v>
      </c>
      <c r="D158" s="465">
        <f t="shared" ref="D158:G158" si="33">D133-D142-D111</f>
        <v>-1263793.8</v>
      </c>
      <c r="E158" s="465">
        <f t="shared" si="33"/>
        <v>0</v>
      </c>
      <c r="F158" s="465">
        <f t="shared" si="33"/>
        <v>-1332556.6999999997</v>
      </c>
      <c r="G158" s="465">
        <f t="shared" si="33"/>
        <v>0</v>
      </c>
    </row>
    <row r="159" spans="1:7">
      <c r="A159" s="520" t="s">
        <v>371</v>
      </c>
      <c r="B159" s="521"/>
      <c r="C159" s="521" t="s">
        <v>372</v>
      </c>
      <c r="D159" s="470">
        <f t="shared" ref="D159:G159" si="34">D121-D123-D124-D142-D145</f>
        <v>-1769953.3</v>
      </c>
      <c r="E159" s="470">
        <f t="shared" si="34"/>
        <v>0</v>
      </c>
      <c r="F159" s="470">
        <f t="shared" si="34"/>
        <v>-1842192.8999999997</v>
      </c>
      <c r="G159" s="470">
        <f t="shared" si="34"/>
        <v>0</v>
      </c>
    </row>
    <row r="160" spans="1:7">
      <c r="A160" s="520" t="s">
        <v>373</v>
      </c>
      <c r="B160" s="521"/>
      <c r="C160" s="521" t="s">
        <v>374</v>
      </c>
      <c r="D160" s="471">
        <f t="shared" ref="D160:G160" si="35">IF(D175=0,"-",1000*D158/D175)</f>
        <v>-6427.922282691623</v>
      </c>
      <c r="E160" s="471">
        <f t="shared" si="35"/>
        <v>0</v>
      </c>
      <c r="F160" s="471">
        <f t="shared" si="35"/>
        <v>-6745.4148316881792</v>
      </c>
      <c r="G160" s="471">
        <f t="shared" si="35"/>
        <v>0</v>
      </c>
    </row>
    <row r="161" spans="1:7">
      <c r="A161" s="520" t="s">
        <v>373</v>
      </c>
      <c r="B161" s="521"/>
      <c r="C161" s="521" t="s">
        <v>375</v>
      </c>
      <c r="D161" s="470">
        <f t="shared" ref="D161:G161" si="36">IF(D175=0,0,1000*(D159/D175))</f>
        <v>-9002.3564416865884</v>
      </c>
      <c r="E161" s="470">
        <f t="shared" si="36"/>
        <v>0</v>
      </c>
      <c r="F161" s="470">
        <f t="shared" si="36"/>
        <v>-9325.1981776765351</v>
      </c>
      <c r="G161" s="470">
        <f t="shared" si="36"/>
        <v>0</v>
      </c>
    </row>
    <row r="162" spans="1:7">
      <c r="A162" s="529" t="s">
        <v>376</v>
      </c>
      <c r="B162" s="530"/>
      <c r="C162" s="530" t="s">
        <v>377</v>
      </c>
      <c r="D162" s="469">
        <f t="shared" ref="D162:G162" si="37">IF((D22+D23+D65+D66)=0,0,D158/(D22+D23+D65+D66))</f>
        <v>-1.6809722925512662</v>
      </c>
      <c r="E162" s="469">
        <f t="shared" si="37"/>
        <v>0</v>
      </c>
      <c r="F162" s="469">
        <f t="shared" si="37"/>
        <v>-1.7190573490541585</v>
      </c>
      <c r="G162" s="469">
        <f t="shared" si="37"/>
        <v>0</v>
      </c>
    </row>
    <row r="163" spans="1:7">
      <c r="A163" s="520" t="s">
        <v>378</v>
      </c>
      <c r="B163" s="521"/>
      <c r="C163" s="521" t="s">
        <v>349</v>
      </c>
      <c r="D163" s="446">
        <f t="shared" ref="D163:G163" si="38">D145</f>
        <v>2298196.7000000002</v>
      </c>
      <c r="E163" s="446">
        <f t="shared" si="38"/>
        <v>0</v>
      </c>
      <c r="F163" s="446">
        <f t="shared" si="38"/>
        <v>2400220.2999999998</v>
      </c>
      <c r="G163" s="446">
        <f t="shared" si="38"/>
        <v>0</v>
      </c>
    </row>
    <row r="164" spans="1:7" ht="25.5">
      <c r="A164" s="456" t="s">
        <v>380</v>
      </c>
      <c r="B164" s="530"/>
      <c r="C164" s="530" t="s">
        <v>381</v>
      </c>
      <c r="D164" s="459">
        <f t="shared" ref="D164:G164" si="39">IF(D178=0,0,D146/D178)</f>
        <v>1.0174350139264572</v>
      </c>
      <c r="E164" s="459">
        <f t="shared" si="39"/>
        <v>0</v>
      </c>
      <c r="F164" s="459">
        <f t="shared" si="39"/>
        <v>1.1334675745059852</v>
      </c>
      <c r="G164" s="459">
        <f t="shared" si="39"/>
        <v>0</v>
      </c>
    </row>
    <row r="165" spans="1:7">
      <c r="A165" s="531" t="s">
        <v>382</v>
      </c>
      <c r="B165" s="532"/>
      <c r="C165" s="532" t="s">
        <v>383</v>
      </c>
      <c r="D165" s="477">
        <f t="shared" ref="D165:G165" si="40">IF(D177=0,0,D180/D177)</f>
        <v>0.1006508180713873</v>
      </c>
      <c r="E165" s="477">
        <f t="shared" si="40"/>
        <v>0.116119748523852</v>
      </c>
      <c r="F165" s="477">
        <f t="shared" si="40"/>
        <v>9.3473867524492923E-2</v>
      </c>
      <c r="G165" s="477">
        <f t="shared" si="40"/>
        <v>0.11377983830999064</v>
      </c>
    </row>
    <row r="166" spans="1:7">
      <c r="A166" s="520" t="s">
        <v>384</v>
      </c>
      <c r="B166" s="521"/>
      <c r="C166" s="521" t="s">
        <v>251</v>
      </c>
      <c r="D166" s="446">
        <f t="shared" ref="D166:G166" si="41">D55</f>
        <v>96892.6</v>
      </c>
      <c r="E166" s="446">
        <f t="shared" si="41"/>
        <v>93169</v>
      </c>
      <c r="F166" s="446">
        <f t="shared" si="41"/>
        <v>112569.90000000002</v>
      </c>
      <c r="G166" s="446">
        <f t="shared" si="41"/>
        <v>92755</v>
      </c>
    </row>
    <row r="167" spans="1:7">
      <c r="A167" s="529" t="s">
        <v>385</v>
      </c>
      <c r="B167" s="530"/>
      <c r="C167" s="530" t="s">
        <v>386</v>
      </c>
      <c r="D167" s="469">
        <f t="shared" ref="D167:G167" si="42">IF(0=D111,0,(D44+D45+D46+D47+D48)/D111)</f>
        <v>9.2452671257013657E-3</v>
      </c>
      <c r="E167" s="469">
        <f t="shared" si="42"/>
        <v>0</v>
      </c>
      <c r="F167" s="469">
        <f t="shared" si="42"/>
        <v>1.400423016442834E-2</v>
      </c>
      <c r="G167" s="469">
        <f t="shared" si="42"/>
        <v>0</v>
      </c>
    </row>
    <row r="168" spans="1:7">
      <c r="A168" s="520" t="s">
        <v>387</v>
      </c>
      <c r="B168" s="519"/>
      <c r="C168" s="519" t="s">
        <v>388</v>
      </c>
      <c r="D168" s="446">
        <f t="shared" ref="D168:G168" si="43">D38-D44</f>
        <v>-2671.8</v>
      </c>
      <c r="E168" s="446">
        <f t="shared" si="43"/>
        <v>-2517</v>
      </c>
      <c r="F168" s="446">
        <f t="shared" si="43"/>
        <v>-2979.6000000000004</v>
      </c>
      <c r="G168" s="446">
        <f t="shared" si="43"/>
        <v>-2813</v>
      </c>
    </row>
    <row r="169" spans="1:7">
      <c r="A169" s="529" t="s">
        <v>389</v>
      </c>
      <c r="B169" s="530"/>
      <c r="C169" s="530" t="s">
        <v>390</v>
      </c>
      <c r="D169" s="450">
        <f t="shared" ref="D169:G169" si="44">IF(D177=0,0,D168/D177)</f>
        <v>-1.4416937975762192E-3</v>
      </c>
      <c r="E169" s="450">
        <f t="shared" si="44"/>
        <v>-1.336498024722824E-3</v>
      </c>
      <c r="F169" s="450">
        <f t="shared" si="44"/>
        <v>-1.5286712826765927E-3</v>
      </c>
      <c r="G169" s="450">
        <f t="shared" si="44"/>
        <v>-1.4752967769511758E-3</v>
      </c>
    </row>
    <row r="170" spans="1:7">
      <c r="A170" s="520" t="s">
        <v>391</v>
      </c>
      <c r="B170" s="521"/>
      <c r="C170" s="521" t="s">
        <v>392</v>
      </c>
      <c r="D170" s="446">
        <f t="shared" ref="D170:G170" si="45">SUM(D82:D87)+SUM(D89:D94)</f>
        <v>330466.2</v>
      </c>
      <c r="E170" s="446">
        <f t="shared" si="45"/>
        <v>402643</v>
      </c>
      <c r="F170" s="446">
        <f t="shared" ref="F170" si="46">SUM(F82:F87)+SUM(F89:F94)</f>
        <v>345615.5</v>
      </c>
      <c r="G170" s="446">
        <f t="shared" si="45"/>
        <v>421969</v>
      </c>
    </row>
    <row r="171" spans="1:7">
      <c r="A171" s="520" t="s">
        <v>393</v>
      </c>
      <c r="B171" s="521"/>
      <c r="C171" s="521" t="s">
        <v>394</v>
      </c>
      <c r="D171" s="470">
        <f t="shared" ref="D171:G171" si="47">SUM(D96:D102)+SUM(D104:D105)</f>
        <v>123270.5</v>
      </c>
      <c r="E171" s="470">
        <f t="shared" si="47"/>
        <v>128960</v>
      </c>
      <c r="F171" s="470">
        <f t="shared" ref="F171" si="48">SUM(F96:F102)+SUM(F104:F105)</f>
        <v>124165.59999999999</v>
      </c>
      <c r="G171" s="470">
        <f t="shared" si="47"/>
        <v>129046</v>
      </c>
    </row>
    <row r="172" spans="1:7">
      <c r="A172" s="531" t="s">
        <v>395</v>
      </c>
      <c r="B172" s="532"/>
      <c r="C172" s="532" t="s">
        <v>396</v>
      </c>
      <c r="D172" s="477">
        <f t="shared" ref="D172:G172" si="49">IF(D184=0,0,D170/D184)</f>
        <v>0.16905944784192345</v>
      </c>
      <c r="E172" s="477">
        <f t="shared" si="49"/>
        <v>0.19265708476269608</v>
      </c>
      <c r="F172" s="477">
        <f t="shared" si="49"/>
        <v>0.1740405575876442</v>
      </c>
      <c r="G172" s="477">
        <f t="shared" si="49"/>
        <v>0.19704145272245374</v>
      </c>
    </row>
    <row r="173" spans="1:7">
      <c r="A173" s="992"/>
    </row>
    <row r="174" spans="1:7">
      <c r="A174" s="479" t="s">
        <v>397</v>
      </c>
      <c r="B174" s="480"/>
      <c r="C174" s="535"/>
      <c r="D174" s="482"/>
      <c r="E174" s="482"/>
      <c r="F174" s="482"/>
      <c r="G174" s="482"/>
    </row>
    <row r="175" spans="1:7" s="282" customFormat="1">
      <c r="A175" s="483" t="s">
        <v>398</v>
      </c>
      <c r="B175" s="480"/>
      <c r="C175" s="480" t="s">
        <v>419</v>
      </c>
      <c r="D175" s="533">
        <v>196610</v>
      </c>
      <c r="E175" s="533">
        <v>197610</v>
      </c>
      <c r="F175" s="534">
        <v>197550</v>
      </c>
      <c r="G175" s="534">
        <v>198500</v>
      </c>
    </row>
    <row r="176" spans="1:7">
      <c r="A176" s="479" t="s">
        <v>400</v>
      </c>
      <c r="B176" s="480"/>
      <c r="C176" s="480"/>
      <c r="D176" s="480"/>
      <c r="E176" s="480"/>
      <c r="F176" s="480"/>
      <c r="G176" s="480"/>
    </row>
    <row r="177" spans="1:7">
      <c r="A177" s="483" t="s">
        <v>401</v>
      </c>
      <c r="B177" s="480"/>
      <c r="C177" s="480" t="s">
        <v>402</v>
      </c>
      <c r="D177" s="487">
        <f t="shared" ref="D177:G177" si="50">SUM(D22:D32)+SUM(D44:D53)+SUM(D65:D72)+D75</f>
        <v>1853236.8</v>
      </c>
      <c r="E177" s="487">
        <f t="shared" si="50"/>
        <v>1883280</v>
      </c>
      <c r="F177" s="487">
        <f t="shared" ref="F177" si="51">SUM(F22:F32)+SUM(F44:F53)+SUM(F65:F72)+F75</f>
        <v>1949143.7000000002</v>
      </c>
      <c r="G177" s="487">
        <f t="shared" si="50"/>
        <v>1906735</v>
      </c>
    </row>
    <row r="178" spans="1:7">
      <c r="A178" s="483" t="s">
        <v>403</v>
      </c>
      <c r="B178" s="480"/>
      <c r="C178" s="480" t="s">
        <v>404</v>
      </c>
      <c r="D178" s="487">
        <f t="shared" ref="D178:G178" si="52">D78-D17-D20-D59-D63-D64</f>
        <v>1908705.1</v>
      </c>
      <c r="E178" s="487">
        <f t="shared" si="52"/>
        <v>1910806</v>
      </c>
      <c r="F178" s="487">
        <f t="shared" si="52"/>
        <v>1826960.6000000006</v>
      </c>
      <c r="G178" s="487">
        <f t="shared" si="52"/>
        <v>1939587</v>
      </c>
    </row>
    <row r="179" spans="1:7">
      <c r="A179" s="483"/>
      <c r="B179" s="480"/>
      <c r="C179" s="480" t="s">
        <v>405</v>
      </c>
      <c r="D179" s="487">
        <f t="shared" ref="D179:G179" si="53">D178+D170</f>
        <v>2239171.3000000003</v>
      </c>
      <c r="E179" s="487">
        <f t="shared" si="53"/>
        <v>2313449</v>
      </c>
      <c r="F179" s="487">
        <f t="shared" si="53"/>
        <v>2172576.1000000006</v>
      </c>
      <c r="G179" s="487">
        <f t="shared" si="53"/>
        <v>2361556</v>
      </c>
    </row>
    <row r="180" spans="1:7">
      <c r="A180" s="483" t="s">
        <v>406</v>
      </c>
      <c r="B180" s="480"/>
      <c r="C180" s="480" t="s">
        <v>407</v>
      </c>
      <c r="D180" s="487">
        <f t="shared" ref="D180:G180" si="54">D38-D44+D8+D9+D10+D16-D33</f>
        <v>186529.8</v>
      </c>
      <c r="E180" s="487">
        <f t="shared" si="54"/>
        <v>218686</v>
      </c>
      <c r="F180" s="487">
        <f t="shared" si="54"/>
        <v>182194</v>
      </c>
      <c r="G180" s="487">
        <f t="shared" si="54"/>
        <v>216948</v>
      </c>
    </row>
    <row r="181" spans="1:7" ht="27.6" customHeight="1">
      <c r="A181" s="488" t="s">
        <v>408</v>
      </c>
      <c r="B181" s="489"/>
      <c r="C181" s="489" t="s">
        <v>409</v>
      </c>
      <c r="D181" s="491">
        <f t="shared" ref="D181:G181" si="55">D22+D23+D24+D25+D26+D29+SUM(D44:D47)+SUM(D49:D53)-D54+D32-D33+SUM(D65:D70)+D72</f>
        <v>1827033.1</v>
      </c>
      <c r="E181" s="491">
        <f t="shared" si="55"/>
        <v>1838668</v>
      </c>
      <c r="F181" s="491">
        <f t="shared" si="55"/>
        <v>1924651.9</v>
      </c>
      <c r="G181" s="491">
        <f t="shared" si="55"/>
        <v>1859908</v>
      </c>
    </row>
    <row r="182" spans="1:7">
      <c r="A182" s="492" t="s">
        <v>410</v>
      </c>
      <c r="B182" s="489"/>
      <c r="C182" s="489" t="s">
        <v>411</v>
      </c>
      <c r="D182" s="491">
        <f t="shared" ref="D182:G182" si="56">D181+D171</f>
        <v>1950303.6</v>
      </c>
      <c r="E182" s="491">
        <f t="shared" si="56"/>
        <v>1967628</v>
      </c>
      <c r="F182" s="491">
        <f t="shared" si="56"/>
        <v>2048817.5</v>
      </c>
      <c r="G182" s="491">
        <f t="shared" si="56"/>
        <v>1988954</v>
      </c>
    </row>
    <row r="183" spans="1:7">
      <c r="A183" s="492" t="s">
        <v>412</v>
      </c>
      <c r="B183" s="489"/>
      <c r="C183" s="489" t="s">
        <v>413</v>
      </c>
      <c r="D183" s="491">
        <f t="shared" ref="D183:G183" si="57">D4+D5-D7+D38+D39+D40+D41+D43+D13-D16+D57+D58+D60+D62</f>
        <v>1624267.5</v>
      </c>
      <c r="E183" s="491">
        <f t="shared" si="57"/>
        <v>1687303.5</v>
      </c>
      <c r="F183" s="491">
        <f t="shared" si="57"/>
        <v>1640217.6000000001</v>
      </c>
      <c r="G183" s="491">
        <f t="shared" si="57"/>
        <v>1719555</v>
      </c>
    </row>
    <row r="184" spans="1:7">
      <c r="A184" s="492" t="s">
        <v>414</v>
      </c>
      <c r="B184" s="489"/>
      <c r="C184" s="489" t="s">
        <v>415</v>
      </c>
      <c r="D184" s="491">
        <f t="shared" ref="D184:G184" si="58">D183+D170</f>
        <v>1954733.7</v>
      </c>
      <c r="E184" s="491">
        <f t="shared" si="58"/>
        <v>2089946.5</v>
      </c>
      <c r="F184" s="491">
        <f t="shared" si="58"/>
        <v>1985833.1</v>
      </c>
      <c r="G184" s="491">
        <f t="shared" si="58"/>
        <v>2141524</v>
      </c>
    </row>
    <row r="185" spans="1:7">
      <c r="A185" s="492"/>
      <c r="B185" s="489"/>
      <c r="C185" s="489" t="s">
        <v>416</v>
      </c>
      <c r="D185" s="491">
        <f t="shared" ref="D185:G186" si="59">D181-D183</f>
        <v>202765.60000000009</v>
      </c>
      <c r="E185" s="491">
        <f t="shared" si="59"/>
        <v>151364.5</v>
      </c>
      <c r="F185" s="491">
        <f t="shared" si="59"/>
        <v>284434.29999999981</v>
      </c>
      <c r="G185" s="491">
        <f t="shared" si="59"/>
        <v>140353</v>
      </c>
    </row>
    <row r="186" spans="1:7">
      <c r="A186" s="492"/>
      <c r="B186" s="489"/>
      <c r="C186" s="489" t="s">
        <v>417</v>
      </c>
      <c r="D186" s="491">
        <f t="shared" si="59"/>
        <v>-4430.0999999998603</v>
      </c>
      <c r="E186" s="491">
        <f t="shared" si="59"/>
        <v>-122318.5</v>
      </c>
      <c r="F186" s="491">
        <f t="shared" si="59"/>
        <v>62984.399999999907</v>
      </c>
      <c r="G186" s="491">
        <f t="shared" si="59"/>
        <v>-152570</v>
      </c>
    </row>
  </sheetData>
  <sheetProtection selectLockedCells="1" sort="0" autoFilter="0" pivotTables="0"/>
  <autoFilter ref="A1:C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2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20.28515625" style="276" customWidth="1"/>
    <col min="2" max="2" width="3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4" s="266" customFormat="1" ht="18" customHeight="1">
      <c r="A1" s="989" t="s">
        <v>189</v>
      </c>
      <c r="B1" s="1180" t="s">
        <v>647</v>
      </c>
      <c r="C1" s="1180" t="s">
        <v>174</v>
      </c>
      <c r="D1" s="262" t="s">
        <v>431</v>
      </c>
      <c r="E1" s="263" t="s">
        <v>22</v>
      </c>
      <c r="F1" s="262" t="s">
        <v>431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</row>
    <row r="2" spans="1:44" s="272" customFormat="1" ht="15" customHeight="1">
      <c r="A2" s="267"/>
      <c r="B2" s="268"/>
      <c r="C2" s="269" t="s">
        <v>648</v>
      </c>
      <c r="D2" s="270">
        <v>2016</v>
      </c>
      <c r="E2" s="271">
        <v>2017</v>
      </c>
      <c r="F2" s="270">
        <v>2017</v>
      </c>
      <c r="G2" s="271">
        <v>2018</v>
      </c>
    </row>
    <row r="3" spans="1:44" ht="15" customHeight="1">
      <c r="A3" s="273" t="s">
        <v>433</v>
      </c>
      <c r="B3" s="274"/>
      <c r="C3" s="274"/>
      <c r="D3" s="275"/>
      <c r="E3" s="275"/>
      <c r="F3" s="275"/>
      <c r="G3" s="275"/>
    </row>
    <row r="4" spans="1:44" s="282" customFormat="1" ht="12.75" customHeight="1">
      <c r="A4" s="494">
        <v>30</v>
      </c>
      <c r="B4" s="495"/>
      <c r="C4" s="279" t="s">
        <v>116</v>
      </c>
      <c r="D4" s="280">
        <v>260234.81759999998</v>
      </c>
      <c r="E4" s="280">
        <v>258392.9</v>
      </c>
      <c r="F4" s="281">
        <v>261047.46413000001</v>
      </c>
      <c r="G4" s="281">
        <v>261691.3</v>
      </c>
    </row>
    <row r="5" spans="1:44" s="282" customFormat="1" ht="12.75" customHeight="1">
      <c r="A5" s="283">
        <v>31</v>
      </c>
      <c r="B5" s="284"/>
      <c r="C5" s="285" t="s">
        <v>434</v>
      </c>
      <c r="D5" s="286">
        <v>72199.21385</v>
      </c>
      <c r="E5" s="286">
        <v>76354.399999999994</v>
      </c>
      <c r="F5" s="287">
        <v>72366.969190000003</v>
      </c>
      <c r="G5" s="287">
        <v>77912.7</v>
      </c>
    </row>
    <row r="6" spans="1:44" s="282" customFormat="1" ht="12.75" customHeight="1">
      <c r="A6" s="288" t="s">
        <v>118</v>
      </c>
      <c r="B6" s="289"/>
      <c r="C6" s="290" t="s">
        <v>435</v>
      </c>
      <c r="D6" s="286">
        <v>8701.0460899999998</v>
      </c>
      <c r="E6" s="286">
        <v>10162.700000000001</v>
      </c>
      <c r="F6" s="287">
        <v>10157.065039999999</v>
      </c>
      <c r="G6" s="287">
        <v>9753.7000000000007</v>
      </c>
    </row>
    <row r="7" spans="1:44" s="282" customFormat="1" ht="12.75" customHeight="1">
      <c r="A7" s="288" t="s">
        <v>436</v>
      </c>
      <c r="B7" s="289"/>
      <c r="C7" s="290" t="s">
        <v>437</v>
      </c>
      <c r="D7" s="286">
        <v>0</v>
      </c>
      <c r="E7" s="286">
        <v>0</v>
      </c>
      <c r="F7" s="287">
        <v>0</v>
      </c>
      <c r="G7" s="287">
        <v>0</v>
      </c>
    </row>
    <row r="8" spans="1:44" s="282" customFormat="1" ht="12.75" customHeight="1">
      <c r="A8" s="291">
        <v>330</v>
      </c>
      <c r="B8" s="284"/>
      <c r="C8" s="285" t="s">
        <v>438</v>
      </c>
      <c r="D8" s="286">
        <v>16987.492719999998</v>
      </c>
      <c r="E8" s="286">
        <v>16788.900000000001</v>
      </c>
      <c r="F8" s="287">
        <v>16525.661639999998</v>
      </c>
      <c r="G8" s="287">
        <v>17263.599999999999</v>
      </c>
    </row>
    <row r="9" spans="1:44" s="282" customFormat="1" ht="12.75" customHeight="1">
      <c r="A9" s="291">
        <v>332</v>
      </c>
      <c r="B9" s="284"/>
      <c r="C9" s="285" t="s">
        <v>439</v>
      </c>
      <c r="D9" s="286">
        <v>0</v>
      </c>
      <c r="E9" s="286">
        <v>0</v>
      </c>
      <c r="F9" s="287">
        <v>0</v>
      </c>
      <c r="G9" s="287">
        <v>0</v>
      </c>
    </row>
    <row r="10" spans="1:44" s="282" customFormat="1" ht="12.75" customHeight="1">
      <c r="A10" s="291">
        <v>339</v>
      </c>
      <c r="B10" s="284"/>
      <c r="C10" s="285" t="s">
        <v>440</v>
      </c>
      <c r="D10" s="286">
        <v>0</v>
      </c>
      <c r="E10" s="286">
        <v>0</v>
      </c>
      <c r="F10" s="287">
        <v>0</v>
      </c>
      <c r="G10" s="287">
        <v>0</v>
      </c>
    </row>
    <row r="11" spans="1:44" s="999" customFormat="1" ht="28.15" customHeight="1">
      <c r="A11" s="1181">
        <v>350</v>
      </c>
      <c r="B11" s="998"/>
      <c r="C11" s="294" t="s">
        <v>441</v>
      </c>
      <c r="D11" s="286">
        <v>167.30223999999998</v>
      </c>
      <c r="E11" s="286">
        <v>32</v>
      </c>
      <c r="F11" s="287">
        <v>24.035779999999999</v>
      </c>
      <c r="G11" s="287">
        <v>32</v>
      </c>
    </row>
    <row r="12" spans="1:44" s="295" customFormat="1" ht="25.5">
      <c r="A12" s="292">
        <v>351</v>
      </c>
      <c r="B12" s="293"/>
      <c r="C12" s="294" t="s">
        <v>442</v>
      </c>
      <c r="D12" s="286">
        <v>10865.780480000001</v>
      </c>
      <c r="E12" s="286">
        <v>10453.4</v>
      </c>
      <c r="F12" s="287">
        <v>10063.878909999999</v>
      </c>
      <c r="G12" s="287">
        <v>9627.1</v>
      </c>
    </row>
    <row r="13" spans="1:44" s="282" customFormat="1" ht="12.75" customHeight="1">
      <c r="A13" s="283">
        <v>36</v>
      </c>
      <c r="B13" s="284"/>
      <c r="C13" s="285" t="s">
        <v>443</v>
      </c>
      <c r="D13" s="286">
        <v>431717.80073000002</v>
      </c>
      <c r="E13" s="286">
        <v>439608</v>
      </c>
      <c r="F13" s="287">
        <v>438086.86647000001</v>
      </c>
      <c r="G13" s="287">
        <v>450013.1</v>
      </c>
    </row>
    <row r="14" spans="1:44" s="282" customFormat="1" ht="12.75" customHeight="1">
      <c r="A14" s="296" t="s">
        <v>444</v>
      </c>
      <c r="B14" s="284"/>
      <c r="C14" s="297" t="s">
        <v>445</v>
      </c>
      <c r="D14" s="286">
        <v>87560.409510000012</v>
      </c>
      <c r="E14" s="286">
        <v>86820.4</v>
      </c>
      <c r="F14" s="287">
        <v>87699.816399999996</v>
      </c>
      <c r="G14" s="287">
        <v>87799.9</v>
      </c>
    </row>
    <row r="15" spans="1:44" s="282" customFormat="1" ht="12.75" customHeight="1">
      <c r="A15" s="296" t="s">
        <v>446</v>
      </c>
      <c r="B15" s="284"/>
      <c r="C15" s="297" t="s">
        <v>447</v>
      </c>
      <c r="D15" s="286">
        <v>10396.04465</v>
      </c>
      <c r="E15" s="286">
        <v>12084.6</v>
      </c>
      <c r="F15" s="287">
        <v>11575.1517</v>
      </c>
      <c r="G15" s="287">
        <v>12043.4</v>
      </c>
    </row>
    <row r="16" spans="1:44" s="303" customFormat="1" ht="26.25" customHeight="1">
      <c r="A16" s="296" t="s">
        <v>448</v>
      </c>
      <c r="B16" s="496"/>
      <c r="C16" s="297" t="s">
        <v>449</v>
      </c>
      <c r="D16" s="286">
        <v>17760.11606</v>
      </c>
      <c r="E16" s="286">
        <v>16679.599999999999</v>
      </c>
      <c r="F16" s="287">
        <v>16533.119589999998</v>
      </c>
      <c r="G16" s="287">
        <v>15616.4</v>
      </c>
    </row>
    <row r="17" spans="1:7" s="304" customFormat="1">
      <c r="A17" s="283">
        <v>37</v>
      </c>
      <c r="B17" s="284"/>
      <c r="C17" s="285" t="s">
        <v>450</v>
      </c>
      <c r="D17" s="286">
        <v>110955.61361</v>
      </c>
      <c r="E17" s="286">
        <v>110344.6</v>
      </c>
      <c r="F17" s="287">
        <v>110211.84723</v>
      </c>
      <c r="G17" s="287">
        <v>110646.9</v>
      </c>
    </row>
    <row r="18" spans="1:7" s="304" customFormat="1">
      <c r="A18" s="291" t="s">
        <v>451</v>
      </c>
      <c r="B18" s="284"/>
      <c r="C18" s="285" t="s">
        <v>452</v>
      </c>
      <c r="D18" s="286">
        <v>0</v>
      </c>
      <c r="E18" s="286">
        <v>0</v>
      </c>
      <c r="F18" s="287">
        <v>0</v>
      </c>
      <c r="G18" s="287">
        <v>0</v>
      </c>
    </row>
    <row r="19" spans="1:7" s="304" customFormat="1">
      <c r="A19" s="291" t="s">
        <v>453</v>
      </c>
      <c r="B19" s="284"/>
      <c r="C19" s="285" t="s">
        <v>454</v>
      </c>
      <c r="D19" s="286">
        <v>106106.87135</v>
      </c>
      <c r="E19" s="286">
        <v>106825.2</v>
      </c>
      <c r="F19" s="287">
        <v>106575.6489</v>
      </c>
      <c r="G19" s="287">
        <v>108015.2</v>
      </c>
    </row>
    <row r="20" spans="1:7" s="282" customFormat="1" ht="12.75" customHeight="1">
      <c r="A20" s="305">
        <v>39</v>
      </c>
      <c r="B20" s="306"/>
      <c r="C20" s="307" t="s">
        <v>138</v>
      </c>
      <c r="D20" s="308">
        <v>307.2</v>
      </c>
      <c r="E20" s="308">
        <v>309.5</v>
      </c>
      <c r="F20" s="309">
        <v>309.5</v>
      </c>
      <c r="G20" s="309">
        <v>309.5</v>
      </c>
    </row>
    <row r="21" spans="1:7" ht="12.75" customHeight="1">
      <c r="A21" s="310"/>
      <c r="B21" s="310"/>
      <c r="C21" s="311" t="s">
        <v>455</v>
      </c>
      <c r="D21" s="312">
        <f t="shared" ref="D21:G21" si="0">D4+D5+SUM(D8:D13)+D17</f>
        <v>903128.02122999995</v>
      </c>
      <c r="E21" s="312">
        <f t="shared" si="0"/>
        <v>911974.2</v>
      </c>
      <c r="F21" s="312">
        <f t="shared" si="0"/>
        <v>908326.72334999999</v>
      </c>
      <c r="G21" s="312">
        <f t="shared" si="0"/>
        <v>927186.70000000007</v>
      </c>
    </row>
    <row r="22" spans="1:7" s="282" customFormat="1" ht="12.75" customHeight="1">
      <c r="A22" s="291" t="s">
        <v>216</v>
      </c>
      <c r="B22" s="284"/>
      <c r="C22" s="285" t="s">
        <v>456</v>
      </c>
      <c r="D22" s="335">
        <v>278562.02439999999</v>
      </c>
      <c r="E22" s="335">
        <v>281590</v>
      </c>
      <c r="F22" s="336">
        <v>281549.72989999998</v>
      </c>
      <c r="G22" s="336">
        <v>290205</v>
      </c>
    </row>
    <row r="23" spans="1:7" s="282" customFormat="1" ht="12.75" customHeight="1">
      <c r="A23" s="291" t="s">
        <v>218</v>
      </c>
      <c r="B23" s="284"/>
      <c r="C23" s="285" t="s">
        <v>457</v>
      </c>
      <c r="D23" s="335">
        <v>55971.11</v>
      </c>
      <c r="E23" s="335">
        <v>54985.2</v>
      </c>
      <c r="F23" s="336">
        <v>56220.852149999999</v>
      </c>
      <c r="G23" s="336">
        <v>56135.3</v>
      </c>
    </row>
    <row r="24" spans="1:7" s="315" customFormat="1" ht="12.75" customHeight="1">
      <c r="A24" s="283">
        <v>41</v>
      </c>
      <c r="B24" s="284"/>
      <c r="C24" s="285" t="s">
        <v>458</v>
      </c>
      <c r="D24" s="335">
        <v>7905.7416000000003</v>
      </c>
      <c r="E24" s="335">
        <v>7997.2</v>
      </c>
      <c r="F24" s="336">
        <v>12335.31746</v>
      </c>
      <c r="G24" s="336">
        <v>12292.6</v>
      </c>
    </row>
    <row r="25" spans="1:7" s="282" customFormat="1" ht="12.75" customHeight="1">
      <c r="A25" s="316">
        <v>42</v>
      </c>
      <c r="B25" s="317"/>
      <c r="C25" s="285" t="s">
        <v>459</v>
      </c>
      <c r="D25" s="335">
        <v>42136.116310000005</v>
      </c>
      <c r="E25" s="335">
        <v>42567.199999999997</v>
      </c>
      <c r="F25" s="336">
        <v>42995.343719999997</v>
      </c>
      <c r="G25" s="336">
        <v>43709.8</v>
      </c>
    </row>
    <row r="26" spans="1:7" s="322" customFormat="1" ht="12.75" customHeight="1">
      <c r="A26" s="292">
        <v>430</v>
      </c>
      <c r="B26" s="284"/>
      <c r="C26" s="285" t="s">
        <v>649</v>
      </c>
      <c r="D26" s="497">
        <v>91.468399999999988</v>
      </c>
      <c r="E26" s="497">
        <v>101</v>
      </c>
      <c r="F26" s="498">
        <v>92.430250000000001</v>
      </c>
      <c r="G26" s="498">
        <v>90.5</v>
      </c>
    </row>
    <row r="27" spans="1:7" s="322" customFormat="1" ht="12.75" customHeight="1">
      <c r="A27" s="292">
        <v>431</v>
      </c>
      <c r="B27" s="284"/>
      <c r="C27" s="285" t="s">
        <v>461</v>
      </c>
      <c r="D27" s="497">
        <v>23.6266</v>
      </c>
      <c r="E27" s="497">
        <v>20</v>
      </c>
      <c r="F27" s="498">
        <v>27.236350000000002</v>
      </c>
      <c r="G27" s="498">
        <v>20</v>
      </c>
    </row>
    <row r="28" spans="1:7" s="322" customFormat="1" ht="12.75" customHeight="1">
      <c r="A28" s="292">
        <v>432</v>
      </c>
      <c r="B28" s="284"/>
      <c r="C28" s="285" t="s">
        <v>462</v>
      </c>
      <c r="D28" s="497">
        <v>0</v>
      </c>
      <c r="E28" s="497">
        <v>0</v>
      </c>
      <c r="F28" s="498">
        <v>0</v>
      </c>
      <c r="G28" s="498">
        <v>0</v>
      </c>
    </row>
    <row r="29" spans="1:7" s="322" customFormat="1" ht="12.75" customHeight="1">
      <c r="A29" s="292">
        <v>439</v>
      </c>
      <c r="B29" s="284"/>
      <c r="C29" s="285" t="s">
        <v>463</v>
      </c>
      <c r="D29" s="497">
        <v>3</v>
      </c>
      <c r="E29" s="497">
        <v>3</v>
      </c>
      <c r="F29" s="498">
        <v>3</v>
      </c>
      <c r="G29" s="498">
        <v>3</v>
      </c>
    </row>
    <row r="30" spans="1:7" s="282" customFormat="1" ht="25.5">
      <c r="A30" s="292">
        <v>450</v>
      </c>
      <c r="B30" s="293"/>
      <c r="C30" s="294" t="s">
        <v>464</v>
      </c>
      <c r="D30" s="286">
        <v>0</v>
      </c>
      <c r="E30" s="286">
        <v>0</v>
      </c>
      <c r="F30" s="287">
        <v>131.61429999999999</v>
      </c>
      <c r="G30" s="287">
        <v>0</v>
      </c>
    </row>
    <row r="31" spans="1:7" s="295" customFormat="1" ht="25.5">
      <c r="A31" s="292">
        <v>451</v>
      </c>
      <c r="B31" s="293"/>
      <c r="C31" s="294" t="s">
        <v>465</v>
      </c>
      <c r="D31" s="1182">
        <v>10541.751249999999</v>
      </c>
      <c r="E31" s="1182">
        <v>9535.6</v>
      </c>
      <c r="F31" s="1183">
        <v>8425.2240099999999</v>
      </c>
      <c r="G31" s="1183">
        <v>9561</v>
      </c>
    </row>
    <row r="32" spans="1:7" s="282" customFormat="1" ht="12.75" customHeight="1">
      <c r="A32" s="283">
        <v>46</v>
      </c>
      <c r="B32" s="284"/>
      <c r="C32" s="285" t="s">
        <v>466</v>
      </c>
      <c r="D32" s="335">
        <v>385538.93234</v>
      </c>
      <c r="E32" s="335">
        <v>390136.4</v>
      </c>
      <c r="F32" s="336">
        <v>385363.83645</v>
      </c>
      <c r="G32" s="336">
        <v>391208.4</v>
      </c>
    </row>
    <row r="33" spans="1:7" s="295" customFormat="1" ht="12.75" customHeight="1">
      <c r="A33" s="327" t="s">
        <v>467</v>
      </c>
      <c r="B33" s="289"/>
      <c r="C33" s="290" t="s">
        <v>468</v>
      </c>
      <c r="D33" s="374">
        <v>0</v>
      </c>
      <c r="E33" s="374">
        <v>0</v>
      </c>
      <c r="F33" s="375">
        <v>0</v>
      </c>
      <c r="G33" s="375">
        <v>0</v>
      </c>
    </row>
    <row r="34" spans="1:7" s="282" customFormat="1" ht="15" customHeight="1">
      <c r="A34" s="283">
        <v>47</v>
      </c>
      <c r="B34" s="284"/>
      <c r="C34" s="285" t="s">
        <v>450</v>
      </c>
      <c r="D34" s="335">
        <v>110955.61361</v>
      </c>
      <c r="E34" s="335">
        <v>110344.6</v>
      </c>
      <c r="F34" s="336">
        <v>110211.84723</v>
      </c>
      <c r="G34" s="336">
        <v>110646.9</v>
      </c>
    </row>
    <row r="35" spans="1:7" s="282" customFormat="1" ht="15" customHeight="1">
      <c r="A35" s="305">
        <v>49</v>
      </c>
      <c r="B35" s="306"/>
      <c r="C35" s="307" t="s">
        <v>138</v>
      </c>
      <c r="D35" s="380">
        <v>307.2</v>
      </c>
      <c r="E35" s="380">
        <v>309.5</v>
      </c>
      <c r="F35" s="381">
        <v>309.5</v>
      </c>
      <c r="G35" s="381">
        <v>309.5</v>
      </c>
    </row>
    <row r="36" spans="1:7" ht="13.5" customHeight="1">
      <c r="A36" s="310"/>
      <c r="B36" s="341"/>
      <c r="C36" s="311" t="s">
        <v>469</v>
      </c>
      <c r="D36" s="312">
        <f t="shared" ref="D36:G36" si="1">D22+D23+D24+D25+D26+D27+D28+D29+D30+D31+D32+D34</f>
        <v>891729.38451</v>
      </c>
      <c r="E36" s="312">
        <f t="shared" si="1"/>
        <v>897280.20000000007</v>
      </c>
      <c r="F36" s="312">
        <f t="shared" si="1"/>
        <v>897356.43181999994</v>
      </c>
      <c r="G36" s="312">
        <f t="shared" si="1"/>
        <v>913872.5</v>
      </c>
    </row>
    <row r="37" spans="1:7" s="499" customFormat="1" ht="15" customHeight="1">
      <c r="A37" s="310"/>
      <c r="B37" s="341"/>
      <c r="C37" s="311" t="s">
        <v>470</v>
      </c>
      <c r="D37" s="312">
        <f t="shared" ref="D37:G37" si="2">D36-D21</f>
        <v>-11398.636719999951</v>
      </c>
      <c r="E37" s="312">
        <f t="shared" si="2"/>
        <v>-14693.999999999884</v>
      </c>
      <c r="F37" s="312">
        <f t="shared" si="2"/>
        <v>-10970.291530000046</v>
      </c>
      <c r="G37" s="312">
        <f t="shared" si="2"/>
        <v>-13314.20000000007</v>
      </c>
    </row>
    <row r="38" spans="1:7" s="295" customFormat="1" ht="15" customHeight="1">
      <c r="A38" s="291">
        <v>340</v>
      </c>
      <c r="B38" s="284"/>
      <c r="C38" s="285" t="s">
        <v>471</v>
      </c>
      <c r="D38" s="335">
        <v>6439.82042</v>
      </c>
      <c r="E38" s="335">
        <v>6917.6</v>
      </c>
      <c r="F38" s="336">
        <v>6315.34411</v>
      </c>
      <c r="G38" s="336">
        <v>6240.3</v>
      </c>
    </row>
    <row r="39" spans="1:7" s="295" customFormat="1" ht="15" customHeight="1">
      <c r="A39" s="291">
        <v>341</v>
      </c>
      <c r="B39" s="284"/>
      <c r="C39" s="285" t="s">
        <v>472</v>
      </c>
      <c r="D39" s="335">
        <v>0</v>
      </c>
      <c r="E39" s="335">
        <v>0</v>
      </c>
      <c r="F39" s="336">
        <v>0</v>
      </c>
      <c r="G39" s="336">
        <v>0</v>
      </c>
    </row>
    <row r="40" spans="1:7" s="295" customFormat="1" ht="15" customHeight="1">
      <c r="A40" s="291">
        <v>342</v>
      </c>
      <c r="B40" s="284"/>
      <c r="C40" s="285" t="s">
        <v>473</v>
      </c>
      <c r="D40" s="335">
        <v>2.879</v>
      </c>
      <c r="E40" s="335">
        <v>2.9</v>
      </c>
      <c r="F40" s="336">
        <v>3.6670500000000001</v>
      </c>
      <c r="G40" s="336">
        <v>3.2</v>
      </c>
    </row>
    <row r="41" spans="1:7" s="295" customFormat="1" ht="15" customHeight="1">
      <c r="A41" s="291">
        <v>343</v>
      </c>
      <c r="B41" s="284"/>
      <c r="C41" s="285" t="s">
        <v>650</v>
      </c>
      <c r="D41" s="335">
        <v>45.497</v>
      </c>
      <c r="E41" s="335">
        <v>57.8</v>
      </c>
      <c r="F41" s="336">
        <v>64.273250000000004</v>
      </c>
      <c r="G41" s="336">
        <v>57.5</v>
      </c>
    </row>
    <row r="42" spans="1:7" s="295" customFormat="1" ht="15" customHeight="1">
      <c r="A42" s="291">
        <v>344</v>
      </c>
      <c r="B42" s="284"/>
      <c r="C42" s="285" t="s">
        <v>475</v>
      </c>
      <c r="D42" s="335">
        <v>0</v>
      </c>
      <c r="E42" s="335">
        <v>0</v>
      </c>
      <c r="F42" s="336">
        <v>0</v>
      </c>
      <c r="G42" s="336">
        <v>0</v>
      </c>
    </row>
    <row r="43" spans="1:7" s="295" customFormat="1" ht="15" customHeight="1">
      <c r="A43" s="291">
        <v>349</v>
      </c>
      <c r="B43" s="284"/>
      <c r="C43" s="285" t="s">
        <v>476</v>
      </c>
      <c r="D43" s="335">
        <v>487.48722999999995</v>
      </c>
      <c r="E43" s="335">
        <v>450</v>
      </c>
      <c r="F43" s="336">
        <v>460.82970999999998</v>
      </c>
      <c r="G43" s="336">
        <v>410</v>
      </c>
    </row>
    <row r="44" spans="1:7" s="282" customFormat="1" ht="15" customHeight="1">
      <c r="A44" s="283">
        <v>440</v>
      </c>
      <c r="B44" s="284"/>
      <c r="C44" s="285" t="s">
        <v>477</v>
      </c>
      <c r="D44" s="335">
        <v>2546.39014</v>
      </c>
      <c r="E44" s="335">
        <v>2650</v>
      </c>
      <c r="F44" s="336">
        <v>2763.36231</v>
      </c>
      <c r="G44" s="336">
        <v>2710</v>
      </c>
    </row>
    <row r="45" spans="1:7" s="282" customFormat="1" ht="15" customHeight="1">
      <c r="A45" s="283">
        <v>441</v>
      </c>
      <c r="B45" s="284"/>
      <c r="C45" s="285" t="s">
        <v>478</v>
      </c>
      <c r="D45" s="335">
        <v>153.232</v>
      </c>
      <c r="E45" s="335">
        <v>1150</v>
      </c>
      <c r="F45" s="336">
        <v>1455.44136</v>
      </c>
      <c r="G45" s="336">
        <v>100</v>
      </c>
    </row>
    <row r="46" spans="1:7" s="282" customFormat="1" ht="15" customHeight="1">
      <c r="A46" s="283">
        <v>442</v>
      </c>
      <c r="B46" s="284"/>
      <c r="C46" s="285" t="s">
        <v>479</v>
      </c>
      <c r="D46" s="335">
        <v>255.602</v>
      </c>
      <c r="E46" s="335">
        <v>269.8</v>
      </c>
      <c r="F46" s="336">
        <v>255.702</v>
      </c>
      <c r="G46" s="336">
        <v>255.6</v>
      </c>
    </row>
    <row r="47" spans="1:7" s="282" customFormat="1" ht="15" customHeight="1">
      <c r="A47" s="283">
        <v>443</v>
      </c>
      <c r="B47" s="284"/>
      <c r="C47" s="285" t="s">
        <v>480</v>
      </c>
      <c r="D47" s="335">
        <v>114.7166</v>
      </c>
      <c r="E47" s="335">
        <v>91.2</v>
      </c>
      <c r="F47" s="336">
        <v>145.58430000000001</v>
      </c>
      <c r="G47" s="336">
        <v>125.2</v>
      </c>
    </row>
    <row r="48" spans="1:7" s="282" customFormat="1" ht="15" customHeight="1">
      <c r="A48" s="283">
        <v>444</v>
      </c>
      <c r="B48" s="284"/>
      <c r="C48" s="285" t="s">
        <v>481</v>
      </c>
      <c r="D48" s="335">
        <v>0</v>
      </c>
      <c r="E48" s="335">
        <v>0</v>
      </c>
      <c r="F48" s="336">
        <v>0</v>
      </c>
      <c r="G48" s="336">
        <v>0</v>
      </c>
    </row>
    <row r="49" spans="1:7" s="282" customFormat="1" ht="15" customHeight="1">
      <c r="A49" s="283">
        <v>445</v>
      </c>
      <c r="B49" s="284"/>
      <c r="C49" s="285" t="s">
        <v>482</v>
      </c>
      <c r="D49" s="335">
        <v>2876.67</v>
      </c>
      <c r="E49" s="335">
        <v>2803</v>
      </c>
      <c r="F49" s="336">
        <v>2904.63</v>
      </c>
      <c r="G49" s="336">
        <v>2905</v>
      </c>
    </row>
    <row r="50" spans="1:7" s="282" customFormat="1" ht="15" customHeight="1">
      <c r="A50" s="283">
        <v>446</v>
      </c>
      <c r="B50" s="284"/>
      <c r="C50" s="285" t="s">
        <v>483</v>
      </c>
      <c r="D50" s="335">
        <v>1252.4974499999998</v>
      </c>
      <c r="E50" s="335">
        <v>1307.3</v>
      </c>
      <c r="F50" s="336">
        <v>1297.96</v>
      </c>
      <c r="G50" s="336">
        <v>1315.3</v>
      </c>
    </row>
    <row r="51" spans="1:7" s="282" customFormat="1" ht="15" customHeight="1">
      <c r="A51" s="283">
        <v>447</v>
      </c>
      <c r="B51" s="284"/>
      <c r="C51" s="285" t="s">
        <v>484</v>
      </c>
      <c r="D51" s="335">
        <v>2318.4073900000003</v>
      </c>
      <c r="E51" s="335">
        <v>2058.1999999999998</v>
      </c>
      <c r="F51" s="336">
        <v>2169.95325</v>
      </c>
      <c r="G51" s="336">
        <v>2217.5</v>
      </c>
    </row>
    <row r="52" spans="1:7" s="282" customFormat="1" ht="15" customHeight="1">
      <c r="A52" s="283">
        <v>448</v>
      </c>
      <c r="B52" s="284"/>
      <c r="C52" s="285" t="s">
        <v>485</v>
      </c>
      <c r="D52" s="335">
        <v>0</v>
      </c>
      <c r="E52" s="335">
        <v>0</v>
      </c>
      <c r="F52" s="336">
        <v>0</v>
      </c>
      <c r="G52" s="336">
        <v>0</v>
      </c>
    </row>
    <row r="53" spans="1:7" s="282" customFormat="1" ht="15" customHeight="1">
      <c r="A53" s="283">
        <v>449</v>
      </c>
      <c r="B53" s="284"/>
      <c r="C53" s="285" t="s">
        <v>486</v>
      </c>
      <c r="D53" s="335">
        <v>20.333299999999998</v>
      </c>
      <c r="E53" s="335">
        <v>240</v>
      </c>
      <c r="F53" s="336">
        <v>55.344430000000003</v>
      </c>
      <c r="G53" s="336">
        <v>120</v>
      </c>
    </row>
    <row r="54" spans="1:7" s="295" customFormat="1" ht="13.5" customHeight="1">
      <c r="A54" s="337" t="s">
        <v>487</v>
      </c>
      <c r="B54" s="338"/>
      <c r="C54" s="338" t="s">
        <v>488</v>
      </c>
      <c r="D54" s="339">
        <v>0</v>
      </c>
      <c r="E54" s="339">
        <v>0</v>
      </c>
      <c r="F54" s="340">
        <v>0</v>
      </c>
      <c r="G54" s="340">
        <v>0</v>
      </c>
    </row>
    <row r="55" spans="1:7" ht="15" customHeight="1">
      <c r="A55" s="341"/>
      <c r="B55" s="341"/>
      <c r="C55" s="311" t="s">
        <v>489</v>
      </c>
      <c r="D55" s="312">
        <f t="shared" ref="D55:G55" si="3">SUM(D44:D53)-SUM(D38:D43)</f>
        <v>2562.1652299999996</v>
      </c>
      <c r="E55" s="312">
        <f t="shared" si="3"/>
        <v>3141.2</v>
      </c>
      <c r="F55" s="312">
        <f t="shared" ref="F55" si="4">SUM(F44:F53)-SUM(F38:F43)</f>
        <v>4203.8635300000005</v>
      </c>
      <c r="G55" s="312">
        <f t="shared" si="3"/>
        <v>3037.5999999999985</v>
      </c>
    </row>
    <row r="56" spans="1:7" ht="14.25" customHeight="1">
      <c r="A56" s="341"/>
      <c r="B56" s="341"/>
      <c r="C56" s="311" t="s">
        <v>490</v>
      </c>
      <c r="D56" s="312">
        <f t="shared" ref="D56:G56" si="5">D55+D37</f>
        <v>-8836.4714899999526</v>
      </c>
      <c r="E56" s="312">
        <f t="shared" si="5"/>
        <v>-11552.799999999883</v>
      </c>
      <c r="F56" s="312">
        <f t="shared" si="5"/>
        <v>-6766.4280000000454</v>
      </c>
      <c r="G56" s="312">
        <f t="shared" si="5"/>
        <v>-10276.600000000071</v>
      </c>
    </row>
    <row r="57" spans="1:7" s="282" customFormat="1" ht="15.75" customHeight="1">
      <c r="A57" s="342">
        <v>380</v>
      </c>
      <c r="B57" s="343"/>
      <c r="C57" s="344" t="s">
        <v>491</v>
      </c>
      <c r="D57" s="345">
        <v>0</v>
      </c>
      <c r="E57" s="345">
        <v>0</v>
      </c>
      <c r="F57" s="346">
        <v>1000</v>
      </c>
      <c r="G57" s="346"/>
    </row>
    <row r="58" spans="1:7" s="282" customFormat="1" ht="15.75" customHeight="1">
      <c r="A58" s="342">
        <v>381</v>
      </c>
      <c r="B58" s="343"/>
      <c r="C58" s="344" t="s">
        <v>492</v>
      </c>
      <c r="D58" s="345">
        <v>0</v>
      </c>
      <c r="E58" s="345">
        <v>0</v>
      </c>
      <c r="F58" s="346">
        <v>0</v>
      </c>
      <c r="G58" s="346">
        <v>0</v>
      </c>
    </row>
    <row r="59" spans="1:7" s="295" customFormat="1" ht="25.5">
      <c r="A59" s="292">
        <v>383</v>
      </c>
      <c r="B59" s="293"/>
      <c r="C59" s="294" t="s">
        <v>493</v>
      </c>
      <c r="D59" s="347">
        <v>0</v>
      </c>
      <c r="E59" s="347">
        <v>0</v>
      </c>
      <c r="F59" s="348">
        <v>0</v>
      </c>
      <c r="G59" s="348">
        <v>0</v>
      </c>
    </row>
    <row r="60" spans="1:7" s="295" customFormat="1">
      <c r="A60" s="292">
        <v>3840</v>
      </c>
      <c r="B60" s="293"/>
      <c r="C60" s="294" t="s">
        <v>494</v>
      </c>
      <c r="D60" s="502">
        <v>0</v>
      </c>
      <c r="E60" s="502">
        <v>0</v>
      </c>
      <c r="F60" s="503">
        <v>0</v>
      </c>
      <c r="G60" s="503">
        <v>0</v>
      </c>
    </row>
    <row r="61" spans="1:7" s="295" customFormat="1" ht="25.5">
      <c r="A61" s="292">
        <v>3841</v>
      </c>
      <c r="B61" s="293"/>
      <c r="C61" s="294" t="s">
        <v>495</v>
      </c>
      <c r="D61" s="502">
        <v>0</v>
      </c>
      <c r="E61" s="502">
        <v>0</v>
      </c>
      <c r="F61" s="503">
        <v>0</v>
      </c>
      <c r="G61" s="503">
        <v>0</v>
      </c>
    </row>
    <row r="62" spans="1:7" s="295" customFormat="1">
      <c r="A62" s="351">
        <v>386</v>
      </c>
      <c r="B62" s="352"/>
      <c r="C62" s="353" t="s">
        <v>496</v>
      </c>
      <c r="D62" s="502">
        <v>0</v>
      </c>
      <c r="E62" s="502">
        <v>0</v>
      </c>
      <c r="F62" s="503">
        <v>0</v>
      </c>
      <c r="G62" s="503">
        <v>0</v>
      </c>
    </row>
    <row r="63" spans="1:7" s="295" customFormat="1" ht="25.5">
      <c r="A63" s="292">
        <v>387</v>
      </c>
      <c r="B63" s="293"/>
      <c r="C63" s="294" t="s">
        <v>497</v>
      </c>
      <c r="D63" s="502">
        <v>0</v>
      </c>
      <c r="E63" s="502">
        <v>0</v>
      </c>
      <c r="F63" s="503">
        <v>0</v>
      </c>
      <c r="G63" s="503">
        <v>0</v>
      </c>
    </row>
    <row r="64" spans="1:7" s="295" customFormat="1">
      <c r="A64" s="291">
        <v>389</v>
      </c>
      <c r="B64" s="354"/>
      <c r="C64" s="285" t="s">
        <v>137</v>
      </c>
      <c r="D64" s="502">
        <v>0</v>
      </c>
      <c r="E64" s="502">
        <v>0</v>
      </c>
      <c r="F64" s="503">
        <v>0</v>
      </c>
      <c r="G64" s="503">
        <v>0</v>
      </c>
    </row>
    <row r="65" spans="1:7" s="282" customFormat="1">
      <c r="A65" s="1184" t="s">
        <v>260</v>
      </c>
      <c r="B65" s="284"/>
      <c r="C65" s="285" t="s">
        <v>498</v>
      </c>
      <c r="D65" s="502">
        <v>1254.6306000000002</v>
      </c>
      <c r="E65" s="502">
        <v>960</v>
      </c>
      <c r="F65" s="503">
        <v>1480.9390699999999</v>
      </c>
      <c r="G65" s="503">
        <v>1150</v>
      </c>
    </row>
    <row r="66" spans="1:7" s="357" customFormat="1" ht="25.5">
      <c r="A66" s="292" t="s">
        <v>262</v>
      </c>
      <c r="B66" s="356"/>
      <c r="C66" s="294" t="s">
        <v>499</v>
      </c>
      <c r="D66" s="502">
        <v>3.3141500000000002</v>
      </c>
      <c r="E66" s="502">
        <v>1</v>
      </c>
      <c r="F66" s="503">
        <v>13.72997</v>
      </c>
      <c r="G66" s="503">
        <v>5</v>
      </c>
    </row>
    <row r="67" spans="1:7" s="282" customFormat="1">
      <c r="A67" s="1181">
        <v>481</v>
      </c>
      <c r="B67" s="284"/>
      <c r="C67" s="285" t="s">
        <v>500</v>
      </c>
      <c r="D67" s="502">
        <v>0</v>
      </c>
      <c r="E67" s="502">
        <v>0</v>
      </c>
      <c r="F67" s="503">
        <v>0</v>
      </c>
      <c r="G67" s="503">
        <v>0</v>
      </c>
    </row>
    <row r="68" spans="1:7" s="282" customFormat="1">
      <c r="A68" s="1181">
        <v>482</v>
      </c>
      <c r="B68" s="284"/>
      <c r="C68" s="285" t="s">
        <v>501</v>
      </c>
      <c r="D68" s="502">
        <v>0</v>
      </c>
      <c r="E68" s="502">
        <v>0</v>
      </c>
      <c r="F68" s="503">
        <v>0</v>
      </c>
      <c r="G68" s="503">
        <v>0</v>
      </c>
    </row>
    <row r="69" spans="1:7" s="282" customFormat="1">
      <c r="A69" s="1181">
        <v>483</v>
      </c>
      <c r="B69" s="284"/>
      <c r="C69" s="285" t="s">
        <v>502</v>
      </c>
      <c r="D69" s="502">
        <v>133.31805</v>
      </c>
      <c r="E69" s="502">
        <v>0</v>
      </c>
      <c r="F69" s="503">
        <v>8.4372500000000006</v>
      </c>
      <c r="G69" s="503">
        <v>0</v>
      </c>
    </row>
    <row r="70" spans="1:7" s="282" customFormat="1">
      <c r="A70" s="1181">
        <v>484</v>
      </c>
      <c r="B70" s="284"/>
      <c r="C70" s="285" t="s">
        <v>503</v>
      </c>
      <c r="D70" s="502">
        <v>0</v>
      </c>
      <c r="E70" s="502">
        <v>0</v>
      </c>
      <c r="F70" s="503">
        <v>0</v>
      </c>
      <c r="G70" s="503">
        <v>0</v>
      </c>
    </row>
    <row r="71" spans="1:7" s="282" customFormat="1">
      <c r="A71" s="1181">
        <v>485</v>
      </c>
      <c r="B71" s="284"/>
      <c r="C71" s="285" t="s">
        <v>504</v>
      </c>
      <c r="D71" s="502">
        <v>0</v>
      </c>
      <c r="E71" s="502">
        <v>0</v>
      </c>
      <c r="F71" s="503">
        <v>0</v>
      </c>
      <c r="G71" s="503">
        <v>0</v>
      </c>
    </row>
    <row r="72" spans="1:7" s="282" customFormat="1">
      <c r="A72" s="1181">
        <v>486</v>
      </c>
      <c r="B72" s="284"/>
      <c r="C72" s="285" t="s">
        <v>505</v>
      </c>
      <c r="D72" s="502">
        <v>0</v>
      </c>
      <c r="E72" s="502">
        <v>0</v>
      </c>
      <c r="F72" s="503">
        <v>0</v>
      </c>
      <c r="G72" s="503">
        <v>0</v>
      </c>
    </row>
    <row r="73" spans="1:7" s="295" customFormat="1" ht="25.5">
      <c r="A73" s="1181">
        <v>487</v>
      </c>
      <c r="B73" s="1185"/>
      <c r="C73" s="294" t="s">
        <v>506</v>
      </c>
      <c r="D73" s="502">
        <v>0</v>
      </c>
      <c r="E73" s="502">
        <v>0</v>
      </c>
      <c r="F73" s="503">
        <v>0</v>
      </c>
      <c r="G73" s="503">
        <v>0</v>
      </c>
    </row>
    <row r="74" spans="1:7" s="295" customFormat="1">
      <c r="A74" s="1181">
        <v>489</v>
      </c>
      <c r="B74" s="358"/>
      <c r="C74" s="307" t="s">
        <v>170</v>
      </c>
      <c r="D74" s="347">
        <v>0</v>
      </c>
      <c r="E74" s="347">
        <v>5000</v>
      </c>
      <c r="F74" s="348">
        <v>830.87827000000004</v>
      </c>
      <c r="G74" s="348">
        <v>3362.7</v>
      </c>
    </row>
    <row r="75" spans="1:7" s="295" customFormat="1">
      <c r="A75" s="359" t="s">
        <v>507</v>
      </c>
      <c r="B75" s="358"/>
      <c r="C75" s="307" t="s">
        <v>508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310"/>
      <c r="B76" s="310"/>
      <c r="C76" s="311" t="s">
        <v>509</v>
      </c>
      <c r="D76" s="312">
        <f t="shared" ref="D76:G76" si="6">SUM(D65:D74)-SUM(D57:D64)</f>
        <v>1391.2628000000002</v>
      </c>
      <c r="E76" s="312">
        <f t="shared" si="6"/>
        <v>5961</v>
      </c>
      <c r="F76" s="312">
        <f t="shared" ref="F76" si="7">SUM(F65:F74)-SUM(F57:F64)</f>
        <v>1333.9845599999999</v>
      </c>
      <c r="G76" s="312">
        <f t="shared" si="6"/>
        <v>4517.7</v>
      </c>
    </row>
    <row r="77" spans="1:7">
      <c r="A77" s="360"/>
      <c r="B77" s="360"/>
      <c r="C77" s="311" t="s">
        <v>510</v>
      </c>
      <c r="D77" s="312">
        <f t="shared" ref="D77:G77" si="8">D56+D76</f>
        <v>-7445.2086899999522</v>
      </c>
      <c r="E77" s="312">
        <f t="shared" si="8"/>
        <v>-5591.7999999998829</v>
      </c>
      <c r="F77" s="312">
        <f t="shared" si="8"/>
        <v>-5432.4434400000455</v>
      </c>
      <c r="G77" s="312">
        <f t="shared" si="8"/>
        <v>-5758.9000000000715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910410.90487999993</v>
      </c>
      <c r="E78" s="363">
        <f t="shared" si="9"/>
        <v>919712</v>
      </c>
      <c r="F78" s="363">
        <f t="shared" si="9"/>
        <v>916480.33747000003</v>
      </c>
      <c r="G78" s="363">
        <f t="shared" si="9"/>
        <v>934207.20000000007</v>
      </c>
    </row>
    <row r="79" spans="1:7">
      <c r="A79" s="361">
        <v>4</v>
      </c>
      <c r="B79" s="361"/>
      <c r="C79" s="362" t="s">
        <v>276</v>
      </c>
      <c r="D79" s="363">
        <f t="shared" ref="D79:G79" si="10">D35+D36+SUM(D44:D53)+SUM(D65:D74)</f>
        <v>902965.69618999993</v>
      </c>
      <c r="E79" s="363">
        <f t="shared" si="10"/>
        <v>914120.20000000007</v>
      </c>
      <c r="F79" s="363">
        <f t="shared" si="10"/>
        <v>911047.89402999997</v>
      </c>
      <c r="G79" s="363">
        <f t="shared" si="10"/>
        <v>928448.29999999993</v>
      </c>
    </row>
    <row r="80" spans="1:7">
      <c r="A80" s="364"/>
      <c r="B80" s="364"/>
      <c r="C80" s="365"/>
      <c r="D80" s="482"/>
      <c r="E80" s="482"/>
      <c r="F80" s="482"/>
      <c r="G80" s="482"/>
    </row>
    <row r="81" spans="1:7">
      <c r="A81" s="366" t="s">
        <v>511</v>
      </c>
      <c r="B81" s="367"/>
      <c r="C81" s="367"/>
      <c r="D81" s="505"/>
      <c r="E81" s="505"/>
      <c r="F81" s="505"/>
      <c r="G81" s="505"/>
    </row>
    <row r="82" spans="1:7" s="282" customFormat="1">
      <c r="A82" s="368">
        <v>50</v>
      </c>
      <c r="B82" s="369"/>
      <c r="C82" s="369" t="s">
        <v>512</v>
      </c>
      <c r="D82" s="335">
        <v>21671.81638</v>
      </c>
      <c r="E82" s="335">
        <v>20097.5</v>
      </c>
      <c r="F82" s="336">
        <v>17977.257710000002</v>
      </c>
      <c r="G82" s="336">
        <v>23538</v>
      </c>
    </row>
    <row r="83" spans="1:7" s="282" customFormat="1">
      <c r="A83" s="368">
        <v>51</v>
      </c>
      <c r="B83" s="369"/>
      <c r="C83" s="369" t="s">
        <v>513</v>
      </c>
      <c r="D83" s="335">
        <v>0</v>
      </c>
      <c r="E83" s="335">
        <v>0</v>
      </c>
      <c r="F83" s="336">
        <v>0</v>
      </c>
      <c r="G83" s="336">
        <v>0</v>
      </c>
    </row>
    <row r="84" spans="1:7" s="282" customFormat="1">
      <c r="A84" s="368">
        <v>52</v>
      </c>
      <c r="B84" s="369"/>
      <c r="C84" s="369" t="s">
        <v>514</v>
      </c>
      <c r="D84" s="335">
        <v>0</v>
      </c>
      <c r="E84" s="335">
        <v>0</v>
      </c>
      <c r="F84" s="336">
        <v>0</v>
      </c>
      <c r="G84" s="336">
        <v>0</v>
      </c>
    </row>
    <row r="85" spans="1:7" s="282" customFormat="1">
      <c r="A85" s="372">
        <v>54</v>
      </c>
      <c r="B85" s="373"/>
      <c r="C85" s="373" t="s">
        <v>515</v>
      </c>
      <c r="D85" s="335">
        <v>1117.08</v>
      </c>
      <c r="E85" s="335">
        <v>750</v>
      </c>
      <c r="F85" s="336">
        <v>538.29999999999995</v>
      </c>
      <c r="G85" s="336">
        <v>750</v>
      </c>
    </row>
    <row r="86" spans="1:7" s="282" customFormat="1">
      <c r="A86" s="372">
        <v>55</v>
      </c>
      <c r="B86" s="373"/>
      <c r="C86" s="373" t="s">
        <v>516</v>
      </c>
      <c r="D86" s="335">
        <v>410</v>
      </c>
      <c r="E86" s="335">
        <v>5060</v>
      </c>
      <c r="F86" s="336">
        <v>60</v>
      </c>
      <c r="G86" s="336">
        <v>2000</v>
      </c>
    </row>
    <row r="87" spans="1:7" s="282" customFormat="1">
      <c r="A87" s="372">
        <v>56</v>
      </c>
      <c r="B87" s="373"/>
      <c r="C87" s="373" t="s">
        <v>517</v>
      </c>
      <c r="D87" s="335">
        <v>8914.6907300000003</v>
      </c>
      <c r="E87" s="335">
        <v>14733.7</v>
      </c>
      <c r="F87" s="336">
        <v>12551.0677</v>
      </c>
      <c r="G87" s="336">
        <v>13508</v>
      </c>
    </row>
    <row r="88" spans="1:7" s="282" customFormat="1">
      <c r="A88" s="368">
        <v>57</v>
      </c>
      <c r="B88" s="369"/>
      <c r="C88" s="369" t="s">
        <v>518</v>
      </c>
      <c r="D88" s="335">
        <v>7752.7072099999996</v>
      </c>
      <c r="E88" s="335">
        <v>5165</v>
      </c>
      <c r="F88" s="336">
        <v>8899.9057799999991</v>
      </c>
      <c r="G88" s="336">
        <v>10127.9</v>
      </c>
    </row>
    <row r="89" spans="1:7" s="282" customFormat="1">
      <c r="A89" s="368">
        <v>580</v>
      </c>
      <c r="B89" s="369"/>
      <c r="C89" s="369" t="s">
        <v>519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520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521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522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523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524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525</v>
      </c>
      <c r="D95" s="384">
        <f t="shared" ref="D95:G95" si="11">SUM(D82:D94)</f>
        <v>39866.294320000001</v>
      </c>
      <c r="E95" s="384">
        <f t="shared" si="11"/>
        <v>45806.2</v>
      </c>
      <c r="F95" s="384">
        <f t="shared" si="11"/>
        <v>40026.531190000002</v>
      </c>
      <c r="G95" s="384">
        <f t="shared" si="11"/>
        <v>49923.9</v>
      </c>
    </row>
    <row r="96" spans="1:7" s="282" customFormat="1">
      <c r="A96" s="368">
        <v>60</v>
      </c>
      <c r="B96" s="369"/>
      <c r="C96" s="369" t="s">
        <v>526</v>
      </c>
      <c r="D96" s="335">
        <v>24.945</v>
      </c>
      <c r="E96" s="335">
        <v>0</v>
      </c>
      <c r="F96" s="336">
        <v>218.99995999999999</v>
      </c>
      <c r="G96" s="336">
        <v>0</v>
      </c>
    </row>
    <row r="97" spans="1:7" s="282" customFormat="1">
      <c r="A97" s="368">
        <v>61</v>
      </c>
      <c r="B97" s="369"/>
      <c r="C97" s="369" t="s">
        <v>527</v>
      </c>
      <c r="D97" s="335">
        <v>0</v>
      </c>
      <c r="E97" s="335">
        <v>0</v>
      </c>
      <c r="F97" s="336">
        <v>218.26425</v>
      </c>
      <c r="G97" s="336">
        <v>0</v>
      </c>
    </row>
    <row r="98" spans="1:7" s="282" customFormat="1">
      <c r="A98" s="368">
        <v>62</v>
      </c>
      <c r="B98" s="369"/>
      <c r="C98" s="369" t="s">
        <v>528</v>
      </c>
      <c r="D98" s="335">
        <v>0</v>
      </c>
      <c r="E98" s="335">
        <v>0</v>
      </c>
      <c r="F98" s="336">
        <v>0</v>
      </c>
      <c r="G98" s="336">
        <v>0</v>
      </c>
    </row>
    <row r="99" spans="1:7" s="282" customFormat="1">
      <c r="A99" s="368">
        <v>63</v>
      </c>
      <c r="B99" s="369"/>
      <c r="C99" s="369" t="s">
        <v>529</v>
      </c>
      <c r="D99" s="335">
        <v>1427.0810100000001</v>
      </c>
      <c r="E99" s="335">
        <v>3557.2</v>
      </c>
      <c r="F99" s="336">
        <v>1660.1232799999998</v>
      </c>
      <c r="G99" s="336">
        <v>4003.2</v>
      </c>
    </row>
    <row r="100" spans="1:7" s="282" customFormat="1">
      <c r="A100" s="368">
        <v>64</v>
      </c>
      <c r="B100" s="369"/>
      <c r="C100" s="369" t="s">
        <v>530</v>
      </c>
      <c r="D100" s="335">
        <v>2116.8520099999996</v>
      </c>
      <c r="E100" s="335">
        <v>2138.1999999999998</v>
      </c>
      <c r="F100" s="336">
        <v>2119.2505500000002</v>
      </c>
      <c r="G100" s="336">
        <v>2022.5</v>
      </c>
    </row>
    <row r="101" spans="1:7" s="282" customFormat="1">
      <c r="A101" s="368">
        <v>65</v>
      </c>
      <c r="B101" s="369"/>
      <c r="C101" s="369" t="s">
        <v>531</v>
      </c>
      <c r="D101" s="335">
        <v>0</v>
      </c>
      <c r="E101" s="335">
        <v>0</v>
      </c>
      <c r="F101" s="336">
        <v>0</v>
      </c>
      <c r="G101" s="336">
        <v>0</v>
      </c>
    </row>
    <row r="102" spans="1:7" s="282" customFormat="1">
      <c r="A102" s="368">
        <v>66</v>
      </c>
      <c r="B102" s="369"/>
      <c r="C102" s="369" t="s">
        <v>532</v>
      </c>
      <c r="D102" s="335">
        <v>21.863</v>
      </c>
      <c r="E102" s="335">
        <v>40</v>
      </c>
      <c r="F102" s="336">
        <v>781.35400000000004</v>
      </c>
      <c r="G102" s="336">
        <v>240</v>
      </c>
    </row>
    <row r="103" spans="1:7" s="282" customFormat="1">
      <c r="A103" s="368">
        <v>67</v>
      </c>
      <c r="B103" s="369"/>
      <c r="C103" s="369" t="s">
        <v>518</v>
      </c>
      <c r="D103" s="286">
        <v>7752.7072099999996</v>
      </c>
      <c r="E103" s="286">
        <v>5165</v>
      </c>
      <c r="F103" s="287">
        <v>8899.9057799999991</v>
      </c>
      <c r="G103" s="287">
        <v>10127.9</v>
      </c>
    </row>
    <row r="104" spans="1:7" s="282" customFormat="1" ht="38.25">
      <c r="A104" s="385" t="s">
        <v>299</v>
      </c>
      <c r="B104" s="369"/>
      <c r="C104" s="386" t="s">
        <v>533</v>
      </c>
      <c r="D104" s="286">
        <v>0</v>
      </c>
      <c r="E104" s="286">
        <v>1980</v>
      </c>
      <c r="F104" s="287">
        <v>0</v>
      </c>
      <c r="G104" s="287">
        <v>790</v>
      </c>
    </row>
    <row r="105" spans="1:7" s="357" customFormat="1" ht="54" customHeight="1">
      <c r="A105" s="389" t="s">
        <v>534</v>
      </c>
      <c r="B105" s="1174"/>
      <c r="C105" s="390" t="s">
        <v>535</v>
      </c>
      <c r="D105" s="391">
        <v>0</v>
      </c>
      <c r="E105" s="391">
        <v>0</v>
      </c>
      <c r="F105" s="392">
        <v>0</v>
      </c>
      <c r="G105" s="392">
        <v>0</v>
      </c>
    </row>
    <row r="106" spans="1:7">
      <c r="A106" s="382">
        <v>6</v>
      </c>
      <c r="B106" s="383"/>
      <c r="C106" s="383" t="s">
        <v>536</v>
      </c>
      <c r="D106" s="384">
        <f t="shared" ref="D106:G106" si="12">SUM(D96:D105)</f>
        <v>11343.448229999998</v>
      </c>
      <c r="E106" s="384">
        <f t="shared" si="12"/>
        <v>12880.4</v>
      </c>
      <c r="F106" s="384">
        <f t="shared" si="12"/>
        <v>13897.897819999998</v>
      </c>
      <c r="G106" s="384">
        <f t="shared" si="12"/>
        <v>17183.599999999999</v>
      </c>
    </row>
    <row r="107" spans="1:7">
      <c r="A107" s="393" t="s">
        <v>304</v>
      </c>
      <c r="B107" s="393"/>
      <c r="C107" s="383" t="s">
        <v>4</v>
      </c>
      <c r="D107" s="384">
        <f t="shared" ref="D107:G107" si="13">(D95-D88)-(D106-D103)</f>
        <v>28522.846090000003</v>
      </c>
      <c r="E107" s="384">
        <f t="shared" si="13"/>
        <v>32925.799999999996</v>
      </c>
      <c r="F107" s="384">
        <f t="shared" si="13"/>
        <v>26128.633370000003</v>
      </c>
      <c r="G107" s="384">
        <f t="shared" si="13"/>
        <v>32740.300000000003</v>
      </c>
    </row>
    <row r="108" spans="1:7">
      <c r="A108" s="394" t="s">
        <v>305</v>
      </c>
      <c r="B108" s="394"/>
      <c r="C108" s="395" t="s">
        <v>537</v>
      </c>
      <c r="D108" s="396">
        <f t="shared" ref="D108:G108" si="14">D107-D85-D86+D100+D101</f>
        <v>29112.618100000003</v>
      </c>
      <c r="E108" s="396">
        <f t="shared" si="14"/>
        <v>29253.999999999996</v>
      </c>
      <c r="F108" s="396">
        <f t="shared" si="14"/>
        <v>27649.583920000005</v>
      </c>
      <c r="G108" s="396">
        <f t="shared" si="14"/>
        <v>32012.800000000003</v>
      </c>
    </row>
    <row r="109" spans="1:7">
      <c r="A109" s="364"/>
      <c r="B109" s="364"/>
      <c r="C109" s="365"/>
      <c r="D109" s="482"/>
      <c r="E109" s="482"/>
      <c r="F109" s="482"/>
      <c r="G109" s="482"/>
    </row>
    <row r="110" spans="1:7" s="399" customFormat="1">
      <c r="A110" s="397" t="s">
        <v>307</v>
      </c>
      <c r="B110" s="398"/>
      <c r="C110" s="397"/>
      <c r="D110" s="482"/>
      <c r="E110" s="482"/>
      <c r="F110" s="482"/>
      <c r="G110" s="482"/>
    </row>
    <row r="111" spans="1:7" s="403" customFormat="1">
      <c r="A111" s="400">
        <v>10</v>
      </c>
      <c r="B111" s="401"/>
      <c r="C111" s="401" t="s">
        <v>539</v>
      </c>
      <c r="D111" s="402">
        <f t="shared" ref="D111:G111" si="15">D112+D117</f>
        <v>241589.05379999999</v>
      </c>
      <c r="E111" s="402">
        <f t="shared" si="15"/>
        <v>0</v>
      </c>
      <c r="F111" s="402">
        <f t="shared" si="15"/>
        <v>293313.82282999996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540</v>
      </c>
      <c r="D112" s="402">
        <f t="shared" ref="D112:G112" si="16">D113+D114+D115+D116</f>
        <v>231358.28695000001</v>
      </c>
      <c r="E112" s="402">
        <f t="shared" si="16"/>
        <v>0</v>
      </c>
      <c r="F112" s="402">
        <f t="shared" si="16"/>
        <v>277930.32597999997</v>
      </c>
      <c r="G112" s="402">
        <f t="shared" si="16"/>
        <v>0</v>
      </c>
    </row>
    <row r="113" spans="1:7" s="403" customFormat="1">
      <c r="A113" s="418" t="s">
        <v>311</v>
      </c>
      <c r="B113" s="419"/>
      <c r="C113" s="419" t="s">
        <v>541</v>
      </c>
      <c r="D113" s="335">
        <v>184596.52470000001</v>
      </c>
      <c r="E113" s="335"/>
      <c r="F113" s="336">
        <v>226945.92170000001</v>
      </c>
      <c r="G113" s="336"/>
    </row>
    <row r="114" spans="1:7" s="412" customFormat="1" ht="15" customHeight="1">
      <c r="A114" s="420">
        <v>102</v>
      </c>
      <c r="B114" s="506"/>
      <c r="C114" s="506" t="s">
        <v>542</v>
      </c>
      <c r="D114" s="347">
        <v>7.9215999999999998</v>
      </c>
      <c r="E114" s="347"/>
      <c r="F114" s="348">
        <v>7.9</v>
      </c>
      <c r="G114" s="348"/>
    </row>
    <row r="115" spans="1:7" s="403" customFormat="1">
      <c r="A115" s="418">
        <v>104</v>
      </c>
      <c r="B115" s="419"/>
      <c r="C115" s="419" t="s">
        <v>543</v>
      </c>
      <c r="D115" s="335">
        <v>46663.926249999997</v>
      </c>
      <c r="E115" s="335"/>
      <c r="F115" s="336">
        <v>50870.182180000003</v>
      </c>
      <c r="G115" s="336"/>
    </row>
    <row r="116" spans="1:7" s="403" customFormat="1">
      <c r="A116" s="418">
        <v>106</v>
      </c>
      <c r="B116" s="419"/>
      <c r="C116" s="419" t="s">
        <v>544</v>
      </c>
      <c r="D116" s="335">
        <v>89.914400000000001</v>
      </c>
      <c r="E116" s="335"/>
      <c r="F116" s="336">
        <v>106.32210000000001</v>
      </c>
      <c r="G116" s="336"/>
    </row>
    <row r="117" spans="1:7" s="403" customFormat="1">
      <c r="A117" s="404" t="s">
        <v>316</v>
      </c>
      <c r="B117" s="405"/>
      <c r="C117" s="405" t="s">
        <v>545</v>
      </c>
      <c r="D117" s="402">
        <f t="shared" ref="D117:G117" si="17">D118+D119+D120</f>
        <v>10230.76685</v>
      </c>
      <c r="E117" s="402">
        <f t="shared" si="17"/>
        <v>0</v>
      </c>
      <c r="F117" s="402">
        <f t="shared" si="17"/>
        <v>15383.49685</v>
      </c>
      <c r="G117" s="402">
        <f t="shared" si="17"/>
        <v>0</v>
      </c>
    </row>
    <row r="118" spans="1:7" s="403" customFormat="1">
      <c r="A118" s="418">
        <v>107</v>
      </c>
      <c r="B118" s="419"/>
      <c r="C118" s="419" t="s">
        <v>546</v>
      </c>
      <c r="D118" s="335">
        <v>2476.2600000000002</v>
      </c>
      <c r="E118" s="335"/>
      <c r="F118" s="336">
        <v>8664.6299999999992</v>
      </c>
      <c r="G118" s="336"/>
    </row>
    <row r="119" spans="1:7" s="403" customFormat="1">
      <c r="A119" s="418">
        <v>108</v>
      </c>
      <c r="B119" s="419"/>
      <c r="C119" s="419" t="s">
        <v>547</v>
      </c>
      <c r="D119" s="335">
        <v>7754.5068499999998</v>
      </c>
      <c r="E119" s="335"/>
      <c r="F119" s="336">
        <v>6718.8668500000003</v>
      </c>
      <c r="G119" s="336"/>
    </row>
    <row r="120" spans="1:7" s="416" customFormat="1" ht="25.5">
      <c r="A120" s="420">
        <v>109</v>
      </c>
      <c r="B120" s="421"/>
      <c r="C120" s="421" t="s">
        <v>548</v>
      </c>
      <c r="D120" s="507">
        <v>0</v>
      </c>
      <c r="E120" s="507"/>
      <c r="F120" s="508"/>
      <c r="G120" s="508"/>
    </row>
    <row r="121" spans="1:7" s="403" customFormat="1">
      <c r="A121" s="404">
        <v>14</v>
      </c>
      <c r="B121" s="405"/>
      <c r="C121" s="405" t="s">
        <v>549</v>
      </c>
      <c r="D121" s="417">
        <f t="shared" ref="D121:G121" si="18">SUM(D122:D130)</f>
        <v>468490.94593000005</v>
      </c>
      <c r="E121" s="417">
        <f t="shared" si="18"/>
        <v>0</v>
      </c>
      <c r="F121" s="417">
        <f t="shared" si="18"/>
        <v>464392.12977000006</v>
      </c>
      <c r="G121" s="417">
        <f t="shared" si="18"/>
        <v>0</v>
      </c>
    </row>
    <row r="122" spans="1:7" s="403" customFormat="1">
      <c r="A122" s="418" t="s">
        <v>322</v>
      </c>
      <c r="B122" s="419"/>
      <c r="C122" s="419" t="s">
        <v>550</v>
      </c>
      <c r="D122" s="335">
        <v>253651.85540999999</v>
      </c>
      <c r="E122" s="335"/>
      <c r="F122" s="336">
        <v>252462.54367000001</v>
      </c>
      <c r="G122" s="336"/>
    </row>
    <row r="123" spans="1:7" s="403" customFormat="1">
      <c r="A123" s="418">
        <v>144</v>
      </c>
      <c r="B123" s="419"/>
      <c r="C123" s="419" t="s">
        <v>515</v>
      </c>
      <c r="D123" s="335">
        <v>95048.054650000005</v>
      </c>
      <c r="E123" s="335"/>
      <c r="F123" s="336">
        <v>97688.436749999993</v>
      </c>
      <c r="G123" s="336"/>
    </row>
    <row r="124" spans="1:7" s="403" customFormat="1">
      <c r="A124" s="418">
        <v>145</v>
      </c>
      <c r="B124" s="419"/>
      <c r="C124" s="419" t="s">
        <v>551</v>
      </c>
      <c r="D124" s="509">
        <v>23354.418000000001</v>
      </c>
      <c r="E124" s="509"/>
      <c r="F124" s="510">
        <v>23414.418000000001</v>
      </c>
      <c r="G124" s="510"/>
    </row>
    <row r="125" spans="1:7" s="403" customFormat="1">
      <c r="A125" s="418">
        <v>146</v>
      </c>
      <c r="B125" s="419"/>
      <c r="C125" s="419" t="s">
        <v>552</v>
      </c>
      <c r="D125" s="509">
        <v>96436.617870000002</v>
      </c>
      <c r="E125" s="509"/>
      <c r="F125" s="510">
        <v>90826.731350000002</v>
      </c>
      <c r="G125" s="510"/>
    </row>
    <row r="126" spans="1:7" s="416" customFormat="1" ht="29.45" customHeight="1">
      <c r="A126" s="420" t="s">
        <v>326</v>
      </c>
      <c r="B126" s="421"/>
      <c r="C126" s="421" t="s">
        <v>553</v>
      </c>
      <c r="D126" s="511"/>
      <c r="E126" s="511"/>
      <c r="F126" s="512"/>
      <c r="G126" s="512"/>
    </row>
    <row r="127" spans="1:7" s="403" customFormat="1">
      <c r="A127" s="418">
        <v>1484</v>
      </c>
      <c r="B127" s="419"/>
      <c r="C127" s="419" t="s">
        <v>554</v>
      </c>
      <c r="D127" s="509"/>
      <c r="E127" s="509"/>
      <c r="F127" s="510"/>
      <c r="G127" s="510"/>
    </row>
    <row r="128" spans="1:7" s="416" customFormat="1">
      <c r="A128" s="420">
        <v>1485</v>
      </c>
      <c r="B128" s="421"/>
      <c r="C128" s="421" t="s">
        <v>555</v>
      </c>
      <c r="D128" s="511"/>
      <c r="E128" s="511"/>
      <c r="F128" s="512"/>
      <c r="G128" s="512"/>
    </row>
    <row r="129" spans="1:7" s="416" customFormat="1" ht="25.5">
      <c r="A129" s="420">
        <v>1486</v>
      </c>
      <c r="B129" s="421"/>
      <c r="C129" s="421" t="s">
        <v>556</v>
      </c>
      <c r="D129" s="511"/>
      <c r="E129" s="511"/>
      <c r="F129" s="512"/>
      <c r="G129" s="512"/>
    </row>
    <row r="130" spans="1:7" s="416" customFormat="1">
      <c r="A130" s="1021">
        <v>1489</v>
      </c>
      <c r="B130" s="1022"/>
      <c r="C130" s="1022" t="s">
        <v>557</v>
      </c>
      <c r="D130" s="1023"/>
      <c r="E130" s="1023"/>
      <c r="F130" s="1024"/>
      <c r="G130" s="1024"/>
    </row>
    <row r="131" spans="1:7" s="399" customFormat="1">
      <c r="A131" s="426">
        <v>1</v>
      </c>
      <c r="B131" s="427"/>
      <c r="C131" s="426" t="s">
        <v>558</v>
      </c>
      <c r="D131" s="428">
        <f t="shared" ref="D131:G131" si="19">D111+D121</f>
        <v>710079.99973000004</v>
      </c>
      <c r="E131" s="428">
        <f t="shared" si="19"/>
        <v>0</v>
      </c>
      <c r="F131" s="428">
        <f t="shared" si="19"/>
        <v>757705.95259999996</v>
      </c>
      <c r="G131" s="428">
        <f t="shared" si="19"/>
        <v>0</v>
      </c>
    </row>
    <row r="132" spans="1:7" s="399" customFormat="1">
      <c r="A132" s="364"/>
      <c r="B132" s="364"/>
      <c r="C132" s="365"/>
      <c r="D132" s="482"/>
      <c r="E132" s="482"/>
      <c r="F132" s="482"/>
      <c r="G132" s="482"/>
    </row>
    <row r="133" spans="1:7" s="403" customFormat="1">
      <c r="A133" s="400">
        <v>20</v>
      </c>
      <c r="B133" s="401"/>
      <c r="C133" s="401" t="s">
        <v>559</v>
      </c>
      <c r="D133" s="802">
        <f t="shared" ref="D133:G133" si="20">D134+D140</f>
        <v>521704.34537999996</v>
      </c>
      <c r="E133" s="802">
        <f t="shared" si="20"/>
        <v>0</v>
      </c>
      <c r="F133" s="802">
        <f t="shared" si="20"/>
        <v>614670.70062000002</v>
      </c>
      <c r="G133" s="802">
        <f t="shared" si="20"/>
        <v>0</v>
      </c>
    </row>
    <row r="134" spans="1:7" s="403" customFormat="1">
      <c r="A134" s="430" t="s">
        <v>334</v>
      </c>
      <c r="B134" s="405"/>
      <c r="C134" s="405" t="s">
        <v>560</v>
      </c>
      <c r="D134" s="402">
        <f t="shared" ref="D134:G134" si="21">D135+D136+D138+D139</f>
        <v>158993.70150999998</v>
      </c>
      <c r="E134" s="402">
        <f t="shared" si="21"/>
        <v>0</v>
      </c>
      <c r="F134" s="402">
        <f t="shared" si="21"/>
        <v>216512.48981000003</v>
      </c>
      <c r="G134" s="402">
        <f t="shared" si="21"/>
        <v>0</v>
      </c>
    </row>
    <row r="135" spans="1:7" s="431" customFormat="1">
      <c r="A135" s="432">
        <v>200</v>
      </c>
      <c r="B135" s="419"/>
      <c r="C135" s="419" t="s">
        <v>561</v>
      </c>
      <c r="D135" s="335">
        <v>60341.100010000002</v>
      </c>
      <c r="E135" s="335"/>
      <c r="F135" s="336">
        <v>85751.090989999997</v>
      </c>
      <c r="G135" s="336"/>
    </row>
    <row r="136" spans="1:7" s="431" customFormat="1">
      <c r="A136" s="432">
        <v>201</v>
      </c>
      <c r="B136" s="419"/>
      <c r="C136" s="419" t="s">
        <v>562</v>
      </c>
      <c r="D136" s="335">
        <v>60000</v>
      </c>
      <c r="E136" s="335"/>
      <c r="F136" s="336">
        <v>83536.758100000006</v>
      </c>
      <c r="G136" s="336"/>
    </row>
    <row r="137" spans="1:7" s="431" customFormat="1">
      <c r="A137" s="433" t="s">
        <v>563</v>
      </c>
      <c r="B137" s="407"/>
      <c r="C137" s="407" t="s">
        <v>564</v>
      </c>
      <c r="D137" s="515"/>
      <c r="E137" s="515"/>
      <c r="F137" s="516"/>
      <c r="G137" s="516"/>
    </row>
    <row r="138" spans="1:7" s="431" customFormat="1">
      <c r="A138" s="432">
        <v>204</v>
      </c>
      <c r="B138" s="419"/>
      <c r="C138" s="419" t="s">
        <v>565</v>
      </c>
      <c r="D138" s="509">
        <v>34872.909800000001</v>
      </c>
      <c r="E138" s="509"/>
      <c r="F138" s="510">
        <v>44193.198020000003</v>
      </c>
      <c r="G138" s="510"/>
    </row>
    <row r="139" spans="1:7" s="431" customFormat="1">
      <c r="A139" s="432">
        <v>205</v>
      </c>
      <c r="B139" s="419"/>
      <c r="C139" s="419" t="s">
        <v>566</v>
      </c>
      <c r="D139" s="509">
        <v>3779.6916999999999</v>
      </c>
      <c r="E139" s="509"/>
      <c r="F139" s="510">
        <v>3031.4427000000001</v>
      </c>
      <c r="G139" s="510"/>
    </row>
    <row r="140" spans="1:7" s="431" customFormat="1">
      <c r="A140" s="430" t="s">
        <v>342</v>
      </c>
      <c r="B140" s="405"/>
      <c r="C140" s="405" t="s">
        <v>567</v>
      </c>
      <c r="D140" s="402">
        <f t="shared" ref="D140:G140" si="22">D141+D143+D144</f>
        <v>362710.64386999997</v>
      </c>
      <c r="E140" s="402">
        <f t="shared" si="22"/>
        <v>0</v>
      </c>
      <c r="F140" s="402">
        <f t="shared" si="22"/>
        <v>398158.21080999996</v>
      </c>
      <c r="G140" s="402">
        <f t="shared" si="22"/>
        <v>0</v>
      </c>
    </row>
    <row r="141" spans="1:7" s="431" customFormat="1">
      <c r="A141" s="432">
        <v>206</v>
      </c>
      <c r="B141" s="419"/>
      <c r="C141" s="419" t="s">
        <v>568</v>
      </c>
      <c r="D141" s="509">
        <v>352883.73181999999</v>
      </c>
      <c r="E141" s="509"/>
      <c r="F141" s="510">
        <v>346005.23060000001</v>
      </c>
      <c r="G141" s="510"/>
    </row>
    <row r="142" spans="1:7" s="431" customFormat="1">
      <c r="A142" s="433" t="s">
        <v>569</v>
      </c>
      <c r="B142" s="407"/>
      <c r="C142" s="407" t="s">
        <v>570</v>
      </c>
      <c r="D142" s="515"/>
      <c r="E142" s="515"/>
      <c r="F142" s="516"/>
      <c r="G142" s="516"/>
    </row>
    <row r="143" spans="1:7" s="431" customFormat="1">
      <c r="A143" s="432">
        <v>208</v>
      </c>
      <c r="B143" s="419"/>
      <c r="C143" s="419" t="s">
        <v>571</v>
      </c>
      <c r="D143" s="509"/>
      <c r="E143" s="509"/>
      <c r="F143" s="510">
        <v>41695.201730000001</v>
      </c>
      <c r="G143" s="510"/>
    </row>
    <row r="144" spans="1:7" s="434" customFormat="1" ht="25.5">
      <c r="A144" s="420">
        <v>209</v>
      </c>
      <c r="B144" s="421"/>
      <c r="C144" s="421" t="s">
        <v>572</v>
      </c>
      <c r="D144" s="511">
        <v>9826.9120500000008</v>
      </c>
      <c r="E144" s="511"/>
      <c r="F144" s="512">
        <v>10457.778480000001</v>
      </c>
      <c r="G144" s="512"/>
    </row>
    <row r="145" spans="1:7" s="403" customFormat="1">
      <c r="A145" s="430">
        <v>29</v>
      </c>
      <c r="B145" s="405"/>
      <c r="C145" s="405" t="s">
        <v>573</v>
      </c>
      <c r="D145" s="509">
        <v>188375.65435</v>
      </c>
      <c r="E145" s="509"/>
      <c r="F145" s="510">
        <v>143035.27393</v>
      </c>
      <c r="G145" s="510"/>
    </row>
    <row r="146" spans="1:7" s="403" customFormat="1">
      <c r="A146" s="435" t="s">
        <v>574</v>
      </c>
      <c r="B146" s="436"/>
      <c r="C146" s="436" t="s">
        <v>575</v>
      </c>
      <c r="D146" s="339"/>
      <c r="E146" s="339"/>
      <c r="F146" s="340"/>
      <c r="G146" s="340"/>
    </row>
    <row r="147" spans="1:7" s="399" customFormat="1">
      <c r="A147" s="426">
        <v>2</v>
      </c>
      <c r="B147" s="427"/>
      <c r="C147" s="426" t="s">
        <v>576</v>
      </c>
      <c r="D147" s="428">
        <f t="shared" ref="D147:G147" si="23">D133+D145</f>
        <v>710079.99972999992</v>
      </c>
      <c r="E147" s="428">
        <f t="shared" si="23"/>
        <v>0</v>
      </c>
      <c r="F147" s="428">
        <f t="shared" si="23"/>
        <v>757705.97455000004</v>
      </c>
      <c r="G147" s="428">
        <f t="shared" si="23"/>
        <v>0</v>
      </c>
    </row>
    <row r="148" spans="1:7" ht="7.5" customHeight="1"/>
    <row r="149" spans="1:7" ht="13.5" customHeight="1">
      <c r="A149" s="1186" t="s">
        <v>651</v>
      </c>
      <c r="B149" s="441"/>
      <c r="C149" s="517"/>
      <c r="D149" s="441"/>
      <c r="E149" s="441"/>
      <c r="F149" s="441"/>
      <c r="G149" s="441"/>
    </row>
    <row r="150" spans="1:7">
      <c r="A150" s="518" t="s">
        <v>578</v>
      </c>
      <c r="B150" s="519"/>
      <c r="C150" s="519" t="s">
        <v>155</v>
      </c>
      <c r="D150" s="446">
        <f t="shared" ref="D150:G150" si="24">D77+SUM(D8:D12)-D30-D31+D16-D33+D59+D63-D73+D64-D74-D54+D20-D35</f>
        <v>27793.731560000051</v>
      </c>
      <c r="E150" s="446">
        <f t="shared" si="24"/>
        <v>23826.500000000116</v>
      </c>
      <c r="F150" s="446">
        <f t="shared" ref="F150" si="25">F77+SUM(F8:F12)-F30-F31+F16-F33+F59+F63-F73+F64-F74-F54+F20-F35</f>
        <v>28326.535899999944</v>
      </c>
      <c r="G150" s="446">
        <f t="shared" si="24"/>
        <v>23856.499999999924</v>
      </c>
    </row>
    <row r="151" spans="1:7">
      <c r="A151" s="520" t="s">
        <v>579</v>
      </c>
      <c r="B151" s="521"/>
      <c r="C151" s="521" t="s">
        <v>580</v>
      </c>
      <c r="D151" s="450">
        <f t="shared" ref="D151:G151" si="26">IF(D177=0,0,D150/D177)</f>
        <v>3.5106265458357162E-2</v>
      </c>
      <c r="E151" s="450">
        <f t="shared" si="26"/>
        <v>2.9840340122141835E-2</v>
      </c>
      <c r="F151" s="450">
        <f t="shared" si="26"/>
        <v>3.5421644776530752E-2</v>
      </c>
      <c r="G151" s="450">
        <f t="shared" si="26"/>
        <v>2.9303088502414511E-2</v>
      </c>
    </row>
    <row r="152" spans="1:7" s="455" customFormat="1" ht="25.5">
      <c r="A152" s="451" t="s">
        <v>581</v>
      </c>
      <c r="B152" s="526"/>
      <c r="C152" s="526" t="s">
        <v>582</v>
      </c>
      <c r="D152" s="454">
        <f t="shared" ref="D152:G152" si="27">IF(D107=0,0,D150/D107)</f>
        <v>0.97443752535426065</v>
      </c>
      <c r="E152" s="454">
        <f t="shared" si="27"/>
        <v>0.72364225015034167</v>
      </c>
      <c r="F152" s="454">
        <f t="shared" si="27"/>
        <v>1.0841185414819092</v>
      </c>
      <c r="G152" s="454">
        <f t="shared" si="27"/>
        <v>0.72865856452139788</v>
      </c>
    </row>
    <row r="153" spans="1:7" s="455" customFormat="1" ht="25.5">
      <c r="A153" s="456" t="s">
        <v>581</v>
      </c>
      <c r="B153" s="522"/>
      <c r="C153" s="522" t="s">
        <v>583</v>
      </c>
      <c r="D153" s="459">
        <f t="shared" ref="D153:G153" si="28">IF(0=D108,0,D150/D108)</f>
        <v>0.95469708236237427</v>
      </c>
      <c r="E153" s="459">
        <f t="shared" si="28"/>
        <v>0.81446981609352975</v>
      </c>
      <c r="F153" s="459">
        <f t="shared" si="28"/>
        <v>1.0244832610124839</v>
      </c>
      <c r="G153" s="459">
        <f t="shared" si="28"/>
        <v>0.74521753798480361</v>
      </c>
    </row>
    <row r="154" spans="1:7" ht="25.5">
      <c r="A154" s="460" t="s">
        <v>584</v>
      </c>
      <c r="B154" s="524"/>
      <c r="C154" s="524" t="s">
        <v>585</v>
      </c>
      <c r="D154" s="463">
        <f t="shared" ref="D154:G154" si="29">D150-D107</f>
        <v>-729.11452999995163</v>
      </c>
      <c r="E154" s="463">
        <f t="shared" si="29"/>
        <v>-9099.2999999998792</v>
      </c>
      <c r="F154" s="463">
        <f t="shared" si="29"/>
        <v>2197.9025299999412</v>
      </c>
      <c r="G154" s="463">
        <f t="shared" si="29"/>
        <v>-8883.8000000000793</v>
      </c>
    </row>
    <row r="155" spans="1:7" ht="27.6" customHeight="1">
      <c r="A155" s="456" t="s">
        <v>586</v>
      </c>
      <c r="B155" s="522"/>
      <c r="C155" s="522" t="s">
        <v>587</v>
      </c>
      <c r="D155" s="464">
        <f t="shared" ref="D155:G155" si="30">D150-D108</f>
        <v>-1318.8865399999522</v>
      </c>
      <c r="E155" s="464">
        <f t="shared" si="30"/>
        <v>-5427.4999999998799</v>
      </c>
      <c r="F155" s="464">
        <f t="shared" si="30"/>
        <v>676.95197999993979</v>
      </c>
      <c r="G155" s="464">
        <f t="shared" si="30"/>
        <v>-8156.3000000000793</v>
      </c>
    </row>
    <row r="156" spans="1:7">
      <c r="A156" s="518" t="s">
        <v>588</v>
      </c>
      <c r="B156" s="519"/>
      <c r="C156" s="519" t="s">
        <v>589</v>
      </c>
      <c r="D156" s="465">
        <f t="shared" ref="D156:G156" si="31">D135+D136-D137+D141-D142</f>
        <v>473224.83182999998</v>
      </c>
      <c r="E156" s="465">
        <f t="shared" si="31"/>
        <v>0</v>
      </c>
      <c r="F156" s="465">
        <f t="shared" si="31"/>
        <v>515293.07969000004</v>
      </c>
      <c r="G156" s="465">
        <f t="shared" si="31"/>
        <v>0</v>
      </c>
    </row>
    <row r="157" spans="1:7">
      <c r="A157" s="529" t="s">
        <v>590</v>
      </c>
      <c r="B157" s="530"/>
      <c r="C157" s="530" t="s">
        <v>591</v>
      </c>
      <c r="D157" s="469">
        <f t="shared" ref="D157:G157" si="32">IF(D177=0,0,D156/D177)</f>
        <v>0.59773033829036437</v>
      </c>
      <c r="E157" s="469">
        <f t="shared" si="32"/>
        <v>0</v>
      </c>
      <c r="F157" s="469">
        <f t="shared" si="32"/>
        <v>0.64436147395572541</v>
      </c>
      <c r="G157" s="469">
        <f t="shared" si="32"/>
        <v>0</v>
      </c>
    </row>
    <row r="158" spans="1:7">
      <c r="A158" s="518" t="s">
        <v>592</v>
      </c>
      <c r="B158" s="519"/>
      <c r="C158" s="519" t="s">
        <v>593</v>
      </c>
      <c r="D158" s="465">
        <f t="shared" ref="D158:G158" si="33">D133-D142-D111</f>
        <v>280115.29157999996</v>
      </c>
      <c r="E158" s="465">
        <f t="shared" si="33"/>
        <v>0</v>
      </c>
      <c r="F158" s="465">
        <f t="shared" si="33"/>
        <v>321356.87779000006</v>
      </c>
      <c r="G158" s="465">
        <f t="shared" si="33"/>
        <v>0</v>
      </c>
    </row>
    <row r="159" spans="1:7">
      <c r="A159" s="520" t="s">
        <v>594</v>
      </c>
      <c r="B159" s="521"/>
      <c r="C159" s="521" t="s">
        <v>595</v>
      </c>
      <c r="D159" s="470">
        <f t="shared" ref="D159:G159" si="34">D121-D123-D124-D142-D145</f>
        <v>161712.81893000004</v>
      </c>
      <c r="E159" s="470">
        <f t="shared" si="34"/>
        <v>0</v>
      </c>
      <c r="F159" s="470">
        <f t="shared" si="34"/>
        <v>200254.00109000006</v>
      </c>
      <c r="G159" s="470">
        <f t="shared" si="34"/>
        <v>0</v>
      </c>
    </row>
    <row r="160" spans="1:7">
      <c r="A160" s="520" t="s">
        <v>596</v>
      </c>
      <c r="B160" s="521"/>
      <c r="C160" s="521" t="s">
        <v>597</v>
      </c>
      <c r="D160" s="471">
        <f t="shared" ref="D160:G160" si="35">IF(D175=0,"-",1000*D158/D175)</f>
        <v>3848.689120661702</v>
      </c>
      <c r="E160" s="471">
        <f t="shared" si="35"/>
        <v>0</v>
      </c>
      <c r="F160" s="471">
        <f t="shared" si="35"/>
        <v>4394.8042694401147</v>
      </c>
      <c r="G160" s="471">
        <f t="shared" si="35"/>
        <v>0</v>
      </c>
    </row>
    <row r="161" spans="1:7">
      <c r="A161" s="520" t="s">
        <v>596</v>
      </c>
      <c r="B161" s="521"/>
      <c r="C161" s="521" t="s">
        <v>598</v>
      </c>
      <c r="D161" s="470">
        <f t="shared" ref="D161:G161" si="36">IF(D175=0,0,1000*(D159/D175))</f>
        <v>2221.8792961171725</v>
      </c>
      <c r="E161" s="470">
        <f t="shared" si="36"/>
        <v>0</v>
      </c>
      <c r="F161" s="470">
        <f t="shared" si="36"/>
        <v>2738.6286082164065</v>
      </c>
      <c r="G161" s="470">
        <f t="shared" si="36"/>
        <v>0</v>
      </c>
    </row>
    <row r="162" spans="1:7">
      <c r="A162" s="529" t="s">
        <v>599</v>
      </c>
      <c r="B162" s="530"/>
      <c r="C162" s="530" t="s">
        <v>600</v>
      </c>
      <c r="D162" s="469">
        <f t="shared" ref="D162:G162" si="37">IF((D22+D23+D65+D66)=0,0,D158/(D22+D23+D65+D66))</f>
        <v>0.8341951557768178</v>
      </c>
      <c r="E162" s="469">
        <f t="shared" si="37"/>
        <v>0</v>
      </c>
      <c r="F162" s="469">
        <f t="shared" si="37"/>
        <v>0.94721424241809782</v>
      </c>
      <c r="G162" s="469">
        <f t="shared" si="37"/>
        <v>0</v>
      </c>
    </row>
    <row r="163" spans="1:7">
      <c r="A163" s="520" t="s">
        <v>601</v>
      </c>
      <c r="B163" s="521"/>
      <c r="C163" s="521" t="s">
        <v>602</v>
      </c>
      <c r="D163" s="446">
        <f t="shared" ref="D163:G163" si="38">D145</f>
        <v>188375.65435</v>
      </c>
      <c r="E163" s="446">
        <f t="shared" si="38"/>
        <v>0</v>
      </c>
      <c r="F163" s="446">
        <f t="shared" si="38"/>
        <v>143035.27393</v>
      </c>
      <c r="G163" s="446">
        <f t="shared" si="38"/>
        <v>0</v>
      </c>
    </row>
    <row r="164" spans="1:7" ht="25.5">
      <c r="A164" s="456" t="s">
        <v>603</v>
      </c>
      <c r="B164" s="530"/>
      <c r="C164" s="530" t="s">
        <v>604</v>
      </c>
      <c r="D164" s="459">
        <f t="shared" ref="D164:G164" si="39">IF(D178=0,0,D146/D178)</f>
        <v>0</v>
      </c>
      <c r="E164" s="459">
        <f t="shared" si="39"/>
        <v>0</v>
      </c>
      <c r="F164" s="459">
        <f t="shared" si="39"/>
        <v>0</v>
      </c>
      <c r="G164" s="459">
        <f t="shared" si="39"/>
        <v>0</v>
      </c>
    </row>
    <row r="165" spans="1:7">
      <c r="A165" s="531" t="s">
        <v>605</v>
      </c>
      <c r="B165" s="532"/>
      <c r="C165" s="532" t="s">
        <v>606</v>
      </c>
      <c r="D165" s="477">
        <f t="shared" ref="D165:G165" si="40">IF(D177=0,0,D180/D177)</f>
        <v>4.8807500781197923E-2</v>
      </c>
      <c r="E165" s="477">
        <f t="shared" si="40"/>
        <v>4.7260741564356952E-2</v>
      </c>
      <c r="F165" s="477">
        <f t="shared" si="40"/>
        <v>4.5780869486635935E-2</v>
      </c>
      <c r="G165" s="477">
        <f t="shared" si="40"/>
        <v>4.4722999740090391E-2</v>
      </c>
    </row>
    <row r="166" spans="1:7">
      <c r="A166" s="520" t="s">
        <v>607</v>
      </c>
      <c r="B166" s="521"/>
      <c r="C166" s="521" t="s">
        <v>608</v>
      </c>
      <c r="D166" s="446">
        <f t="shared" ref="D166:G166" si="41">D55</f>
        <v>2562.1652299999996</v>
      </c>
      <c r="E166" s="446">
        <f t="shared" si="41"/>
        <v>3141.2</v>
      </c>
      <c r="F166" s="446">
        <f t="shared" si="41"/>
        <v>4203.8635300000005</v>
      </c>
      <c r="G166" s="446">
        <f t="shared" si="41"/>
        <v>3037.5999999999985</v>
      </c>
    </row>
    <row r="167" spans="1:7" s="455" customFormat="1" ht="25.5">
      <c r="A167" s="456" t="s">
        <v>609</v>
      </c>
      <c r="B167" s="530"/>
      <c r="C167" s="530" t="s">
        <v>610</v>
      </c>
      <c r="D167" s="459">
        <f t="shared" ref="D167:G167" si="42">IF(0=D111,0,(D44+D45+D46+D47+D48)/D111)</f>
        <v>1.2707284091362256E-2</v>
      </c>
      <c r="E167" s="459">
        <f t="shared" si="42"/>
        <v>0</v>
      </c>
      <c r="F167" s="459">
        <f t="shared" si="42"/>
        <v>1.5751354386996388E-2</v>
      </c>
      <c r="G167" s="459">
        <f t="shared" si="42"/>
        <v>0</v>
      </c>
    </row>
    <row r="168" spans="1:7">
      <c r="A168" s="520" t="s">
        <v>611</v>
      </c>
      <c r="B168" s="519"/>
      <c r="C168" s="519" t="s">
        <v>612</v>
      </c>
      <c r="D168" s="446">
        <f t="shared" ref="D168:G168" si="43">D38-D44</f>
        <v>3893.43028</v>
      </c>
      <c r="E168" s="446">
        <f t="shared" si="43"/>
        <v>4267.6000000000004</v>
      </c>
      <c r="F168" s="446">
        <f t="shared" si="43"/>
        <v>3551.9818</v>
      </c>
      <c r="G168" s="446">
        <f t="shared" si="43"/>
        <v>3530.3</v>
      </c>
    </row>
    <row r="169" spans="1:7">
      <c r="A169" s="529" t="s">
        <v>613</v>
      </c>
      <c r="B169" s="530"/>
      <c r="C169" s="530" t="s">
        <v>614</v>
      </c>
      <c r="D169" s="450">
        <f t="shared" ref="D169:G169" si="44">IF(D177=0,0,D168/D177)</f>
        <v>4.9177922244164332E-3</v>
      </c>
      <c r="E169" s="450">
        <f t="shared" si="44"/>
        <v>5.3447478859778765E-3</v>
      </c>
      <c r="F169" s="450">
        <f t="shared" si="44"/>
        <v>4.4416669237802055E-3</v>
      </c>
      <c r="G169" s="450">
        <f t="shared" si="44"/>
        <v>4.3362896208611612E-3</v>
      </c>
    </row>
    <row r="170" spans="1:7">
      <c r="A170" s="520" t="s">
        <v>615</v>
      </c>
      <c r="B170" s="521"/>
      <c r="C170" s="521" t="s">
        <v>616</v>
      </c>
      <c r="D170" s="446">
        <f t="shared" ref="D170:G170" si="45">SUM(D82:D87)+SUM(D89:D94)</f>
        <v>32113.58711</v>
      </c>
      <c r="E170" s="446">
        <f t="shared" si="45"/>
        <v>40641.199999999997</v>
      </c>
      <c r="F170" s="446">
        <f t="shared" ref="F170" si="46">SUM(F82:F87)+SUM(F89:F94)</f>
        <v>31126.625410000001</v>
      </c>
      <c r="G170" s="446">
        <f t="shared" si="45"/>
        <v>39796</v>
      </c>
    </row>
    <row r="171" spans="1:7">
      <c r="A171" s="520" t="s">
        <v>617</v>
      </c>
      <c r="B171" s="521"/>
      <c r="C171" s="521" t="s">
        <v>618</v>
      </c>
      <c r="D171" s="470">
        <f t="shared" ref="D171:G171" si="47">SUM(D96:D102)+SUM(D104:D105)</f>
        <v>3590.7410199999995</v>
      </c>
      <c r="E171" s="470">
        <f t="shared" si="47"/>
        <v>7715.4</v>
      </c>
      <c r="F171" s="470">
        <f t="shared" ref="F171" si="48">SUM(F96:F102)+SUM(F104:F105)</f>
        <v>4997.9920400000001</v>
      </c>
      <c r="G171" s="470">
        <f t="shared" si="47"/>
        <v>7055.7</v>
      </c>
    </row>
    <row r="172" spans="1:7">
      <c r="A172" s="531" t="s">
        <v>619</v>
      </c>
      <c r="B172" s="532"/>
      <c r="C172" s="532" t="s">
        <v>620</v>
      </c>
      <c r="D172" s="477">
        <f t="shared" ref="D172:G172" si="49">IF(D184=0,0,D170/D184)</f>
        <v>4.0883977647324106E-2</v>
      </c>
      <c r="E172" s="477">
        <f t="shared" si="49"/>
        <v>5.0439270379767698E-2</v>
      </c>
      <c r="F172" s="477">
        <f t="shared" si="49"/>
        <v>3.9205314963757454E-2</v>
      </c>
      <c r="G172" s="477">
        <f t="shared" si="49"/>
        <v>4.8501677680782278E-2</v>
      </c>
    </row>
    <row r="173" spans="1:7">
      <c r="A173" s="992"/>
    </row>
    <row r="174" spans="1:7">
      <c r="A174" s="479" t="s">
        <v>621</v>
      </c>
      <c r="B174" s="480"/>
      <c r="C174" s="535"/>
      <c r="D174" s="482"/>
      <c r="E174" s="482"/>
      <c r="F174" s="482"/>
      <c r="G174" s="482"/>
    </row>
    <row r="175" spans="1:7" s="282" customFormat="1">
      <c r="A175" s="483" t="s">
        <v>622</v>
      </c>
      <c r="B175" s="480"/>
      <c r="C175" s="480" t="s">
        <v>623</v>
      </c>
      <c r="D175" s="1187">
        <v>72782</v>
      </c>
      <c r="E175" s="1187">
        <v>73071</v>
      </c>
      <c r="F175" s="1188">
        <v>73122</v>
      </c>
      <c r="G175" s="1188">
        <v>73422</v>
      </c>
    </row>
    <row r="176" spans="1:7">
      <c r="A176" s="479" t="s">
        <v>624</v>
      </c>
      <c r="B176" s="480"/>
      <c r="C176" s="480"/>
      <c r="D176" s="480"/>
      <c r="E176" s="480"/>
      <c r="F176" s="480"/>
      <c r="G176" s="480"/>
    </row>
    <row r="177" spans="1:7">
      <c r="A177" s="483" t="s">
        <v>625</v>
      </c>
      <c r="B177" s="480"/>
      <c r="C177" s="480" t="s">
        <v>626</v>
      </c>
      <c r="D177" s="487">
        <f t="shared" ref="D177:G177" si="50">SUM(D22:D32)+SUM(D44:D53)+SUM(D65:D72)+D75</f>
        <v>791702.88257999998</v>
      </c>
      <c r="E177" s="487">
        <f t="shared" si="50"/>
        <v>798466.10000000009</v>
      </c>
      <c r="F177" s="487">
        <f t="shared" ref="F177" si="51">SUM(F22:F32)+SUM(F44:F53)+SUM(F65:F72)+F75</f>
        <v>799695.66853000002</v>
      </c>
      <c r="G177" s="487">
        <f t="shared" si="50"/>
        <v>814129.2</v>
      </c>
    </row>
    <row r="178" spans="1:7">
      <c r="A178" s="483" t="s">
        <v>627</v>
      </c>
      <c r="B178" s="480"/>
      <c r="C178" s="480" t="s">
        <v>628</v>
      </c>
      <c r="D178" s="487">
        <f t="shared" ref="D178:G178" si="52">D78-D17-D20-D59-D63-D64</f>
        <v>799148.09126999998</v>
      </c>
      <c r="E178" s="487">
        <f t="shared" si="52"/>
        <v>809057.9</v>
      </c>
      <c r="F178" s="487">
        <f t="shared" si="52"/>
        <v>805958.99024000007</v>
      </c>
      <c r="G178" s="487">
        <f t="shared" si="52"/>
        <v>823250.8</v>
      </c>
    </row>
    <row r="179" spans="1:7">
      <c r="A179" s="483"/>
      <c r="B179" s="480"/>
      <c r="C179" s="480" t="s">
        <v>629</v>
      </c>
      <c r="D179" s="487">
        <f t="shared" ref="D179:G179" si="53">D178+D170</f>
        <v>831261.67837999994</v>
      </c>
      <c r="E179" s="487">
        <f t="shared" si="53"/>
        <v>849699.1</v>
      </c>
      <c r="F179" s="487">
        <f t="shared" si="53"/>
        <v>837085.61565000005</v>
      </c>
      <c r="G179" s="487">
        <f t="shared" si="53"/>
        <v>863046.8</v>
      </c>
    </row>
    <row r="180" spans="1:7">
      <c r="A180" s="483" t="s">
        <v>630</v>
      </c>
      <c r="B180" s="480"/>
      <c r="C180" s="480" t="s">
        <v>631</v>
      </c>
      <c r="D180" s="487">
        <f t="shared" ref="D180:G180" si="54">D38-D44+D8+D9+D10+D16-D33</f>
        <v>38641.039059999996</v>
      </c>
      <c r="E180" s="487">
        <f t="shared" si="54"/>
        <v>37736.1</v>
      </c>
      <c r="F180" s="487">
        <f t="shared" si="54"/>
        <v>36610.763030000002</v>
      </c>
      <c r="G180" s="487">
        <f t="shared" si="54"/>
        <v>36410.299999999996</v>
      </c>
    </row>
    <row r="181" spans="1:7" ht="27.6" customHeight="1">
      <c r="A181" s="488" t="s">
        <v>632</v>
      </c>
      <c r="B181" s="489"/>
      <c r="C181" s="489" t="s">
        <v>633</v>
      </c>
      <c r="D181" s="491">
        <f t="shared" ref="D181:G181" si="55">D22+D23+D24+D25+D26+D29+SUM(D44:D47)+SUM(D49:D53)-D54+D32-D33+SUM(D65:D70)+D72</f>
        <v>781137.50473000004</v>
      </c>
      <c r="E181" s="491">
        <f t="shared" si="55"/>
        <v>788910.5</v>
      </c>
      <c r="F181" s="491">
        <f t="shared" si="55"/>
        <v>791111.59386999998</v>
      </c>
      <c r="G181" s="491">
        <f t="shared" si="55"/>
        <v>804548.2</v>
      </c>
    </row>
    <row r="182" spans="1:7">
      <c r="A182" s="492" t="s">
        <v>634</v>
      </c>
      <c r="B182" s="489"/>
      <c r="C182" s="489" t="s">
        <v>635</v>
      </c>
      <c r="D182" s="491">
        <f t="shared" ref="D182:G182" si="56">D181+D171</f>
        <v>784728.24575</v>
      </c>
      <c r="E182" s="491">
        <f t="shared" si="56"/>
        <v>796625.9</v>
      </c>
      <c r="F182" s="491">
        <f t="shared" si="56"/>
        <v>796109.58591000002</v>
      </c>
      <c r="G182" s="491">
        <f t="shared" si="56"/>
        <v>811603.89999999991</v>
      </c>
    </row>
    <row r="183" spans="1:7">
      <c r="A183" s="492" t="s">
        <v>636</v>
      </c>
      <c r="B183" s="489"/>
      <c r="C183" s="489" t="s">
        <v>637</v>
      </c>
      <c r="D183" s="491">
        <f t="shared" ref="D183:G183" si="57">D4+D5-D7+D38+D39+D40+D41+D43+D13-D16+D57+D58+D60+D62</f>
        <v>753367.39977000002</v>
      </c>
      <c r="E183" s="491">
        <f t="shared" si="57"/>
        <v>765104</v>
      </c>
      <c r="F183" s="491">
        <f t="shared" si="57"/>
        <v>762812.2943200001</v>
      </c>
      <c r="G183" s="491">
        <f t="shared" si="57"/>
        <v>780711.7</v>
      </c>
    </row>
    <row r="184" spans="1:7">
      <c r="A184" s="492" t="s">
        <v>638</v>
      </c>
      <c r="B184" s="489"/>
      <c r="C184" s="489" t="s">
        <v>639</v>
      </c>
      <c r="D184" s="491">
        <f t="shared" ref="D184:G184" si="58">D183+D170</f>
        <v>785480.98687999998</v>
      </c>
      <c r="E184" s="491">
        <f t="shared" si="58"/>
        <v>805745.2</v>
      </c>
      <c r="F184" s="491">
        <f t="shared" si="58"/>
        <v>793938.91973000008</v>
      </c>
      <c r="G184" s="491">
        <f t="shared" si="58"/>
        <v>820507.7</v>
      </c>
    </row>
    <row r="185" spans="1:7">
      <c r="A185" s="492"/>
      <c r="B185" s="489"/>
      <c r="C185" s="489" t="s">
        <v>640</v>
      </c>
      <c r="D185" s="491">
        <f t="shared" ref="D185:G186" si="59">D181-D183</f>
        <v>27770.104960000026</v>
      </c>
      <c r="E185" s="491">
        <f t="shared" si="59"/>
        <v>23806.5</v>
      </c>
      <c r="F185" s="491">
        <f t="shared" si="59"/>
        <v>28299.29954999988</v>
      </c>
      <c r="G185" s="491">
        <f t="shared" si="59"/>
        <v>23836.5</v>
      </c>
    </row>
    <row r="186" spans="1:7">
      <c r="A186" s="492"/>
      <c r="B186" s="489"/>
      <c r="C186" s="489" t="s">
        <v>641</v>
      </c>
      <c r="D186" s="491">
        <f t="shared" si="59"/>
        <v>-752.74112999998033</v>
      </c>
      <c r="E186" s="491">
        <f t="shared" si="59"/>
        <v>-9119.2999999999302</v>
      </c>
      <c r="F186" s="491">
        <f t="shared" si="59"/>
        <v>2170.666179999942</v>
      </c>
      <c r="G186" s="491">
        <f t="shared" si="59"/>
        <v>-8903.8000000000466</v>
      </c>
    </row>
  </sheetData>
  <sheetProtection selectLockedCells="1" sort="0" autoFilter="0" pivotTables="0"/>
  <autoFilter ref="A1:AR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7" max="21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5.140625" style="276" customWidth="1"/>
    <col min="2" max="2" width="3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1" s="266" customFormat="1" ht="18" customHeight="1">
      <c r="A1" s="989" t="s">
        <v>189</v>
      </c>
      <c r="B1" s="1189" t="s">
        <v>652</v>
      </c>
      <c r="C1" s="1189" t="s">
        <v>105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</row>
    <row r="2" spans="1:41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1" ht="15" customHeight="1">
      <c r="A3" s="273" t="s">
        <v>192</v>
      </c>
      <c r="B3" s="274"/>
      <c r="C3" s="274"/>
      <c r="D3" s="275"/>
      <c r="E3" s="275"/>
      <c r="F3" s="275"/>
      <c r="G3" s="275"/>
    </row>
    <row r="4" spans="1:41" s="282" customFormat="1" ht="12.75" customHeight="1">
      <c r="A4" s="494">
        <v>30</v>
      </c>
      <c r="B4" s="495"/>
      <c r="C4" s="279" t="s">
        <v>33</v>
      </c>
      <c r="D4" s="280">
        <v>614036.51199999999</v>
      </c>
      <c r="E4" s="280">
        <v>623592.47557000106</v>
      </c>
      <c r="F4" s="281">
        <v>603304.26199999999</v>
      </c>
      <c r="G4" s="281">
        <v>609253.75899999996</v>
      </c>
    </row>
    <row r="5" spans="1:41" s="282" customFormat="1" ht="12.75" customHeight="1">
      <c r="A5" s="283">
        <v>31</v>
      </c>
      <c r="B5" s="284"/>
      <c r="C5" s="285" t="s">
        <v>193</v>
      </c>
      <c r="D5" s="286">
        <v>220853.076</v>
      </c>
      <c r="E5" s="286">
        <v>236415.22701</v>
      </c>
      <c r="F5" s="287">
        <v>210249.25</v>
      </c>
      <c r="G5" s="287">
        <v>224186.85500000001</v>
      </c>
    </row>
    <row r="6" spans="1:41" s="282" customFormat="1" ht="12.75" customHeight="1">
      <c r="A6" s="288" t="s">
        <v>36</v>
      </c>
      <c r="B6" s="289"/>
      <c r="C6" s="290" t="s">
        <v>194</v>
      </c>
      <c r="D6" s="286">
        <v>36584.523000000001</v>
      </c>
      <c r="E6" s="286">
        <v>39048.864999999998</v>
      </c>
      <c r="F6" s="287">
        <v>38487.478000000003</v>
      </c>
      <c r="G6" s="287">
        <v>36594.11</v>
      </c>
    </row>
    <row r="7" spans="1:41" s="282" customFormat="1" ht="12.75" customHeight="1">
      <c r="A7" s="288" t="s">
        <v>195</v>
      </c>
      <c r="B7" s="289"/>
      <c r="C7" s="290" t="s">
        <v>196</v>
      </c>
      <c r="D7" s="286">
        <v>136.80099999999999</v>
      </c>
      <c r="E7" s="286">
        <v>18</v>
      </c>
      <c r="F7" s="287">
        <v>406.3485</v>
      </c>
      <c r="G7" s="287">
        <v>20</v>
      </c>
    </row>
    <row r="8" spans="1:41" s="282" customFormat="1" ht="12.75" customHeight="1">
      <c r="A8" s="291">
        <v>330</v>
      </c>
      <c r="B8" s="284"/>
      <c r="C8" s="285" t="s">
        <v>197</v>
      </c>
      <c r="D8" s="286">
        <v>122320.262</v>
      </c>
      <c r="E8" s="286">
        <v>125091.156</v>
      </c>
      <c r="F8" s="287">
        <v>121015.42071999999</v>
      </c>
      <c r="G8" s="287">
        <v>122178.745</v>
      </c>
    </row>
    <row r="9" spans="1:41" s="282" customFormat="1" ht="12.75" customHeight="1">
      <c r="A9" s="291">
        <v>332</v>
      </c>
      <c r="B9" s="284"/>
      <c r="C9" s="285" t="s">
        <v>198</v>
      </c>
      <c r="D9" s="286">
        <v>7903.4179999999997</v>
      </c>
      <c r="E9" s="286">
        <v>5421.3320000000003</v>
      </c>
      <c r="F9" s="287">
        <v>6246.9781400000002</v>
      </c>
      <c r="G9" s="287">
        <v>6809.5732900000003</v>
      </c>
    </row>
    <row r="10" spans="1:41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1" s="282" customFormat="1" ht="12.75" customHeight="1">
      <c r="A11" s="283">
        <v>350</v>
      </c>
      <c r="B11" s="284"/>
      <c r="C11" s="285" t="s">
        <v>200</v>
      </c>
      <c r="D11" s="286">
        <v>8862.9150000000009</v>
      </c>
      <c r="E11" s="286">
        <v>3714.6</v>
      </c>
      <c r="F11" s="287">
        <v>9210.6808700000001</v>
      </c>
      <c r="G11" s="287">
        <v>4393.8</v>
      </c>
    </row>
    <row r="12" spans="1:41" s="295" customFormat="1">
      <c r="A12" s="292">
        <v>351</v>
      </c>
      <c r="B12" s="293"/>
      <c r="C12" s="294" t="s">
        <v>201</v>
      </c>
      <c r="D12" s="286">
        <v>0</v>
      </c>
      <c r="E12" s="286">
        <v>0</v>
      </c>
      <c r="F12" s="287">
        <v>0</v>
      </c>
      <c r="G12" s="287">
        <v>0</v>
      </c>
    </row>
    <row r="13" spans="1:41" s="282" customFormat="1" ht="12.75" customHeight="1">
      <c r="A13" s="283">
        <v>36</v>
      </c>
      <c r="B13" s="284"/>
      <c r="C13" s="285" t="s">
        <v>202</v>
      </c>
      <c r="D13" s="286">
        <v>1823594.2779999999</v>
      </c>
      <c r="E13" s="286">
        <v>1868183.1521000001</v>
      </c>
      <c r="F13" s="287">
        <v>1855853</v>
      </c>
      <c r="G13" s="287">
        <v>1886168.77351</v>
      </c>
    </row>
    <row r="14" spans="1:41" s="282" customFormat="1" ht="12.75" customHeight="1">
      <c r="A14" s="296" t="s">
        <v>203</v>
      </c>
      <c r="B14" s="284"/>
      <c r="C14" s="297" t="s">
        <v>204</v>
      </c>
      <c r="D14" s="286">
        <v>328864.255</v>
      </c>
      <c r="E14" s="286">
        <v>334186.75799999997</v>
      </c>
      <c r="F14" s="287">
        <v>339940.47911000001</v>
      </c>
      <c r="G14" s="287">
        <v>335757.9388</v>
      </c>
    </row>
    <row r="15" spans="1:41" s="282" customFormat="1" ht="12.75" customHeight="1">
      <c r="A15" s="296" t="s">
        <v>205</v>
      </c>
      <c r="B15" s="284"/>
      <c r="C15" s="297" t="s">
        <v>206</v>
      </c>
      <c r="D15" s="286">
        <v>90077.981</v>
      </c>
      <c r="E15" s="286">
        <v>105021.27499999999</v>
      </c>
      <c r="F15" s="287">
        <v>94667.437550000002</v>
      </c>
      <c r="G15" s="287">
        <v>108563.295</v>
      </c>
    </row>
    <row r="16" spans="1:41" s="303" customFormat="1" ht="26.25" customHeight="1">
      <c r="A16" s="296" t="s">
        <v>207</v>
      </c>
      <c r="B16" s="496"/>
      <c r="C16" s="297" t="s">
        <v>208</v>
      </c>
      <c r="D16" s="286">
        <v>23358.098999999998</v>
      </c>
      <c r="E16" s="286">
        <v>23542.011999999999</v>
      </c>
      <c r="F16" s="287">
        <v>23888.122000000003</v>
      </c>
      <c r="G16" s="287">
        <v>23503.886559999999</v>
      </c>
    </row>
    <row r="17" spans="1:7" s="304" customFormat="1">
      <c r="A17" s="283">
        <v>37</v>
      </c>
      <c r="B17" s="284"/>
      <c r="C17" s="285" t="s">
        <v>209</v>
      </c>
      <c r="D17" s="286">
        <v>459785.277</v>
      </c>
      <c r="E17" s="286">
        <v>460856.83799999999</v>
      </c>
      <c r="F17" s="287">
        <v>420245.21299999999</v>
      </c>
      <c r="G17" s="287">
        <v>412600.50400000002</v>
      </c>
    </row>
    <row r="18" spans="1:7" s="304" customFormat="1">
      <c r="A18" s="327" t="s">
        <v>210</v>
      </c>
      <c r="B18" s="289"/>
      <c r="C18" s="290" t="s">
        <v>211</v>
      </c>
      <c r="D18" s="286">
        <v>11729.953</v>
      </c>
      <c r="E18" s="286">
        <v>12875</v>
      </c>
      <c r="F18" s="287">
        <v>11772.108</v>
      </c>
      <c r="G18" s="287">
        <v>10500</v>
      </c>
    </row>
    <row r="19" spans="1:7" s="304" customFormat="1">
      <c r="A19" s="327" t="s">
        <v>212</v>
      </c>
      <c r="B19" s="289"/>
      <c r="C19" s="290" t="s">
        <v>213</v>
      </c>
      <c r="D19" s="286">
        <v>3368.212</v>
      </c>
      <c r="E19" s="286">
        <v>2239.2080000000001</v>
      </c>
      <c r="F19" s="287">
        <v>1503.0609999999999</v>
      </c>
      <c r="G19" s="287">
        <v>3008.8679999999999</v>
      </c>
    </row>
    <row r="20" spans="1:7" s="282" customFormat="1" ht="12.75" customHeight="1">
      <c r="A20" s="305">
        <v>39</v>
      </c>
      <c r="B20" s="306"/>
      <c r="C20" s="307" t="s">
        <v>214</v>
      </c>
      <c r="D20" s="308">
        <v>418781.076</v>
      </c>
      <c r="E20" s="308">
        <v>438239.40250000003</v>
      </c>
      <c r="F20" s="309">
        <v>410626.62573000003</v>
      </c>
      <c r="G20" s="309">
        <v>411004</v>
      </c>
    </row>
    <row r="21" spans="1:7" ht="12.75" customHeight="1">
      <c r="A21" s="310"/>
      <c r="B21" s="310"/>
      <c r="C21" s="311" t="s">
        <v>215</v>
      </c>
      <c r="D21" s="312">
        <f t="shared" ref="D21:G21" si="0">D4+D5+SUM(D8:D13)+D17</f>
        <v>3257355.7379999999</v>
      </c>
      <c r="E21" s="312">
        <f t="shared" si="0"/>
        <v>3323274.7806800012</v>
      </c>
      <c r="F21" s="312">
        <f t="shared" si="0"/>
        <v>3226124.80473</v>
      </c>
      <c r="G21" s="312">
        <f t="shared" si="0"/>
        <v>3265592.0098000001</v>
      </c>
    </row>
    <row r="22" spans="1:7" s="282" customFormat="1" ht="12.75" customHeight="1">
      <c r="A22" s="291" t="s">
        <v>216</v>
      </c>
      <c r="B22" s="284"/>
      <c r="C22" s="285" t="s">
        <v>217</v>
      </c>
      <c r="D22" s="335">
        <v>1020832.9080000001</v>
      </c>
      <c r="E22" s="335">
        <v>1114906.291</v>
      </c>
      <c r="F22" s="336">
        <v>1018971.433</v>
      </c>
      <c r="G22" s="336">
        <v>1088611.99</v>
      </c>
    </row>
    <row r="23" spans="1:7" s="282" customFormat="1" ht="12.75" customHeight="1">
      <c r="A23" s="291" t="s">
        <v>218</v>
      </c>
      <c r="B23" s="284"/>
      <c r="C23" s="285" t="s">
        <v>219</v>
      </c>
      <c r="D23" s="335">
        <v>202765.48800000001</v>
      </c>
      <c r="E23" s="335">
        <v>196220</v>
      </c>
      <c r="F23" s="336">
        <v>197184.342</v>
      </c>
      <c r="G23" s="336">
        <v>197240</v>
      </c>
    </row>
    <row r="24" spans="1:7" s="315" customFormat="1" ht="12.75" customHeight="1">
      <c r="A24" s="283">
        <v>41</v>
      </c>
      <c r="B24" s="284"/>
      <c r="C24" s="285" t="s">
        <v>220</v>
      </c>
      <c r="D24" s="335">
        <v>59945.732000000004</v>
      </c>
      <c r="E24" s="335">
        <v>56624.338000000003</v>
      </c>
      <c r="F24" s="336">
        <v>86986.538</v>
      </c>
      <c r="G24" s="336">
        <v>56871.137999999999</v>
      </c>
    </row>
    <row r="25" spans="1:7" s="282" customFormat="1" ht="12.75" customHeight="1">
      <c r="A25" s="316">
        <v>42</v>
      </c>
      <c r="B25" s="317"/>
      <c r="C25" s="285" t="s">
        <v>221</v>
      </c>
      <c r="D25" s="335">
        <v>205900.87</v>
      </c>
      <c r="E25" s="335">
        <v>205008.11713</v>
      </c>
      <c r="F25" s="336">
        <v>200596.51800000001</v>
      </c>
      <c r="G25" s="336">
        <v>205863.954</v>
      </c>
    </row>
    <row r="26" spans="1:7" s="322" customFormat="1" ht="12.75" customHeight="1">
      <c r="A26" s="292">
        <v>430</v>
      </c>
      <c r="B26" s="284"/>
      <c r="C26" s="285" t="s">
        <v>222</v>
      </c>
      <c r="D26" s="497">
        <v>311.995</v>
      </c>
      <c r="E26" s="497">
        <v>304</v>
      </c>
      <c r="F26" s="498">
        <v>320.08300000000003</v>
      </c>
      <c r="G26" s="498">
        <v>304</v>
      </c>
    </row>
    <row r="27" spans="1:7" s="322" customFormat="1" ht="12.75" customHeight="1">
      <c r="A27" s="292">
        <v>431</v>
      </c>
      <c r="B27" s="284"/>
      <c r="C27" s="285" t="s">
        <v>223</v>
      </c>
      <c r="D27" s="497">
        <v>800.90800000000002</v>
      </c>
      <c r="E27" s="497">
        <v>610</v>
      </c>
      <c r="F27" s="498">
        <v>1203.77415</v>
      </c>
      <c r="G27" s="498">
        <v>650</v>
      </c>
    </row>
    <row r="28" spans="1:7" s="322" customFormat="1" ht="12.75" customHeight="1">
      <c r="A28" s="292">
        <v>432</v>
      </c>
      <c r="B28" s="284"/>
      <c r="C28" s="285" t="s">
        <v>224</v>
      </c>
      <c r="D28" s="497">
        <v>-37.704999999999998</v>
      </c>
      <c r="E28" s="497">
        <v>0</v>
      </c>
      <c r="F28" s="498">
        <v>-111.68300000000001</v>
      </c>
      <c r="G28" s="498">
        <v>0</v>
      </c>
    </row>
    <row r="29" spans="1:7" s="322" customFormat="1" ht="12.75" customHeight="1">
      <c r="A29" s="292">
        <v>439</v>
      </c>
      <c r="B29" s="284"/>
      <c r="C29" s="285" t="s">
        <v>225</v>
      </c>
      <c r="D29" s="497">
        <v>0</v>
      </c>
      <c r="E29" s="497">
        <v>0</v>
      </c>
      <c r="F29" s="498">
        <v>0</v>
      </c>
      <c r="G29" s="498">
        <v>0</v>
      </c>
    </row>
    <row r="30" spans="1:7" s="282" customFormat="1" ht="25.5">
      <c r="A30" s="292">
        <v>450</v>
      </c>
      <c r="B30" s="293"/>
      <c r="C30" s="294" t="s">
        <v>226</v>
      </c>
      <c r="D30" s="286">
        <v>11791.133</v>
      </c>
      <c r="E30" s="286">
        <v>3311</v>
      </c>
      <c r="F30" s="287">
        <v>9370.3473900000008</v>
      </c>
      <c r="G30" s="287">
        <v>2975.127</v>
      </c>
    </row>
    <row r="31" spans="1:7" s="295" customFormat="1" ht="25.5">
      <c r="A31" s="292">
        <v>451</v>
      </c>
      <c r="B31" s="293"/>
      <c r="C31" s="294" t="s">
        <v>227</v>
      </c>
      <c r="D31" s="335">
        <v>0</v>
      </c>
      <c r="E31" s="335">
        <v>0</v>
      </c>
      <c r="F31" s="336">
        <v>0</v>
      </c>
      <c r="G31" s="336">
        <v>0</v>
      </c>
    </row>
    <row r="32" spans="1:7" s="282" customFormat="1" ht="12.75" customHeight="1">
      <c r="A32" s="283">
        <v>46</v>
      </c>
      <c r="B32" s="284"/>
      <c r="C32" s="285" t="s">
        <v>228</v>
      </c>
      <c r="D32" s="335">
        <v>1151709.331</v>
      </c>
      <c r="E32" s="335">
        <v>1176997.469</v>
      </c>
      <c r="F32" s="336">
        <v>1151140.125</v>
      </c>
      <c r="G32" s="336">
        <v>1156306.064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74">
        <v>17230.583999999999</v>
      </c>
      <c r="E33" s="374">
        <v>17962.853999999999</v>
      </c>
      <c r="F33" s="375">
        <v>17279.946</v>
      </c>
      <c r="G33" s="375">
        <v>17870.291000000001</v>
      </c>
    </row>
    <row r="34" spans="1:7" s="282" customFormat="1" ht="15" customHeight="1">
      <c r="A34" s="283">
        <v>47</v>
      </c>
      <c r="B34" s="284"/>
      <c r="C34" s="285" t="s">
        <v>209</v>
      </c>
      <c r="D34" s="335">
        <v>459785.277</v>
      </c>
      <c r="E34" s="335">
        <v>460856.83799999999</v>
      </c>
      <c r="F34" s="336">
        <v>420245.21298000001</v>
      </c>
      <c r="G34" s="336">
        <v>412600.50400000002</v>
      </c>
    </row>
    <row r="35" spans="1:7" s="282" customFormat="1" ht="15" customHeight="1">
      <c r="A35" s="305">
        <v>49</v>
      </c>
      <c r="B35" s="306"/>
      <c r="C35" s="307" t="s">
        <v>231</v>
      </c>
      <c r="D35" s="308">
        <v>418781.076</v>
      </c>
      <c r="E35" s="308">
        <v>438239.40250000003</v>
      </c>
      <c r="F35" s="309">
        <v>410626.625</v>
      </c>
      <c r="G35" s="309">
        <v>411004.43099999998</v>
      </c>
    </row>
    <row r="36" spans="1:7" ht="13.5" customHeight="1">
      <c r="A36" s="310"/>
      <c r="B36" s="341"/>
      <c r="C36" s="311" t="s">
        <v>232</v>
      </c>
      <c r="D36" s="312">
        <f t="shared" ref="D36:G36" si="1">D22+D23+D24+D25+D26+D27+D28+D29+D30+D31+D32+D34</f>
        <v>3113805.9369999999</v>
      </c>
      <c r="E36" s="312">
        <f t="shared" si="1"/>
        <v>3214838.0531299999</v>
      </c>
      <c r="F36" s="312">
        <f t="shared" si="1"/>
        <v>3085906.6905199997</v>
      </c>
      <c r="G36" s="312">
        <f t="shared" si="1"/>
        <v>3121422.7770000002</v>
      </c>
    </row>
    <row r="37" spans="1:7" s="499" customFormat="1" ht="15" customHeight="1">
      <c r="A37" s="310"/>
      <c r="B37" s="341"/>
      <c r="C37" s="311" t="s">
        <v>233</v>
      </c>
      <c r="D37" s="312">
        <f t="shared" ref="D37:G37" si="2">D36-D21</f>
        <v>-143549.80099999998</v>
      </c>
      <c r="E37" s="312">
        <f t="shared" si="2"/>
        <v>-108436.72755000135</v>
      </c>
      <c r="F37" s="312">
        <f t="shared" si="2"/>
        <v>-140218.11421000026</v>
      </c>
      <c r="G37" s="312">
        <f t="shared" si="2"/>
        <v>-144169.23279999988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22430.238000000001</v>
      </c>
      <c r="E38" s="335">
        <v>19412.761999999999</v>
      </c>
      <c r="F38" s="336">
        <v>19221.613000000001</v>
      </c>
      <c r="G38" s="336">
        <v>16997.599999999999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74.393000000000001</v>
      </c>
      <c r="E39" s="335">
        <v>0</v>
      </c>
      <c r="F39" s="336">
        <v>13.318</v>
      </c>
      <c r="G39" s="336">
        <v>0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316.34899999999999</v>
      </c>
      <c r="E40" s="335">
        <v>320</v>
      </c>
      <c r="F40" s="336">
        <v>336.113</v>
      </c>
      <c r="G40" s="336">
        <v>345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1098.874</v>
      </c>
      <c r="E41" s="335">
        <v>1370</v>
      </c>
      <c r="F41" s="336">
        <v>643.08100000000002</v>
      </c>
      <c r="G41" s="336">
        <v>1349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690.923</v>
      </c>
      <c r="E42" s="335">
        <v>0</v>
      </c>
      <c r="F42" s="336">
        <v>100.273</v>
      </c>
      <c r="G42" s="336">
        <v>0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3173.7289999999998</v>
      </c>
      <c r="E43" s="335">
        <v>2309.94</v>
      </c>
      <c r="F43" s="336">
        <v>2638.4079999999999</v>
      </c>
      <c r="G43" s="336">
        <v>1727.88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2698.9540000000002</v>
      </c>
      <c r="E44" s="335">
        <v>2646.55</v>
      </c>
      <c r="F44" s="336">
        <v>1935.048</v>
      </c>
      <c r="G44" s="336">
        <v>2621.25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832.78700000000003</v>
      </c>
      <c r="E45" s="335">
        <v>1</v>
      </c>
      <c r="F45" s="336">
        <v>388.202</v>
      </c>
      <c r="G45" s="336">
        <v>2801</v>
      </c>
    </row>
    <row r="46" spans="1:7" s="282" customFormat="1" ht="15" customHeight="1">
      <c r="A46" s="283">
        <v>442</v>
      </c>
      <c r="B46" s="284"/>
      <c r="C46" s="285" t="s">
        <v>242</v>
      </c>
      <c r="D46" s="335">
        <v>11817.343999999999</v>
      </c>
      <c r="E46" s="335">
        <v>11806</v>
      </c>
      <c r="F46" s="336">
        <v>11673.06</v>
      </c>
      <c r="G46" s="336">
        <v>11671.057000000001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1334.6469999999999</v>
      </c>
      <c r="E47" s="335">
        <v>2240</v>
      </c>
      <c r="F47" s="336">
        <v>1470.4880000000001</v>
      </c>
      <c r="G47" s="336">
        <v>1450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803.06100000000004</v>
      </c>
      <c r="E48" s="335">
        <v>2000</v>
      </c>
      <c r="F48" s="336">
        <v>1848.316</v>
      </c>
      <c r="G48" s="336">
        <v>1500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79232.447</v>
      </c>
      <c r="E49" s="335">
        <v>74580.445000000007</v>
      </c>
      <c r="F49" s="336">
        <v>79044.815000000002</v>
      </c>
      <c r="G49" s="336">
        <v>76062.5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26.52</v>
      </c>
      <c r="E50" s="335">
        <v>26.52</v>
      </c>
      <c r="F50" s="336">
        <v>26.52</v>
      </c>
      <c r="G50" s="336">
        <v>26.52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22996.633000000002</v>
      </c>
      <c r="E51" s="335">
        <v>21842.633000000002</v>
      </c>
      <c r="F51" s="336">
        <v>23193.486000000001</v>
      </c>
      <c r="G51" s="336">
        <v>22704.561000000002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2246</v>
      </c>
      <c r="E52" s="335">
        <v>2073.81</v>
      </c>
      <c r="F52" s="336">
        <v>2348.3939999999998</v>
      </c>
      <c r="G52" s="336">
        <v>2186.9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19.149999999999999</v>
      </c>
      <c r="E53" s="335">
        <v>0</v>
      </c>
      <c r="F53" s="336">
        <v>3559.3310000000001</v>
      </c>
      <c r="G53" s="336">
        <v>0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0</v>
      </c>
      <c r="E54" s="339">
        <v>0</v>
      </c>
      <c r="F54" s="340">
        <v>3559.3310000000001</v>
      </c>
      <c r="G54" s="340">
        <v>0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94223.037000000011</v>
      </c>
      <c r="E55" s="312">
        <f t="shared" si="3"/>
        <v>93804.256000000023</v>
      </c>
      <c r="F55" s="312">
        <f t="shared" ref="F55" si="4">SUM(F44:F53)-SUM(F38:F43)</f>
        <v>102534.85400000002</v>
      </c>
      <c r="G55" s="312">
        <f t="shared" si="3"/>
        <v>100604.308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-49326.763999999966</v>
      </c>
      <c r="E56" s="312">
        <f t="shared" si="5"/>
        <v>-14632.471550001326</v>
      </c>
      <c r="F56" s="312">
        <f t="shared" si="5"/>
        <v>-37683.26021000024</v>
      </c>
      <c r="G56" s="312">
        <f t="shared" si="5"/>
        <v>-43564.924799999877</v>
      </c>
    </row>
    <row r="57" spans="1:7" s="282" customFormat="1" ht="15.75" customHeight="1">
      <c r="A57" s="342">
        <v>380</v>
      </c>
      <c r="B57" s="343"/>
      <c r="C57" s="344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295" customFormat="1" ht="25.5">
      <c r="A59" s="292">
        <v>383</v>
      </c>
      <c r="B59" s="293"/>
      <c r="C59" s="294" t="s">
        <v>255</v>
      </c>
      <c r="D59" s="347">
        <v>0</v>
      </c>
      <c r="E59" s="347">
        <v>0</v>
      </c>
      <c r="F59" s="348">
        <v>0</v>
      </c>
      <c r="G59" s="348">
        <v>0</v>
      </c>
    </row>
    <row r="60" spans="1:7" s="295" customFormat="1">
      <c r="A60" s="292">
        <v>3840</v>
      </c>
      <c r="B60" s="293"/>
      <c r="C60" s="294" t="s">
        <v>256</v>
      </c>
      <c r="D60" s="502">
        <v>0</v>
      </c>
      <c r="E60" s="502">
        <v>0</v>
      </c>
      <c r="F60" s="503">
        <v>0</v>
      </c>
      <c r="G60" s="503">
        <v>0</v>
      </c>
    </row>
    <row r="61" spans="1:7" s="295" customFormat="1">
      <c r="A61" s="292">
        <v>3841</v>
      </c>
      <c r="B61" s="293"/>
      <c r="C61" s="294" t="s">
        <v>257</v>
      </c>
      <c r="D61" s="502">
        <v>0</v>
      </c>
      <c r="E61" s="502">
        <v>0</v>
      </c>
      <c r="F61" s="503">
        <v>0</v>
      </c>
      <c r="G61" s="503">
        <v>0</v>
      </c>
    </row>
    <row r="62" spans="1:7" s="295" customFormat="1">
      <c r="A62" s="351">
        <v>386</v>
      </c>
      <c r="B62" s="352"/>
      <c r="C62" s="353" t="s">
        <v>258</v>
      </c>
      <c r="D62" s="502">
        <v>0</v>
      </c>
      <c r="E62" s="502">
        <v>0</v>
      </c>
      <c r="F62" s="503">
        <v>0</v>
      </c>
      <c r="G62" s="503">
        <v>0</v>
      </c>
    </row>
    <row r="63" spans="1:7" s="295" customFormat="1" ht="25.5">
      <c r="A63" s="292">
        <v>387</v>
      </c>
      <c r="B63" s="293"/>
      <c r="C63" s="294" t="s">
        <v>259</v>
      </c>
      <c r="D63" s="502">
        <v>0</v>
      </c>
      <c r="E63" s="502">
        <v>0</v>
      </c>
      <c r="F63" s="503">
        <v>0</v>
      </c>
      <c r="G63" s="503">
        <v>0</v>
      </c>
    </row>
    <row r="64" spans="1:7" s="295" customFormat="1">
      <c r="A64" s="327">
        <v>389</v>
      </c>
      <c r="B64" s="1179"/>
      <c r="C64" s="290" t="s">
        <v>61</v>
      </c>
      <c r="D64" s="374">
        <v>0</v>
      </c>
      <c r="E64" s="374">
        <v>0</v>
      </c>
      <c r="F64" s="375">
        <v>0</v>
      </c>
      <c r="G64" s="375">
        <v>0</v>
      </c>
    </row>
    <row r="65" spans="1:7" s="282" customFormat="1">
      <c r="A65" s="291" t="s">
        <v>260</v>
      </c>
      <c r="B65" s="284"/>
      <c r="C65" s="285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357" customFormat="1">
      <c r="A66" s="504" t="s">
        <v>262</v>
      </c>
      <c r="B66" s="356"/>
      <c r="C66" s="2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355">
        <v>481</v>
      </c>
      <c r="B67" s="284"/>
      <c r="C67" s="285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355">
        <v>482</v>
      </c>
      <c r="B68" s="284"/>
      <c r="C68" s="285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355">
        <v>483</v>
      </c>
      <c r="B69" s="284"/>
      <c r="C69" s="285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282" customFormat="1">
      <c r="A70" s="355">
        <v>484</v>
      </c>
      <c r="B70" s="284"/>
      <c r="C70" s="285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282" customFormat="1">
      <c r="A71" s="355">
        <v>485</v>
      </c>
      <c r="B71" s="284"/>
      <c r="C71" s="285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82" customFormat="1">
      <c r="A72" s="355">
        <v>486</v>
      </c>
      <c r="B72" s="284"/>
      <c r="C72" s="285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95" customFormat="1">
      <c r="A73" s="355">
        <v>487</v>
      </c>
      <c r="B73" s="289"/>
      <c r="C73" s="285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295" customFormat="1">
      <c r="A74" s="355">
        <v>489</v>
      </c>
      <c r="B74" s="358"/>
      <c r="C74" s="307" t="s">
        <v>78</v>
      </c>
      <c r="D74" s="335">
        <v>0</v>
      </c>
      <c r="E74" s="335">
        <v>0</v>
      </c>
      <c r="F74" s="336">
        <v>0</v>
      </c>
      <c r="G74" s="336">
        <v>0</v>
      </c>
    </row>
    <row r="75" spans="1:7" s="295" customFormat="1">
      <c r="A75" s="359" t="s">
        <v>271</v>
      </c>
      <c r="B75" s="358"/>
      <c r="C75" s="307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310"/>
      <c r="B76" s="310"/>
      <c r="C76" s="311" t="s">
        <v>273</v>
      </c>
      <c r="D76" s="312">
        <f t="shared" ref="D76:G76" si="6">SUM(D65:D74)-SUM(D57:D64)</f>
        <v>0</v>
      </c>
      <c r="E76" s="312">
        <f t="shared" si="6"/>
        <v>0</v>
      </c>
      <c r="F76" s="312">
        <f t="shared" ref="F76" si="7">SUM(F65:F74)-SUM(F57:F64)</f>
        <v>0</v>
      </c>
      <c r="G76" s="312">
        <f t="shared" si="6"/>
        <v>0</v>
      </c>
    </row>
    <row r="77" spans="1:7">
      <c r="A77" s="360"/>
      <c r="B77" s="360"/>
      <c r="C77" s="311" t="s">
        <v>274</v>
      </c>
      <c r="D77" s="312">
        <f t="shared" ref="D77:G77" si="8">D56+D76</f>
        <v>-49326.763999999966</v>
      </c>
      <c r="E77" s="312">
        <f t="shared" si="8"/>
        <v>-14632.471550001326</v>
      </c>
      <c r="F77" s="312">
        <f t="shared" si="8"/>
        <v>-37683.26021000024</v>
      </c>
      <c r="G77" s="312">
        <f t="shared" si="8"/>
        <v>-43564.924799999877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3703921.32</v>
      </c>
      <c r="E78" s="363">
        <f t="shared" si="9"/>
        <v>3784926.8851800011</v>
      </c>
      <c r="F78" s="363">
        <f t="shared" si="9"/>
        <v>3659704.2364599998</v>
      </c>
      <c r="G78" s="363">
        <f t="shared" si="9"/>
        <v>3697015.4898000001</v>
      </c>
    </row>
    <row r="79" spans="1:7">
      <c r="A79" s="361">
        <v>4</v>
      </c>
      <c r="B79" s="361"/>
      <c r="C79" s="362" t="s">
        <v>276</v>
      </c>
      <c r="D79" s="363">
        <f t="shared" ref="D79:G79" si="10">D35+D36+SUM(D44:D53)+SUM(D65:D74)</f>
        <v>3654594.5559999999</v>
      </c>
      <c r="E79" s="363">
        <f t="shared" si="10"/>
        <v>3770294.4136299998</v>
      </c>
      <c r="F79" s="363">
        <f t="shared" si="10"/>
        <v>3622020.9755199999</v>
      </c>
      <c r="G79" s="363">
        <f t="shared" si="10"/>
        <v>3653450.9960000003</v>
      </c>
    </row>
    <row r="80" spans="1:7">
      <c r="A80" s="364"/>
      <c r="B80" s="364"/>
      <c r="C80" s="365"/>
      <c r="D80" s="482"/>
      <c r="E80" s="482"/>
      <c r="F80" s="482"/>
      <c r="G80" s="482"/>
    </row>
    <row r="81" spans="1:7">
      <c r="A81" s="366" t="s">
        <v>277</v>
      </c>
      <c r="B81" s="367"/>
      <c r="C81" s="367"/>
      <c r="D81" s="1015"/>
      <c r="E81" s="1015"/>
      <c r="F81" s="1015"/>
      <c r="G81" s="1015"/>
    </row>
    <row r="82" spans="1:7" s="282" customFormat="1">
      <c r="A82" s="368">
        <v>50</v>
      </c>
      <c r="B82" s="369"/>
      <c r="C82" s="369" t="s">
        <v>278</v>
      </c>
      <c r="D82" s="335">
        <v>148202.61300000001</v>
      </c>
      <c r="E82" s="335">
        <v>165758.9651</v>
      </c>
      <c r="F82" s="336">
        <v>86951.625</v>
      </c>
      <c r="G82" s="336">
        <v>206900.32</v>
      </c>
    </row>
    <row r="83" spans="1:7" s="282" customFormat="1">
      <c r="A83" s="368">
        <v>51</v>
      </c>
      <c r="B83" s="369"/>
      <c r="C83" s="369" t="s">
        <v>279</v>
      </c>
      <c r="D83" s="335">
        <v>705.03200000000004</v>
      </c>
      <c r="E83" s="335">
        <v>1100</v>
      </c>
      <c r="F83" s="336">
        <v>504.46600000000001</v>
      </c>
      <c r="G83" s="336">
        <v>4100</v>
      </c>
    </row>
    <row r="84" spans="1:7" s="282" customFormat="1">
      <c r="A84" s="368">
        <v>52</v>
      </c>
      <c r="B84" s="369"/>
      <c r="C84" s="369" t="s">
        <v>280</v>
      </c>
      <c r="D84" s="335">
        <v>9255.7000000000007</v>
      </c>
      <c r="E84" s="335">
        <v>8672.6689999999999</v>
      </c>
      <c r="F84" s="336">
        <v>6053.7110000000002</v>
      </c>
      <c r="G84" s="336">
        <v>15689.1</v>
      </c>
    </row>
    <row r="85" spans="1:7" s="282" customFormat="1">
      <c r="A85" s="372">
        <v>54</v>
      </c>
      <c r="B85" s="373"/>
      <c r="C85" s="373" t="s">
        <v>281</v>
      </c>
      <c r="D85" s="335">
        <v>4797.9719999999998</v>
      </c>
      <c r="E85" s="335">
        <v>2500</v>
      </c>
      <c r="F85" s="336">
        <v>2863.953</v>
      </c>
      <c r="G85" s="336">
        <v>5175</v>
      </c>
    </row>
    <row r="86" spans="1:7" s="282" customFormat="1">
      <c r="A86" s="372">
        <v>55</v>
      </c>
      <c r="B86" s="373"/>
      <c r="C86" s="373" t="s">
        <v>282</v>
      </c>
      <c r="D86" s="335">
        <v>0</v>
      </c>
      <c r="E86" s="335">
        <v>0</v>
      </c>
      <c r="F86" s="336">
        <v>40</v>
      </c>
      <c r="G86" s="336">
        <v>0</v>
      </c>
    </row>
    <row r="87" spans="1:7" s="282" customFormat="1">
      <c r="A87" s="372">
        <v>56</v>
      </c>
      <c r="B87" s="373"/>
      <c r="C87" s="373" t="s">
        <v>283</v>
      </c>
      <c r="D87" s="335">
        <v>13961.755999999999</v>
      </c>
      <c r="E87" s="335">
        <v>9370.0000999999993</v>
      </c>
      <c r="F87" s="336">
        <v>7755.2529999999997</v>
      </c>
      <c r="G87" s="336">
        <v>23114</v>
      </c>
    </row>
    <row r="88" spans="1:7" s="282" customFormat="1">
      <c r="A88" s="368">
        <v>57</v>
      </c>
      <c r="B88" s="369"/>
      <c r="C88" s="369" t="s">
        <v>284</v>
      </c>
      <c r="D88" s="335">
        <v>13154.509</v>
      </c>
      <c r="E88" s="335">
        <v>8775</v>
      </c>
      <c r="F88" s="336">
        <v>8817.3580000000002</v>
      </c>
      <c r="G88" s="336">
        <v>8775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190077.58200000002</v>
      </c>
      <c r="E95" s="384">
        <f t="shared" si="11"/>
        <v>196176.6342</v>
      </c>
      <c r="F95" s="384">
        <f t="shared" si="11"/>
        <v>112986.36599999998</v>
      </c>
      <c r="G95" s="384">
        <f t="shared" si="11"/>
        <v>263753.42000000004</v>
      </c>
    </row>
    <row r="96" spans="1:7" s="282" customFormat="1">
      <c r="A96" s="368">
        <v>60</v>
      </c>
      <c r="B96" s="369"/>
      <c r="C96" s="369" t="s">
        <v>292</v>
      </c>
      <c r="D96" s="335">
        <v>80.697999999999993</v>
      </c>
      <c r="E96" s="335">
        <v>200</v>
      </c>
      <c r="F96" s="336">
        <v>60.039000000000001</v>
      </c>
      <c r="G96" s="336">
        <v>200</v>
      </c>
    </row>
    <row r="97" spans="1:7" s="282" customFormat="1">
      <c r="A97" s="368">
        <v>61</v>
      </c>
      <c r="B97" s="369"/>
      <c r="C97" s="369" t="s">
        <v>293</v>
      </c>
      <c r="D97" s="335">
        <v>705.03200000000004</v>
      </c>
      <c r="E97" s="335">
        <v>1100</v>
      </c>
      <c r="F97" s="336">
        <v>504.46600000000001</v>
      </c>
      <c r="G97" s="336">
        <v>4100</v>
      </c>
    </row>
    <row r="98" spans="1:7" s="282" customFormat="1">
      <c r="A98" s="368">
        <v>62</v>
      </c>
      <c r="B98" s="369"/>
      <c r="C98" s="369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282" customFormat="1">
      <c r="A99" s="368">
        <v>63</v>
      </c>
      <c r="B99" s="369"/>
      <c r="C99" s="369" t="s">
        <v>295</v>
      </c>
      <c r="D99" s="335">
        <v>31862.566999999999</v>
      </c>
      <c r="E99" s="335">
        <v>38700.449999999997</v>
      </c>
      <c r="F99" s="336">
        <v>15662.416999999999</v>
      </c>
      <c r="G99" s="336">
        <v>43178.96</v>
      </c>
    </row>
    <row r="100" spans="1:7" s="282" customFormat="1">
      <c r="A100" s="368">
        <v>64</v>
      </c>
      <c r="B100" s="369"/>
      <c r="C100" s="369" t="s">
        <v>296</v>
      </c>
      <c r="D100" s="335">
        <v>2625.047</v>
      </c>
      <c r="E100" s="335">
        <v>10095.049999999999</v>
      </c>
      <c r="F100" s="336">
        <v>11368.512000000001</v>
      </c>
      <c r="G100" s="336">
        <v>3621.328</v>
      </c>
    </row>
    <row r="101" spans="1:7" s="282" customFormat="1">
      <c r="A101" s="368">
        <v>65</v>
      </c>
      <c r="B101" s="369"/>
      <c r="C101" s="369" t="s">
        <v>297</v>
      </c>
      <c r="D101" s="335">
        <v>0</v>
      </c>
      <c r="E101" s="335">
        <v>0</v>
      </c>
      <c r="F101" s="336">
        <v>0</v>
      </c>
      <c r="G101" s="336">
        <v>0</v>
      </c>
    </row>
    <row r="102" spans="1:7" s="282" customFormat="1">
      <c r="A102" s="368">
        <v>66</v>
      </c>
      <c r="B102" s="369"/>
      <c r="C102" s="369" t="s">
        <v>298</v>
      </c>
      <c r="D102" s="335">
        <v>15.621</v>
      </c>
      <c r="E102" s="335">
        <v>30</v>
      </c>
      <c r="F102" s="336">
        <v>7.97</v>
      </c>
      <c r="G102" s="336">
        <v>30</v>
      </c>
    </row>
    <row r="103" spans="1:7" s="282" customFormat="1">
      <c r="A103" s="368">
        <v>67</v>
      </c>
      <c r="B103" s="369"/>
      <c r="C103" s="369" t="s">
        <v>284</v>
      </c>
      <c r="D103" s="286">
        <v>13154.509</v>
      </c>
      <c r="E103" s="286">
        <v>8775</v>
      </c>
      <c r="F103" s="287">
        <v>8817.3580000000002</v>
      </c>
      <c r="G103" s="287">
        <v>8755</v>
      </c>
    </row>
    <row r="104" spans="1:7" s="282" customFormat="1" ht="25.5">
      <c r="A104" s="385" t="s">
        <v>299</v>
      </c>
      <c r="B104" s="369"/>
      <c r="C104" s="386" t="s">
        <v>300</v>
      </c>
      <c r="D104" s="286">
        <v>0</v>
      </c>
      <c r="E104" s="286">
        <v>0</v>
      </c>
      <c r="F104" s="287">
        <v>0</v>
      </c>
      <c r="G104" s="287">
        <v>0</v>
      </c>
    </row>
    <row r="105" spans="1:7" s="282" customFormat="1" ht="38.25">
      <c r="A105" s="389" t="s">
        <v>301</v>
      </c>
      <c r="B105" s="379"/>
      <c r="C105" s="390" t="s">
        <v>302</v>
      </c>
      <c r="D105" s="391">
        <v>0</v>
      </c>
      <c r="E105" s="391">
        <v>0</v>
      </c>
      <c r="F105" s="392">
        <v>0</v>
      </c>
      <c r="G105" s="392">
        <v>0</v>
      </c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48443.473999999995</v>
      </c>
      <c r="E106" s="384">
        <f t="shared" si="12"/>
        <v>58900.5</v>
      </c>
      <c r="F106" s="384">
        <f t="shared" si="12"/>
        <v>36420.762000000002</v>
      </c>
      <c r="G106" s="384">
        <f t="shared" si="12"/>
        <v>59885.288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141634.10800000004</v>
      </c>
      <c r="E107" s="384">
        <f t="shared" si="13"/>
        <v>137276.1342</v>
      </c>
      <c r="F107" s="384">
        <f t="shared" si="13"/>
        <v>76565.603999999963</v>
      </c>
      <c r="G107" s="384">
        <f t="shared" si="13"/>
        <v>203848.13200000004</v>
      </c>
    </row>
    <row r="108" spans="1:7">
      <c r="A108" s="394" t="s">
        <v>305</v>
      </c>
      <c r="B108" s="394"/>
      <c r="C108" s="395" t="s">
        <v>306</v>
      </c>
      <c r="D108" s="396">
        <f t="shared" ref="D108:G108" si="14">D107-D85-D86+D100+D101</f>
        <v>139461.18300000002</v>
      </c>
      <c r="E108" s="396">
        <f t="shared" si="14"/>
        <v>144871.18419999999</v>
      </c>
      <c r="F108" s="396">
        <f t="shared" si="14"/>
        <v>85030.162999999971</v>
      </c>
      <c r="G108" s="396">
        <f t="shared" si="14"/>
        <v>202294.46000000005</v>
      </c>
    </row>
    <row r="109" spans="1:7">
      <c r="A109" s="364"/>
      <c r="B109" s="364"/>
      <c r="C109" s="365"/>
      <c r="D109" s="482"/>
      <c r="E109" s="482"/>
      <c r="F109" s="482"/>
      <c r="G109" s="482"/>
    </row>
    <row r="110" spans="1:7" s="399" customFormat="1">
      <c r="A110" s="397" t="s">
        <v>307</v>
      </c>
      <c r="B110" s="398"/>
      <c r="C110" s="397"/>
      <c r="D110" s="482"/>
      <c r="E110" s="482"/>
      <c r="F110" s="482"/>
      <c r="G110" s="482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1463538.493</v>
      </c>
      <c r="E111" s="402">
        <f t="shared" si="15"/>
        <v>1498260.9557649998</v>
      </c>
      <c r="F111" s="402">
        <f t="shared" si="15"/>
        <v>1552451.013</v>
      </c>
      <c r="G111" s="402">
        <f t="shared" si="15"/>
        <v>1432210.6770000001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827670.02500000002</v>
      </c>
      <c r="E112" s="402">
        <f t="shared" si="16"/>
        <v>872739.89055499993</v>
      </c>
      <c r="F112" s="402">
        <f t="shared" si="16"/>
        <v>853406.28200000001</v>
      </c>
      <c r="G112" s="402">
        <f t="shared" si="16"/>
        <v>795827.20900000003</v>
      </c>
    </row>
    <row r="113" spans="1:7" s="403" customFormat="1">
      <c r="A113" s="418" t="s">
        <v>311</v>
      </c>
      <c r="B113" s="419"/>
      <c r="C113" s="419" t="s">
        <v>312</v>
      </c>
      <c r="D113" s="335">
        <v>418309.53200000001</v>
      </c>
      <c r="E113" s="335">
        <v>567953.44339499995</v>
      </c>
      <c r="F113" s="336">
        <v>416897.609</v>
      </c>
      <c r="G113" s="336">
        <v>416000.799</v>
      </c>
    </row>
    <row r="114" spans="1:7" s="412" customFormat="1" ht="15" customHeight="1">
      <c r="A114" s="420">
        <v>102</v>
      </c>
      <c r="B114" s="506"/>
      <c r="C114" s="506" t="s">
        <v>313</v>
      </c>
      <c r="D114" s="347">
        <v>0</v>
      </c>
      <c r="E114" s="347">
        <v>0</v>
      </c>
      <c r="F114" s="348">
        <v>33.700000000000003</v>
      </c>
      <c r="G114" s="348">
        <v>0</v>
      </c>
    </row>
    <row r="115" spans="1:7" s="403" customFormat="1">
      <c r="A115" s="418">
        <v>104</v>
      </c>
      <c r="B115" s="419"/>
      <c r="C115" s="419" t="s">
        <v>314</v>
      </c>
      <c r="D115" s="335">
        <v>407051.01199999999</v>
      </c>
      <c r="E115" s="335">
        <v>301883.98626999999</v>
      </c>
      <c r="F115" s="336">
        <v>434207.44799999997</v>
      </c>
      <c r="G115" s="336">
        <v>377716.929</v>
      </c>
    </row>
    <row r="116" spans="1:7" s="403" customFormat="1">
      <c r="A116" s="418">
        <v>106</v>
      </c>
      <c r="B116" s="419"/>
      <c r="C116" s="419" t="s">
        <v>315</v>
      </c>
      <c r="D116" s="335">
        <v>2309.4810000000002</v>
      </c>
      <c r="E116" s="335">
        <v>2902.4608899999998</v>
      </c>
      <c r="F116" s="336">
        <v>2267.5250000000001</v>
      </c>
      <c r="G116" s="336">
        <v>2109.4810000000002</v>
      </c>
    </row>
    <row r="117" spans="1:7" s="403" customFormat="1">
      <c r="A117" s="404" t="s">
        <v>316</v>
      </c>
      <c r="B117" s="405"/>
      <c r="C117" s="405" t="s">
        <v>317</v>
      </c>
      <c r="D117" s="402">
        <f t="shared" ref="D117:G117" si="17">D118+D119+D120</f>
        <v>635868.46799999999</v>
      </c>
      <c r="E117" s="402">
        <f t="shared" si="17"/>
        <v>625521.06520999991</v>
      </c>
      <c r="F117" s="402">
        <f t="shared" si="17"/>
        <v>699044.73100000003</v>
      </c>
      <c r="G117" s="402">
        <f t="shared" si="17"/>
        <v>636383.46799999999</v>
      </c>
    </row>
    <row r="118" spans="1:7" s="403" customFormat="1">
      <c r="A118" s="418">
        <v>107</v>
      </c>
      <c r="B118" s="419"/>
      <c r="C118" s="419" t="s">
        <v>318</v>
      </c>
      <c r="D118" s="335">
        <v>492269.89</v>
      </c>
      <c r="E118" s="335">
        <v>481637.91171999997</v>
      </c>
      <c r="F118" s="336">
        <v>556122.96799999999</v>
      </c>
      <c r="G118" s="336">
        <v>492784.89</v>
      </c>
    </row>
    <row r="119" spans="1:7" s="403" customFormat="1">
      <c r="A119" s="418">
        <v>108</v>
      </c>
      <c r="B119" s="419"/>
      <c r="C119" s="419" t="s">
        <v>319</v>
      </c>
      <c r="D119" s="335">
        <v>143598.57800000001</v>
      </c>
      <c r="E119" s="335">
        <v>143883.15349</v>
      </c>
      <c r="F119" s="336">
        <v>142921.76300000001</v>
      </c>
      <c r="G119" s="336">
        <v>143598.57800000001</v>
      </c>
    </row>
    <row r="120" spans="1:7" s="416" customFormat="1" ht="25.5">
      <c r="A120" s="420">
        <v>109</v>
      </c>
      <c r="B120" s="421"/>
      <c r="C120" s="421" t="s">
        <v>320</v>
      </c>
      <c r="D120" s="507">
        <v>0</v>
      </c>
      <c r="E120" s="507">
        <v>0</v>
      </c>
      <c r="F120" s="508">
        <v>0</v>
      </c>
      <c r="G120" s="508">
        <v>0</v>
      </c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8">SUM(D122:D130)</f>
        <v>4721046.5036999993</v>
      </c>
      <c r="E121" s="417">
        <f t="shared" si="18"/>
        <v>4753692.9742400004</v>
      </c>
      <c r="F121" s="417">
        <f t="shared" si="18"/>
        <v>4665057.8150000004</v>
      </c>
      <c r="G121" s="417">
        <f t="shared" si="18"/>
        <v>4699700.6679999996</v>
      </c>
    </row>
    <row r="122" spans="1:7" s="403" customFormat="1">
      <c r="A122" s="418" t="s">
        <v>322</v>
      </c>
      <c r="B122" s="419"/>
      <c r="C122" s="419" t="s">
        <v>323</v>
      </c>
      <c r="D122" s="335">
        <v>3280610.2316999999</v>
      </c>
      <c r="E122" s="335">
        <v>3348851.7484900001</v>
      </c>
      <c r="F122" s="336">
        <v>3249420.7490000003</v>
      </c>
      <c r="G122" s="336">
        <v>3294464.2050000001</v>
      </c>
    </row>
    <row r="123" spans="1:7" s="403" customFormat="1">
      <c r="A123" s="418">
        <v>144</v>
      </c>
      <c r="B123" s="419"/>
      <c r="C123" s="419" t="s">
        <v>281</v>
      </c>
      <c r="D123" s="335">
        <v>340052.64899999998</v>
      </c>
      <c r="E123" s="335">
        <v>329258.47404</v>
      </c>
      <c r="F123" s="336">
        <v>331294.96500000003</v>
      </c>
      <c r="G123" s="336">
        <v>331101.84299999999</v>
      </c>
    </row>
    <row r="124" spans="1:7" s="403" customFormat="1">
      <c r="A124" s="418">
        <v>145</v>
      </c>
      <c r="B124" s="419"/>
      <c r="C124" s="419" t="s">
        <v>324</v>
      </c>
      <c r="D124" s="335">
        <v>677129.19400000002</v>
      </c>
      <c r="E124" s="335">
        <v>677129.19435999996</v>
      </c>
      <c r="F124" s="336">
        <v>676929.27500000002</v>
      </c>
      <c r="G124" s="336">
        <v>677129.19400000002</v>
      </c>
    </row>
    <row r="125" spans="1:7" s="403" customFormat="1">
      <c r="A125" s="418">
        <v>146</v>
      </c>
      <c r="B125" s="419"/>
      <c r="C125" s="419" t="s">
        <v>325</v>
      </c>
      <c r="D125" s="335">
        <v>423254.429</v>
      </c>
      <c r="E125" s="335">
        <v>398453.55735000002</v>
      </c>
      <c r="F125" s="336">
        <v>407412.826</v>
      </c>
      <c r="G125" s="336">
        <v>397005.42599999998</v>
      </c>
    </row>
    <row r="126" spans="1:7" s="416" customFormat="1" ht="29.45" customHeight="1">
      <c r="A126" s="420" t="s">
        <v>326</v>
      </c>
      <c r="B126" s="421"/>
      <c r="C126" s="421" t="s">
        <v>327</v>
      </c>
      <c r="D126" s="511">
        <v>0</v>
      </c>
      <c r="E126" s="511">
        <v>0</v>
      </c>
      <c r="F126" s="512">
        <v>0</v>
      </c>
      <c r="G126" s="512">
        <v>0</v>
      </c>
    </row>
    <row r="127" spans="1:7" s="403" customFormat="1">
      <c r="A127" s="418">
        <v>1484</v>
      </c>
      <c r="B127" s="419"/>
      <c r="C127" s="419" t="s">
        <v>328</v>
      </c>
      <c r="D127" s="509">
        <v>0</v>
      </c>
      <c r="E127" s="509">
        <v>0</v>
      </c>
      <c r="F127" s="510">
        <v>0</v>
      </c>
      <c r="G127" s="510">
        <v>0</v>
      </c>
    </row>
    <row r="128" spans="1:7" s="403" customFormat="1">
      <c r="A128" s="418">
        <v>1485</v>
      </c>
      <c r="B128" s="419"/>
      <c r="C128" s="419" t="s">
        <v>329</v>
      </c>
      <c r="D128" s="509">
        <v>0</v>
      </c>
      <c r="E128" s="509">
        <v>0</v>
      </c>
      <c r="F128" s="510">
        <v>0</v>
      </c>
      <c r="G128" s="510">
        <v>0</v>
      </c>
    </row>
    <row r="129" spans="1:7" s="403" customFormat="1">
      <c r="A129" s="418">
        <v>1486</v>
      </c>
      <c r="B129" s="419"/>
      <c r="C129" s="419" t="s">
        <v>330</v>
      </c>
      <c r="D129" s="509">
        <v>0</v>
      </c>
      <c r="E129" s="509">
        <v>0</v>
      </c>
      <c r="F129" s="510">
        <v>0</v>
      </c>
      <c r="G129" s="510">
        <v>0</v>
      </c>
    </row>
    <row r="130" spans="1:7" s="403" customFormat="1">
      <c r="A130" s="422">
        <v>1489</v>
      </c>
      <c r="B130" s="423"/>
      <c r="C130" s="423" t="s">
        <v>331</v>
      </c>
      <c r="D130" s="513">
        <v>0</v>
      </c>
      <c r="E130" s="513">
        <v>0</v>
      </c>
      <c r="F130" s="514">
        <v>0</v>
      </c>
      <c r="G130" s="514">
        <v>0</v>
      </c>
    </row>
    <row r="131" spans="1:7" s="399" customFormat="1">
      <c r="A131" s="426">
        <v>1</v>
      </c>
      <c r="B131" s="427"/>
      <c r="C131" s="426" t="s">
        <v>332</v>
      </c>
      <c r="D131" s="428">
        <f t="shared" ref="D131:G131" si="19">D111+D121</f>
        <v>6184584.9966999991</v>
      </c>
      <c r="E131" s="428">
        <f t="shared" si="19"/>
        <v>6251953.930005</v>
      </c>
      <c r="F131" s="428">
        <f t="shared" si="19"/>
        <v>6217508.8280000007</v>
      </c>
      <c r="G131" s="428">
        <f t="shared" si="19"/>
        <v>6131911.3449999997</v>
      </c>
    </row>
    <row r="132" spans="1:7" s="399" customFormat="1">
      <c r="A132" s="364"/>
      <c r="B132" s="364"/>
      <c r="C132" s="365"/>
      <c r="D132" s="482"/>
      <c r="E132" s="482"/>
      <c r="F132" s="482"/>
      <c r="G132" s="482"/>
    </row>
    <row r="133" spans="1:7" s="403" customFormat="1">
      <c r="A133" s="400">
        <v>20</v>
      </c>
      <c r="B133" s="401"/>
      <c r="C133" s="401" t="s">
        <v>333</v>
      </c>
      <c r="D133" s="802">
        <f t="shared" ref="D133:G133" si="20">D134+D140</f>
        <v>2366408.534</v>
      </c>
      <c r="E133" s="802">
        <f t="shared" si="20"/>
        <v>2473194.20800114</v>
      </c>
      <c r="F133" s="802">
        <f t="shared" si="20"/>
        <v>2375353.9079999998</v>
      </c>
      <c r="G133" s="802">
        <f t="shared" si="20"/>
        <v>2403144.946</v>
      </c>
    </row>
    <row r="134" spans="1:7" s="403" customFormat="1">
      <c r="A134" s="430" t="s">
        <v>334</v>
      </c>
      <c r="B134" s="405"/>
      <c r="C134" s="405" t="s">
        <v>335</v>
      </c>
      <c r="D134" s="402">
        <f t="shared" ref="D134:G134" si="21">D135+D136+D138+D139</f>
        <v>755704.46199999994</v>
      </c>
      <c r="E134" s="402">
        <f t="shared" si="21"/>
        <v>693268.94831689994</v>
      </c>
      <c r="F134" s="402">
        <f t="shared" si="21"/>
        <v>670766.40599999996</v>
      </c>
      <c r="G134" s="402">
        <f t="shared" si="21"/>
        <v>670498.21400000004</v>
      </c>
    </row>
    <row r="135" spans="1:7" s="431" customFormat="1">
      <c r="A135" s="432">
        <v>200</v>
      </c>
      <c r="B135" s="419"/>
      <c r="C135" s="419" t="s">
        <v>336</v>
      </c>
      <c r="D135" s="318">
        <v>369148.549</v>
      </c>
      <c r="E135" s="318">
        <v>361175.93096999999</v>
      </c>
      <c r="F135" s="319">
        <v>348053.326</v>
      </c>
      <c r="G135" s="319">
        <v>324726.799</v>
      </c>
    </row>
    <row r="136" spans="1:7" s="431" customFormat="1">
      <c r="A136" s="432">
        <v>201</v>
      </c>
      <c r="B136" s="419"/>
      <c r="C136" s="419" t="s">
        <v>337</v>
      </c>
      <c r="D136" s="318">
        <v>195595.16200000001</v>
      </c>
      <c r="E136" s="318">
        <v>60463.576000000001</v>
      </c>
      <c r="F136" s="319">
        <v>115513.387</v>
      </c>
      <c r="G136" s="319">
        <v>195595.16200000001</v>
      </c>
    </row>
    <row r="137" spans="1:7" s="431" customFormat="1">
      <c r="A137" s="433" t="s">
        <v>338</v>
      </c>
      <c r="B137" s="407"/>
      <c r="C137" s="407" t="s">
        <v>339</v>
      </c>
      <c r="D137" s="376">
        <v>9322.3780000000006</v>
      </c>
      <c r="E137" s="376">
        <v>9415.616</v>
      </c>
      <c r="F137" s="377">
        <v>7484.2049999999999</v>
      </c>
      <c r="G137" s="377">
        <v>9322.3780000000006</v>
      </c>
    </row>
    <row r="138" spans="1:7" s="431" customFormat="1">
      <c r="A138" s="432">
        <v>204</v>
      </c>
      <c r="B138" s="419"/>
      <c r="C138" s="419" t="s">
        <v>340</v>
      </c>
      <c r="D138" s="318">
        <v>162782.774</v>
      </c>
      <c r="E138" s="318">
        <v>244057.1216669</v>
      </c>
      <c r="F138" s="319">
        <v>171197.47500000001</v>
      </c>
      <c r="G138" s="319">
        <v>122727.077</v>
      </c>
    </row>
    <row r="139" spans="1:7" s="431" customFormat="1">
      <c r="A139" s="432">
        <v>205</v>
      </c>
      <c r="B139" s="419"/>
      <c r="C139" s="419" t="s">
        <v>341</v>
      </c>
      <c r="D139" s="318">
        <v>28177.976999999999</v>
      </c>
      <c r="E139" s="318">
        <v>27572.319680000001</v>
      </c>
      <c r="F139" s="319">
        <v>36002.218000000001</v>
      </c>
      <c r="G139" s="319">
        <v>27449.175999999999</v>
      </c>
    </row>
    <row r="140" spans="1:7" s="431" customFormat="1">
      <c r="A140" s="430" t="s">
        <v>342</v>
      </c>
      <c r="B140" s="405"/>
      <c r="C140" s="405" t="s">
        <v>343</v>
      </c>
      <c r="D140" s="402">
        <f t="shared" ref="D140:G140" si="22">D141+D143+D144</f>
        <v>1610704.0719999999</v>
      </c>
      <c r="E140" s="402">
        <f t="shared" si="22"/>
        <v>1779925.25968424</v>
      </c>
      <c r="F140" s="402">
        <f t="shared" si="22"/>
        <v>1704587.5019999999</v>
      </c>
      <c r="G140" s="402">
        <f t="shared" si="22"/>
        <v>1732646.7320000001</v>
      </c>
    </row>
    <row r="141" spans="1:7" s="431" customFormat="1">
      <c r="A141" s="432">
        <v>206</v>
      </c>
      <c r="B141" s="419"/>
      <c r="C141" s="419" t="s">
        <v>344</v>
      </c>
      <c r="D141" s="509">
        <v>1530230.226</v>
      </c>
      <c r="E141" s="509">
        <v>1702064.88697424</v>
      </c>
      <c r="F141" s="510">
        <v>1625455.1769999999</v>
      </c>
      <c r="G141" s="510">
        <v>1656231.429</v>
      </c>
    </row>
    <row r="142" spans="1:7" s="431" customFormat="1">
      <c r="A142" s="433" t="s">
        <v>345</v>
      </c>
      <c r="B142" s="407"/>
      <c r="C142" s="407" t="s">
        <v>346</v>
      </c>
      <c r="D142" s="318">
        <v>541750.61899999995</v>
      </c>
      <c r="E142" s="318">
        <v>557205.298388</v>
      </c>
      <c r="F142" s="319">
        <v>540133.09</v>
      </c>
      <c r="G142" s="319">
        <v>559766.56400000001</v>
      </c>
    </row>
    <row r="143" spans="1:7" s="431" customFormat="1">
      <c r="A143" s="432">
        <v>208</v>
      </c>
      <c r="B143" s="419"/>
      <c r="C143" s="419" t="s">
        <v>347</v>
      </c>
      <c r="D143" s="376">
        <v>43948.139000000003</v>
      </c>
      <c r="E143" s="376">
        <v>37879.218800000002</v>
      </c>
      <c r="F143" s="377">
        <v>42800.495999999999</v>
      </c>
      <c r="G143" s="377">
        <v>43845.978999999999</v>
      </c>
    </row>
    <row r="144" spans="1:7" s="434" customFormat="1" ht="40.15" customHeight="1">
      <c r="A144" s="420">
        <v>209</v>
      </c>
      <c r="B144" s="421"/>
      <c r="C144" s="421" t="s">
        <v>348</v>
      </c>
      <c r="D144" s="318">
        <v>36525.707000000002</v>
      </c>
      <c r="E144" s="318">
        <v>39981.153910000001</v>
      </c>
      <c r="F144" s="319">
        <v>36331.828999999998</v>
      </c>
      <c r="G144" s="319">
        <v>32569.324000000001</v>
      </c>
    </row>
    <row r="145" spans="1:7" s="403" customFormat="1">
      <c r="A145" s="430">
        <v>29</v>
      </c>
      <c r="B145" s="405"/>
      <c r="C145" s="405" t="s">
        <v>349</v>
      </c>
      <c r="D145" s="509">
        <v>3818176.4640000002</v>
      </c>
      <c r="E145" s="509">
        <v>3778759.7220041798</v>
      </c>
      <c r="F145" s="510">
        <v>3842154.9219999998</v>
      </c>
      <c r="G145" s="510">
        <v>3728766.398</v>
      </c>
    </row>
    <row r="146" spans="1:7" s="403" customFormat="1">
      <c r="A146" s="435" t="s">
        <v>350</v>
      </c>
      <c r="B146" s="436"/>
      <c r="C146" s="436" t="s">
        <v>351</v>
      </c>
      <c r="D146" s="339">
        <v>742621.52800000005</v>
      </c>
      <c r="E146" s="339">
        <v>708860.87011418201</v>
      </c>
      <c r="F146" s="340">
        <v>675716.66099999996</v>
      </c>
      <c r="G146" s="340">
        <v>653200</v>
      </c>
    </row>
    <row r="147" spans="1:7" s="399" customFormat="1">
      <c r="A147" s="426">
        <v>2</v>
      </c>
      <c r="B147" s="427"/>
      <c r="C147" s="426" t="s">
        <v>352</v>
      </c>
      <c r="D147" s="428">
        <f t="shared" ref="D147:G147" si="23">D133+D145</f>
        <v>6184584.9979999997</v>
      </c>
      <c r="E147" s="428">
        <f t="shared" si="23"/>
        <v>6251953.9300053194</v>
      </c>
      <c r="F147" s="428">
        <f t="shared" si="23"/>
        <v>6217508.8300000001</v>
      </c>
      <c r="G147" s="428">
        <f t="shared" si="23"/>
        <v>6131911.3440000005</v>
      </c>
    </row>
    <row r="148" spans="1:7" ht="7.5" customHeight="1"/>
    <row r="149" spans="1:7" ht="13.5" customHeight="1">
      <c r="A149" s="440" t="s">
        <v>353</v>
      </c>
      <c r="B149" s="441"/>
      <c r="C149" s="517" t="s">
        <v>354</v>
      </c>
      <c r="D149" s="441"/>
      <c r="E149" s="441"/>
      <c r="F149" s="441"/>
      <c r="G149" s="441"/>
    </row>
    <row r="150" spans="1:7">
      <c r="A150" s="518" t="s">
        <v>355</v>
      </c>
      <c r="B150" s="519"/>
      <c r="C150" s="519" t="s">
        <v>101</v>
      </c>
      <c r="D150" s="446">
        <f t="shared" ref="D150:G150" si="24">D77+SUM(D8:D12)-D30-D31+D16-D33+D59+D63-D73+D64-D74-D54+D20-D35</f>
        <v>84096.213000000047</v>
      </c>
      <c r="E150" s="446">
        <f t="shared" si="24"/>
        <v>121862.77444999869</v>
      </c>
      <c r="F150" s="446">
        <f t="shared" ref="F150" si="25">F77+SUM(F8:F12)-F30-F31+F16-F33+F59+F63-F73+F64-F74-F54+F20-F35</f>
        <v>92468.317859999777</v>
      </c>
      <c r="G150" s="446">
        <f t="shared" si="24"/>
        <v>92475.231050000119</v>
      </c>
    </row>
    <row r="151" spans="1:7">
      <c r="A151" s="520" t="s">
        <v>356</v>
      </c>
      <c r="B151" s="521"/>
      <c r="C151" s="521" t="s">
        <v>357</v>
      </c>
      <c r="D151" s="450">
        <f t="shared" ref="D151:G151" si="26">IF(D177=0,0,D150/D177)</f>
        <v>3.0293717084400977E-2</v>
      </c>
      <c r="E151" s="450">
        <f t="shared" si="26"/>
        <v>4.2443177761272932E-2</v>
      </c>
      <c r="F151" s="450">
        <f t="shared" si="26"/>
        <v>3.3129121126611462E-2</v>
      </c>
      <c r="G151" s="450">
        <f t="shared" si="26"/>
        <v>3.2678537650674036E-2</v>
      </c>
    </row>
    <row r="152" spans="1:7" s="455" customFormat="1" ht="25.5">
      <c r="A152" s="451" t="s">
        <v>358</v>
      </c>
      <c r="B152" s="526"/>
      <c r="C152" s="526" t="s">
        <v>359</v>
      </c>
      <c r="D152" s="454">
        <f t="shared" ref="D152:G152" si="27">IF(D107=0,0,D150/D107)</f>
        <v>0.59375678773646834</v>
      </c>
      <c r="E152" s="454">
        <f t="shared" si="27"/>
        <v>0.88772003349434858</v>
      </c>
      <c r="F152" s="454">
        <f t="shared" si="27"/>
        <v>1.2077004951204959</v>
      </c>
      <c r="G152" s="454">
        <f t="shared" si="27"/>
        <v>0.45364767458354782</v>
      </c>
    </row>
    <row r="153" spans="1:7" s="455" customFormat="1" ht="25.5">
      <c r="A153" s="456" t="s">
        <v>358</v>
      </c>
      <c r="B153" s="522"/>
      <c r="C153" s="522" t="s">
        <v>360</v>
      </c>
      <c r="D153" s="459">
        <f t="shared" ref="D153:G153" si="28">IF(0=D108,0,D150/D108)</f>
        <v>0.60300802840601198</v>
      </c>
      <c r="E153" s="459">
        <f t="shared" si="28"/>
        <v>0.84118021898518236</v>
      </c>
      <c r="F153" s="459">
        <f t="shared" si="28"/>
        <v>1.0874766623697971</v>
      </c>
      <c r="G153" s="459">
        <f t="shared" si="28"/>
        <v>0.45713180207703213</v>
      </c>
    </row>
    <row r="154" spans="1:7" ht="25.5">
      <c r="A154" s="460" t="s">
        <v>361</v>
      </c>
      <c r="B154" s="524"/>
      <c r="C154" s="524" t="s">
        <v>362</v>
      </c>
      <c r="D154" s="463">
        <f t="shared" ref="D154:G154" si="29">D150-D107</f>
        <v>-57537.89499999999</v>
      </c>
      <c r="E154" s="463">
        <f t="shared" si="29"/>
        <v>-15413.359750001313</v>
      </c>
      <c r="F154" s="463">
        <f t="shared" si="29"/>
        <v>15902.713859999814</v>
      </c>
      <c r="G154" s="463">
        <f t="shared" si="29"/>
        <v>-111372.90094999992</v>
      </c>
    </row>
    <row r="155" spans="1:7" ht="25.5">
      <c r="A155" s="456" t="s">
        <v>363</v>
      </c>
      <c r="B155" s="522"/>
      <c r="C155" s="522" t="s">
        <v>364</v>
      </c>
      <c r="D155" s="464">
        <f t="shared" ref="D155:G155" si="30">D150-D108</f>
        <v>-55364.969999999972</v>
      </c>
      <c r="E155" s="464">
        <f t="shared" si="30"/>
        <v>-23008.409750001301</v>
      </c>
      <c r="F155" s="464">
        <f t="shared" si="30"/>
        <v>7438.1548599998059</v>
      </c>
      <c r="G155" s="464">
        <f t="shared" si="30"/>
        <v>-109819.22894999993</v>
      </c>
    </row>
    <row r="156" spans="1:7">
      <c r="A156" s="518" t="s">
        <v>365</v>
      </c>
      <c r="B156" s="519"/>
      <c r="C156" s="519" t="s">
        <v>366</v>
      </c>
      <c r="D156" s="465">
        <f t="shared" ref="D156:G156" si="31">D135+D136-D137+D141-D142</f>
        <v>1543900.94</v>
      </c>
      <c r="E156" s="465">
        <f t="shared" si="31"/>
        <v>1557083.4795562397</v>
      </c>
      <c r="F156" s="465">
        <f t="shared" si="31"/>
        <v>1541404.5949999997</v>
      </c>
      <c r="G156" s="465">
        <f t="shared" si="31"/>
        <v>1607464.4480000001</v>
      </c>
    </row>
    <row r="157" spans="1:7">
      <c r="A157" s="529" t="s">
        <v>367</v>
      </c>
      <c r="B157" s="530"/>
      <c r="C157" s="530" t="s">
        <v>368</v>
      </c>
      <c r="D157" s="469">
        <f t="shared" ref="D157:G157" si="32">IF(D177=0,0,D156/D177)</f>
        <v>0.55615463068117821</v>
      </c>
      <c r="E157" s="469">
        <f t="shared" si="32"/>
        <v>0.54231139254968419</v>
      </c>
      <c r="F157" s="469">
        <f t="shared" si="32"/>
        <v>0.55224730712832071</v>
      </c>
      <c r="G157" s="469">
        <f t="shared" si="32"/>
        <v>0.56803953761073511</v>
      </c>
    </row>
    <row r="158" spans="1:7">
      <c r="A158" s="518" t="s">
        <v>369</v>
      </c>
      <c r="B158" s="519"/>
      <c r="C158" s="519" t="s">
        <v>370</v>
      </c>
      <c r="D158" s="465">
        <f t="shared" ref="D158:G158" si="33">D133-D142-D111</f>
        <v>361119.42200000002</v>
      </c>
      <c r="E158" s="465">
        <f t="shared" si="33"/>
        <v>417727.95384814008</v>
      </c>
      <c r="F158" s="465">
        <f t="shared" si="33"/>
        <v>282769.80499999993</v>
      </c>
      <c r="G158" s="465">
        <f t="shared" si="33"/>
        <v>411167.70499999984</v>
      </c>
    </row>
    <row r="159" spans="1:7">
      <c r="A159" s="520" t="s">
        <v>371</v>
      </c>
      <c r="B159" s="521"/>
      <c r="C159" s="521" t="s">
        <v>372</v>
      </c>
      <c r="D159" s="470">
        <f t="shared" ref="D159:G159" si="34">D121-D123-D124-D142-D145</f>
        <v>-656062.42230000114</v>
      </c>
      <c r="E159" s="470">
        <f t="shared" si="34"/>
        <v>-588659.71455217944</v>
      </c>
      <c r="F159" s="470">
        <f t="shared" si="34"/>
        <v>-725454.43699999899</v>
      </c>
      <c r="G159" s="470">
        <f t="shared" si="34"/>
        <v>-597063.33100000117</v>
      </c>
    </row>
    <row r="160" spans="1:7">
      <c r="A160" s="520" t="s">
        <v>373</v>
      </c>
      <c r="B160" s="521"/>
      <c r="C160" s="521" t="s">
        <v>374</v>
      </c>
      <c r="D160" s="471">
        <f t="shared" ref="D160:G160" si="35">IF(D175=0,"-",1000*D158/D175)</f>
        <v>896.39382114789828</v>
      </c>
      <c r="E160" s="471">
        <f t="shared" si="35"/>
        <v>1024.8377195712997</v>
      </c>
      <c r="F160" s="471">
        <f t="shared" si="35"/>
        <v>695.02567297860617</v>
      </c>
      <c r="G160" s="471">
        <f t="shared" si="35"/>
        <v>998.94972060252633</v>
      </c>
    </row>
    <row r="161" spans="1:7">
      <c r="A161" s="520" t="s">
        <v>373</v>
      </c>
      <c r="B161" s="521"/>
      <c r="C161" s="521" t="s">
        <v>375</v>
      </c>
      <c r="D161" s="470">
        <f t="shared" ref="D161:G161" si="36">IF(D175=0,0,1000*(D159/D175))</f>
        <v>-1628.5202783611128</v>
      </c>
      <c r="E161" s="470">
        <f t="shared" si="36"/>
        <v>-1444.195136829323</v>
      </c>
      <c r="F161" s="470">
        <f t="shared" si="36"/>
        <v>-1783.1092619356591</v>
      </c>
      <c r="G161" s="470">
        <f t="shared" si="36"/>
        <v>-1450.5911831875635</v>
      </c>
    </row>
    <row r="162" spans="1:7">
      <c r="A162" s="529" t="s">
        <v>376</v>
      </c>
      <c r="B162" s="530"/>
      <c r="C162" s="530" t="s">
        <v>377</v>
      </c>
      <c r="D162" s="469">
        <f t="shared" ref="D162:G162" si="37">IF((D22+D23+D65+D66)=0,0,D158/(D22+D23+D65+D66))</f>
        <v>0.29512904166964926</v>
      </c>
      <c r="E162" s="469">
        <f t="shared" si="37"/>
        <v>0.31860237775381478</v>
      </c>
      <c r="F162" s="469">
        <f t="shared" si="37"/>
        <v>0.23251117234549987</v>
      </c>
      <c r="G162" s="469">
        <f t="shared" si="37"/>
        <v>0.31976285622111128</v>
      </c>
    </row>
    <row r="163" spans="1:7">
      <c r="A163" s="520" t="s">
        <v>378</v>
      </c>
      <c r="B163" s="521"/>
      <c r="C163" s="521" t="s">
        <v>349</v>
      </c>
      <c r="D163" s="446">
        <f t="shared" ref="D163:G163" si="38">D145</f>
        <v>3818176.4640000002</v>
      </c>
      <c r="E163" s="446">
        <f t="shared" si="38"/>
        <v>3778759.7220041798</v>
      </c>
      <c r="F163" s="446">
        <f t="shared" si="38"/>
        <v>3842154.9219999998</v>
      </c>
      <c r="G163" s="446">
        <f t="shared" si="38"/>
        <v>3728766.398</v>
      </c>
    </row>
    <row r="164" spans="1:7" ht="25.5">
      <c r="A164" s="456" t="s">
        <v>380</v>
      </c>
      <c r="B164" s="530"/>
      <c r="C164" s="530" t="s">
        <v>381</v>
      </c>
      <c r="D164" s="459">
        <f t="shared" ref="D164:G164" si="39">IF(D178=0,0,D146/D178)</f>
        <v>0.26284185055463161</v>
      </c>
      <c r="E164" s="459">
        <f t="shared" si="39"/>
        <v>0.24563495138599337</v>
      </c>
      <c r="F164" s="459">
        <f t="shared" si="39"/>
        <v>0.23886769026762761</v>
      </c>
      <c r="G164" s="459">
        <f t="shared" si="39"/>
        <v>0.22732564301731431</v>
      </c>
    </row>
    <row r="165" spans="1:7">
      <c r="A165" s="531" t="s">
        <v>382</v>
      </c>
      <c r="B165" s="532"/>
      <c r="C165" s="532" t="s">
        <v>383</v>
      </c>
      <c r="D165" s="477">
        <f t="shared" ref="D165:G165" si="40">IF(D177=0,0,D180/D177)</f>
        <v>5.6225105649620077E-2</v>
      </c>
      <c r="E165" s="477">
        <f t="shared" si="40"/>
        <v>5.3238351650720078E-2</v>
      </c>
      <c r="F165" s="477">
        <f t="shared" si="40"/>
        <v>5.4155880754270073E-2</v>
      </c>
      <c r="G165" s="477">
        <f t="shared" si="40"/>
        <v>5.2652427248055883E-2</v>
      </c>
    </row>
    <row r="166" spans="1:7">
      <c r="A166" s="520" t="s">
        <v>384</v>
      </c>
      <c r="B166" s="521"/>
      <c r="C166" s="521" t="s">
        <v>251</v>
      </c>
      <c r="D166" s="446">
        <f t="shared" ref="D166:G166" si="41">D55</f>
        <v>94223.037000000011</v>
      </c>
      <c r="E166" s="446">
        <f t="shared" si="41"/>
        <v>93804.256000000023</v>
      </c>
      <c r="F166" s="446">
        <f t="shared" si="41"/>
        <v>102534.85400000002</v>
      </c>
      <c r="G166" s="446">
        <f t="shared" si="41"/>
        <v>100604.308</v>
      </c>
    </row>
    <row r="167" spans="1:7">
      <c r="A167" s="529" t="s">
        <v>385</v>
      </c>
      <c r="B167" s="530"/>
      <c r="C167" s="530" t="s">
        <v>386</v>
      </c>
      <c r="D167" s="469">
        <f t="shared" ref="D167:G167" si="42">IF(0=D111,0,(D44+D45+D46+D47+D48)/D111)</f>
        <v>1.1948297283356798E-2</v>
      </c>
      <c r="E167" s="469">
        <f t="shared" si="42"/>
        <v>1.2476831841656866E-2</v>
      </c>
      <c r="F167" s="469">
        <f t="shared" si="42"/>
        <v>1.1153404426294769E-2</v>
      </c>
      <c r="G167" s="469">
        <f t="shared" si="42"/>
        <v>1.399466385907972E-2</v>
      </c>
    </row>
    <row r="168" spans="1:7">
      <c r="A168" s="520" t="s">
        <v>387</v>
      </c>
      <c r="B168" s="519"/>
      <c r="C168" s="519" t="s">
        <v>388</v>
      </c>
      <c r="D168" s="446">
        <f t="shared" ref="D168:G168" si="43">D38-D44</f>
        <v>19731.284</v>
      </c>
      <c r="E168" s="446">
        <f t="shared" si="43"/>
        <v>16766.212</v>
      </c>
      <c r="F168" s="446">
        <f t="shared" si="43"/>
        <v>17286.565000000002</v>
      </c>
      <c r="G168" s="446">
        <f t="shared" si="43"/>
        <v>14376.349999999999</v>
      </c>
    </row>
    <row r="169" spans="1:7">
      <c r="A169" s="529" t="s">
        <v>389</v>
      </c>
      <c r="B169" s="530"/>
      <c r="C169" s="530" t="s">
        <v>390</v>
      </c>
      <c r="D169" s="450">
        <f t="shared" ref="D169:G169" si="44">IF(D177=0,0,D168/D177)</f>
        <v>7.107739027534656E-3</v>
      </c>
      <c r="E169" s="450">
        <f t="shared" si="44"/>
        <v>5.8394478503455329E-3</v>
      </c>
      <c r="F169" s="450">
        <f t="shared" si="44"/>
        <v>6.1933505334779938E-3</v>
      </c>
      <c r="G169" s="450">
        <f t="shared" si="44"/>
        <v>5.0802586748905131E-3</v>
      </c>
    </row>
    <row r="170" spans="1:7">
      <c r="A170" s="520" t="s">
        <v>391</v>
      </c>
      <c r="B170" s="521"/>
      <c r="C170" s="521" t="s">
        <v>392</v>
      </c>
      <c r="D170" s="446">
        <f t="shared" ref="D170:G170" si="45">SUM(D82:D87)+SUM(D89:D94)</f>
        <v>176923.07300000003</v>
      </c>
      <c r="E170" s="446">
        <f t="shared" si="45"/>
        <v>187401.6342</v>
      </c>
      <c r="F170" s="446">
        <f t="shared" ref="F170" si="46">SUM(F82:F87)+SUM(F89:F94)</f>
        <v>104169.00799999999</v>
      </c>
      <c r="G170" s="446">
        <f t="shared" si="45"/>
        <v>254978.42</v>
      </c>
    </row>
    <row r="171" spans="1:7">
      <c r="A171" s="520" t="s">
        <v>393</v>
      </c>
      <c r="B171" s="521"/>
      <c r="C171" s="521" t="s">
        <v>394</v>
      </c>
      <c r="D171" s="470">
        <f t="shared" ref="D171:G171" si="47">SUM(D96:D102)+SUM(D104:D105)</f>
        <v>35288.964999999997</v>
      </c>
      <c r="E171" s="470">
        <f t="shared" si="47"/>
        <v>50125.5</v>
      </c>
      <c r="F171" s="470">
        <f t="shared" ref="F171" si="48">SUM(F96:F102)+SUM(F104:F105)</f>
        <v>27603.404000000002</v>
      </c>
      <c r="G171" s="470">
        <f t="shared" si="47"/>
        <v>51130.288</v>
      </c>
    </row>
    <row r="172" spans="1:7">
      <c r="A172" s="531" t="s">
        <v>395</v>
      </c>
      <c r="B172" s="532"/>
      <c r="C172" s="532" t="s">
        <v>396</v>
      </c>
      <c r="D172" s="477">
        <f t="shared" ref="D172:G172" si="49">IF(D184=0,0,D170/D184)</f>
        <v>6.2318676521451434E-2</v>
      </c>
      <c r="E172" s="477">
        <f t="shared" si="49"/>
        <v>6.4278908606332397E-2</v>
      </c>
      <c r="F172" s="477">
        <f t="shared" si="49"/>
        <v>3.7577196372354106E-2</v>
      </c>
      <c r="G172" s="477">
        <f t="shared" si="49"/>
        <v>8.5808461833736652E-2</v>
      </c>
    </row>
    <row r="173" spans="1:7">
      <c r="A173" s="992"/>
    </row>
    <row r="174" spans="1:7">
      <c r="A174" s="479" t="s">
        <v>397</v>
      </c>
      <c r="B174" s="480"/>
      <c r="C174" s="535"/>
      <c r="D174" s="482"/>
      <c r="E174" s="482"/>
      <c r="F174" s="482"/>
      <c r="G174" s="482"/>
    </row>
    <row r="175" spans="1:7" s="282" customFormat="1">
      <c r="A175" s="483" t="s">
        <v>398</v>
      </c>
      <c r="B175" s="480"/>
      <c r="C175" s="480" t="s">
        <v>399</v>
      </c>
      <c r="D175" s="485">
        <v>402858</v>
      </c>
      <c r="E175" s="485">
        <v>407604</v>
      </c>
      <c r="F175" s="486">
        <v>406848</v>
      </c>
      <c r="G175" s="486">
        <v>411600</v>
      </c>
    </row>
    <row r="176" spans="1:7">
      <c r="A176" s="479" t="s">
        <v>400</v>
      </c>
      <c r="B176" s="480"/>
      <c r="C176" s="480"/>
      <c r="D176" s="480"/>
      <c r="E176" s="480"/>
      <c r="F176" s="480"/>
      <c r="G176" s="480"/>
    </row>
    <row r="177" spans="1:7">
      <c r="A177" s="483" t="s">
        <v>401</v>
      </c>
      <c r="B177" s="480"/>
      <c r="C177" s="480" t="s">
        <v>402</v>
      </c>
      <c r="D177" s="487">
        <f t="shared" ref="D177:G177" si="50">SUM(D22:D32)+SUM(D44:D53)+SUM(D65:D72)+D75</f>
        <v>2776028.2030000002</v>
      </c>
      <c r="E177" s="487">
        <f t="shared" si="50"/>
        <v>2871198.17313</v>
      </c>
      <c r="F177" s="487">
        <f t="shared" ref="F177" si="51">SUM(F22:F32)+SUM(F44:F53)+SUM(F65:F72)+F75</f>
        <v>2791149.13754</v>
      </c>
      <c r="G177" s="487">
        <f t="shared" si="50"/>
        <v>2829846.0610000002</v>
      </c>
    </row>
    <row r="178" spans="1:7">
      <c r="A178" s="483" t="s">
        <v>403</v>
      </c>
      <c r="B178" s="480"/>
      <c r="C178" s="480" t="s">
        <v>404</v>
      </c>
      <c r="D178" s="487">
        <f t="shared" ref="D178:G178" si="52">D78-D17-D20-D59-D63-D64</f>
        <v>2825354.9669999997</v>
      </c>
      <c r="E178" s="487">
        <f t="shared" si="52"/>
        <v>2885830.6446800013</v>
      </c>
      <c r="F178" s="487">
        <f t="shared" si="52"/>
        <v>2828832.3977299999</v>
      </c>
      <c r="G178" s="487">
        <f t="shared" si="52"/>
        <v>2873410.9857999999</v>
      </c>
    </row>
    <row r="179" spans="1:7">
      <c r="A179" s="483"/>
      <c r="B179" s="480"/>
      <c r="C179" s="480" t="s">
        <v>405</v>
      </c>
      <c r="D179" s="487">
        <f t="shared" ref="D179:G179" si="53">D178+D170</f>
        <v>3002278.0399999996</v>
      </c>
      <c r="E179" s="487">
        <f t="shared" si="53"/>
        <v>3073232.2788800015</v>
      </c>
      <c r="F179" s="487">
        <f t="shared" si="53"/>
        <v>2933001.4057299998</v>
      </c>
      <c r="G179" s="487">
        <f t="shared" si="53"/>
        <v>3128389.4057999998</v>
      </c>
    </row>
    <row r="180" spans="1:7">
      <c r="A180" s="483" t="s">
        <v>406</v>
      </c>
      <c r="B180" s="480"/>
      <c r="C180" s="480" t="s">
        <v>407</v>
      </c>
      <c r="D180" s="487">
        <f t="shared" ref="D180:G180" si="54">D38-D44+D8+D9+D10+D16-D33</f>
        <v>156082.47899999999</v>
      </c>
      <c r="E180" s="487">
        <f t="shared" si="54"/>
        <v>152857.85800000001</v>
      </c>
      <c r="F180" s="487">
        <f t="shared" si="54"/>
        <v>151157.13986</v>
      </c>
      <c r="G180" s="487">
        <f t="shared" si="54"/>
        <v>148998.26385000002</v>
      </c>
    </row>
    <row r="181" spans="1:7" ht="27.6" customHeight="1">
      <c r="A181" s="488" t="s">
        <v>408</v>
      </c>
      <c r="B181" s="489"/>
      <c r="C181" s="489" t="s">
        <v>409</v>
      </c>
      <c r="D181" s="491">
        <f t="shared" ref="D181:G181" si="55">D22+D23+D24+D25+D26+D29+SUM(D44:D47)+SUM(D49:D53)-D54+D32-D33+SUM(D65:D70)+D72</f>
        <v>2745440.2220000005</v>
      </c>
      <c r="E181" s="491">
        <f t="shared" si="55"/>
        <v>2847314.3191300002</v>
      </c>
      <c r="F181" s="491">
        <f t="shared" si="55"/>
        <v>2757999.1060000001</v>
      </c>
      <c r="G181" s="491">
        <f t="shared" si="55"/>
        <v>2806850.6429999997</v>
      </c>
    </row>
    <row r="182" spans="1:7">
      <c r="A182" s="492" t="s">
        <v>410</v>
      </c>
      <c r="B182" s="489"/>
      <c r="C182" s="489" t="s">
        <v>411</v>
      </c>
      <c r="D182" s="491">
        <f t="shared" ref="D182:G182" si="56">D181+D171</f>
        <v>2780729.1870000004</v>
      </c>
      <c r="E182" s="491">
        <f t="shared" si="56"/>
        <v>2897439.8191300002</v>
      </c>
      <c r="F182" s="491">
        <f t="shared" si="56"/>
        <v>2785602.5100000002</v>
      </c>
      <c r="G182" s="491">
        <f t="shared" si="56"/>
        <v>2857980.9309999999</v>
      </c>
    </row>
    <row r="183" spans="1:7">
      <c r="A183" s="492" t="s">
        <v>412</v>
      </c>
      <c r="B183" s="489"/>
      <c r="C183" s="489" t="s">
        <v>413</v>
      </c>
      <c r="D183" s="491">
        <f t="shared" ref="D183:G183" si="57">D4+D5-D7+D38+D39+D40+D41+D43+D13-D16+D57+D58+D60+D62</f>
        <v>2662082.5490000001</v>
      </c>
      <c r="E183" s="491">
        <f t="shared" si="57"/>
        <v>2728043.5446800012</v>
      </c>
      <c r="F183" s="491">
        <f t="shared" si="57"/>
        <v>2667964.5745000001</v>
      </c>
      <c r="G183" s="491">
        <f t="shared" si="57"/>
        <v>2716504.9809499998</v>
      </c>
    </row>
    <row r="184" spans="1:7">
      <c r="A184" s="492" t="s">
        <v>414</v>
      </c>
      <c r="B184" s="489"/>
      <c r="C184" s="489" t="s">
        <v>415</v>
      </c>
      <c r="D184" s="491">
        <f t="shared" ref="D184:G184" si="58">D183+D170</f>
        <v>2839005.622</v>
      </c>
      <c r="E184" s="491">
        <f t="shared" si="58"/>
        <v>2915445.1788800014</v>
      </c>
      <c r="F184" s="491">
        <f t="shared" si="58"/>
        <v>2772133.5825</v>
      </c>
      <c r="G184" s="491">
        <f t="shared" si="58"/>
        <v>2971483.4009499997</v>
      </c>
    </row>
    <row r="185" spans="1:7">
      <c r="A185" s="492"/>
      <c r="B185" s="489"/>
      <c r="C185" s="489" t="s">
        <v>416</v>
      </c>
      <c r="D185" s="491">
        <f t="shared" ref="D185:G186" si="59">D181-D183</f>
        <v>83357.673000000417</v>
      </c>
      <c r="E185" s="491">
        <f t="shared" si="59"/>
        <v>119270.77444999898</v>
      </c>
      <c r="F185" s="491">
        <f t="shared" si="59"/>
        <v>90034.531500000041</v>
      </c>
      <c r="G185" s="491">
        <f t="shared" si="59"/>
        <v>90345.662049999926</v>
      </c>
    </row>
    <row r="186" spans="1:7">
      <c r="A186" s="492"/>
      <c r="B186" s="489"/>
      <c r="C186" s="489" t="s">
        <v>417</v>
      </c>
      <c r="D186" s="491">
        <f t="shared" si="59"/>
        <v>-58276.43499999959</v>
      </c>
      <c r="E186" s="491">
        <f t="shared" si="59"/>
        <v>-18005.359750001226</v>
      </c>
      <c r="F186" s="491">
        <f t="shared" si="59"/>
        <v>13468.927500000224</v>
      </c>
      <c r="G186" s="491">
        <f t="shared" si="59"/>
        <v>-113502.46994999982</v>
      </c>
    </row>
  </sheetData>
  <sheetProtection selectLockedCells="1" sort="0" autoFilter="0" pivotTables="0"/>
  <autoFilter ref="A1:AO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7" max="21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view="pageLayout" zoomScaleNormal="100" workbookViewId="0">
      <selection activeCell="D11" sqref="D11"/>
    </sheetView>
  </sheetViews>
  <sheetFormatPr baseColWidth="10" defaultRowHeight="12.75"/>
  <cols>
    <col min="1" max="1" width="10.42578125" customWidth="1"/>
    <col min="2" max="2" width="46.42578125" bestFit="1" customWidth="1"/>
    <col min="3" max="4" width="11.5703125" bestFit="1" customWidth="1"/>
    <col min="5" max="5" width="12.28515625" bestFit="1" customWidth="1"/>
    <col min="6" max="6" width="11.5703125" bestFit="1" customWidth="1"/>
    <col min="7" max="7" width="12.28515625" bestFit="1" customWidth="1"/>
    <col min="8" max="8" width="11.5703125" style="65" bestFit="1" customWidth="1"/>
    <col min="9" max="9" width="12.28515625" bestFit="1" customWidth="1"/>
  </cols>
  <sheetData>
    <row r="1" spans="1:9">
      <c r="A1" s="5" t="s">
        <v>26</v>
      </c>
      <c r="B1" s="6" t="s">
        <v>172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2016</v>
      </c>
      <c r="D2" s="3" t="s">
        <v>29</v>
      </c>
      <c r="E2" s="62">
        <v>2017</v>
      </c>
      <c r="F2" s="3" t="s">
        <v>29</v>
      </c>
      <c r="G2" s="63">
        <v>2017</v>
      </c>
      <c r="H2" s="3" t="s">
        <v>29</v>
      </c>
      <c r="I2" s="64">
        <v>2018</v>
      </c>
    </row>
    <row r="3" spans="1:9">
      <c r="A3" s="105">
        <v>0</v>
      </c>
      <c r="B3" s="2" t="s">
        <v>115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6">
        <v>0</v>
      </c>
      <c r="I3" s="98" t="s">
        <v>31</v>
      </c>
    </row>
    <row r="4" spans="1:9">
      <c r="A4" s="5" t="s">
        <v>32</v>
      </c>
      <c r="B4" s="9" t="s">
        <v>116</v>
      </c>
      <c r="C4" s="10">
        <v>449284.62112999998</v>
      </c>
      <c r="D4" s="11">
        <v>-1.9796204391840266E-2</v>
      </c>
      <c r="E4" s="10">
        <v>440390.49093999999</v>
      </c>
      <c r="F4" s="11">
        <v>9.1288988811243539E-3</v>
      </c>
      <c r="G4" s="10">
        <v>444410.77119999996</v>
      </c>
      <c r="H4" s="235">
        <v>-2.6061384985621099E-2</v>
      </c>
      <c r="I4" s="12">
        <v>432828.81099999999</v>
      </c>
    </row>
    <row r="5" spans="1:9">
      <c r="A5" s="13" t="s">
        <v>34</v>
      </c>
      <c r="B5" s="14" t="s">
        <v>117</v>
      </c>
      <c r="C5" s="15">
        <v>136787.49480000001</v>
      </c>
      <c r="D5" s="16">
        <v>2.9645869353256027E-2</v>
      </c>
      <c r="E5" s="15">
        <v>140842.679</v>
      </c>
      <c r="F5" s="16">
        <v>-9.8588618156006044E-3</v>
      </c>
      <c r="G5" s="15">
        <v>139454.13049000001</v>
      </c>
      <c r="H5" s="41">
        <v>0.18372403470571447</v>
      </c>
      <c r="I5" s="17">
        <v>165075.20600000001</v>
      </c>
    </row>
    <row r="6" spans="1:9">
      <c r="A6" s="13" t="s">
        <v>118</v>
      </c>
      <c r="B6" s="14" t="s">
        <v>119</v>
      </c>
      <c r="C6" s="15">
        <v>17312.136019999998</v>
      </c>
      <c r="D6" s="16">
        <v>8.8125451315627223E-3</v>
      </c>
      <c r="E6" s="15">
        <v>17464.7</v>
      </c>
      <c r="F6" s="16">
        <v>-2.4140853836596088E-2</v>
      </c>
      <c r="G6" s="15">
        <v>17043.087230000001</v>
      </c>
      <c r="H6" s="41">
        <v>-6.0806895840783706E-2</v>
      </c>
      <c r="I6" s="17">
        <v>16006.75</v>
      </c>
    </row>
    <row r="7" spans="1:9">
      <c r="A7" s="13" t="s">
        <v>38</v>
      </c>
      <c r="B7" s="14" t="s">
        <v>120</v>
      </c>
      <c r="C7" s="15">
        <v>25896.97104</v>
      </c>
      <c r="D7" s="16">
        <v>-7.6756275354741249E-2</v>
      </c>
      <c r="E7" s="15">
        <v>23909.216</v>
      </c>
      <c r="F7" s="16">
        <v>-4.1083615623364683E-2</v>
      </c>
      <c r="G7" s="15">
        <v>22926.938959999999</v>
      </c>
      <c r="H7" s="41">
        <v>-6.6585467979978427E-2</v>
      </c>
      <c r="I7" s="17">
        <v>21400.338</v>
      </c>
    </row>
    <row r="8" spans="1:9">
      <c r="A8" s="13" t="s">
        <v>40</v>
      </c>
      <c r="B8" s="14" t="s">
        <v>121</v>
      </c>
      <c r="C8" s="15">
        <v>25242.690399999999</v>
      </c>
      <c r="D8" s="16">
        <v>-5.8106302329802337E-2</v>
      </c>
      <c r="E8" s="15">
        <v>23775.931</v>
      </c>
      <c r="F8" s="16">
        <v>-8.5172627309525864E-2</v>
      </c>
      <c r="G8" s="15">
        <v>21750.872489999998</v>
      </c>
      <c r="H8" s="41">
        <v>-0.9998850620819395</v>
      </c>
      <c r="I8" s="17">
        <v>2.5</v>
      </c>
    </row>
    <row r="9" spans="1:9">
      <c r="A9" s="13" t="s">
        <v>42</v>
      </c>
      <c r="B9" s="14" t="s">
        <v>122</v>
      </c>
      <c r="C9" s="15">
        <v>50566.658149999996</v>
      </c>
      <c r="D9" s="16">
        <v>4.6938583383526597E-3</v>
      </c>
      <c r="E9" s="15">
        <v>50804.010880000002</v>
      </c>
      <c r="F9" s="16">
        <v>-1.2006308546007519E-2</v>
      </c>
      <c r="G9" s="15">
        <v>50194.042249999999</v>
      </c>
      <c r="H9" s="41">
        <v>0.34566400656842911</v>
      </c>
      <c r="I9" s="17">
        <v>67544.316000000006</v>
      </c>
    </row>
    <row r="10" spans="1:9">
      <c r="A10" s="13" t="s">
        <v>44</v>
      </c>
      <c r="B10" s="14" t="s">
        <v>123</v>
      </c>
      <c r="C10" s="15">
        <v>1418779.9375800001</v>
      </c>
      <c r="D10" s="16">
        <v>7.2413283750852467E-3</v>
      </c>
      <c r="E10" s="15">
        <v>1429053.7889999999</v>
      </c>
      <c r="F10" s="16">
        <v>-4.4832515328083753E-3</v>
      </c>
      <c r="G10" s="15">
        <v>1422646.98141</v>
      </c>
      <c r="H10" s="41">
        <v>2.6858854016004016E-2</v>
      </c>
      <c r="I10" s="17">
        <v>1460857.649</v>
      </c>
    </row>
    <row r="11" spans="1:9">
      <c r="A11" s="13" t="s">
        <v>124</v>
      </c>
      <c r="B11" s="14" t="s">
        <v>125</v>
      </c>
      <c r="C11" s="15">
        <v>298080.57385000004</v>
      </c>
      <c r="D11" s="41">
        <v>-1.6955059448266245E-2</v>
      </c>
      <c r="E11" s="15">
        <v>293026.59999999998</v>
      </c>
      <c r="F11" s="16">
        <v>1.3299973551889079E-2</v>
      </c>
      <c r="G11" s="15">
        <v>296923.84602999996</v>
      </c>
      <c r="H11" s="41">
        <v>0.20739266580757637</v>
      </c>
      <c r="I11" s="17">
        <v>358503.674</v>
      </c>
    </row>
    <row r="12" spans="1:9">
      <c r="A12" s="13" t="s">
        <v>126</v>
      </c>
      <c r="B12" s="14" t="s">
        <v>127</v>
      </c>
      <c r="C12" s="15">
        <v>287214.06206000003</v>
      </c>
      <c r="D12" s="41">
        <v>8.5947669911937141E-3</v>
      </c>
      <c r="E12" s="15">
        <v>289682.59999999998</v>
      </c>
      <c r="F12" s="16">
        <v>2.6549828916200259E-2</v>
      </c>
      <c r="G12" s="15">
        <v>297373.62347000005</v>
      </c>
      <c r="H12" s="41">
        <v>-0.62256194180812019</v>
      </c>
      <c r="I12" s="17">
        <v>112240.12300000001</v>
      </c>
    </row>
    <row r="13" spans="1:9">
      <c r="A13" s="13" t="s">
        <v>128</v>
      </c>
      <c r="B13" s="14" t="s">
        <v>129</v>
      </c>
      <c r="C13" s="15">
        <v>169275.65828999999</v>
      </c>
      <c r="D13" s="41">
        <v>6.6618657484000011E-3</v>
      </c>
      <c r="E13" s="15">
        <v>170403.35</v>
      </c>
      <c r="F13" s="41">
        <v>-3.5535183199156495E-2</v>
      </c>
      <c r="G13" s="15">
        <v>164348.03574000002</v>
      </c>
      <c r="H13" s="41">
        <v>-1</v>
      </c>
      <c r="I13" s="17">
        <v>0</v>
      </c>
    </row>
    <row r="14" spans="1:9">
      <c r="A14" s="13" t="s">
        <v>130</v>
      </c>
      <c r="B14" s="14" t="s">
        <v>131</v>
      </c>
      <c r="C14" s="15">
        <v>50881.813750000001</v>
      </c>
      <c r="D14" s="41">
        <v>2.8795873063782024E-2</v>
      </c>
      <c r="E14" s="15">
        <v>52347</v>
      </c>
      <c r="F14" s="16">
        <v>-1.5835575104590518E-2</v>
      </c>
      <c r="G14" s="15">
        <v>51518.05515</v>
      </c>
      <c r="H14" s="41">
        <v>-0.82922618149338279</v>
      </c>
      <c r="I14" s="17">
        <v>8797.9349999999995</v>
      </c>
    </row>
    <row r="15" spans="1:9">
      <c r="A15" s="13" t="s">
        <v>132</v>
      </c>
      <c r="B15" s="14" t="s">
        <v>133</v>
      </c>
      <c r="C15" s="15">
        <v>0</v>
      </c>
      <c r="D15" s="41" t="s">
        <v>52</v>
      </c>
      <c r="E15" s="15">
        <v>0</v>
      </c>
      <c r="F15" s="16" t="s">
        <v>52</v>
      </c>
      <c r="G15" s="15">
        <v>0</v>
      </c>
      <c r="H15" s="41" t="s">
        <v>52</v>
      </c>
      <c r="I15" s="17">
        <v>85088.322</v>
      </c>
    </row>
    <row r="16" spans="1:9">
      <c r="A16" s="13" t="s">
        <v>134</v>
      </c>
      <c r="B16" s="14" t="s">
        <v>135</v>
      </c>
      <c r="C16" s="15">
        <v>95619.375750000007</v>
      </c>
      <c r="D16" s="41">
        <v>3.5811256590392359E-5</v>
      </c>
      <c r="E16" s="15">
        <v>95622.8</v>
      </c>
      <c r="F16" s="41">
        <v>-1.4553815303463148E-2</v>
      </c>
      <c r="G16" s="15">
        <v>94231.123430000007</v>
      </c>
      <c r="H16" s="41">
        <v>-1</v>
      </c>
      <c r="I16" s="17">
        <v>0</v>
      </c>
    </row>
    <row r="17" spans="1:9">
      <c r="A17" s="13" t="s">
        <v>59</v>
      </c>
      <c r="B17" s="14" t="s">
        <v>136</v>
      </c>
      <c r="C17" s="15">
        <v>22460.769579999996</v>
      </c>
      <c r="D17" s="16">
        <v>-0.97295729347845428</v>
      </c>
      <c r="E17" s="15">
        <v>607.4</v>
      </c>
      <c r="F17" s="16">
        <v>39.988401432334541</v>
      </c>
      <c r="G17" s="15">
        <v>24896.355030000002</v>
      </c>
      <c r="H17" s="41">
        <v>-0.97052178926932653</v>
      </c>
      <c r="I17" s="17">
        <v>733.9</v>
      </c>
    </row>
    <row r="18" spans="1:9">
      <c r="A18" s="13">
        <v>389</v>
      </c>
      <c r="B18" s="14" t="s">
        <v>137</v>
      </c>
      <c r="C18" s="15">
        <v>0</v>
      </c>
      <c r="D18" s="41" t="s">
        <v>52</v>
      </c>
      <c r="E18" s="15">
        <v>0</v>
      </c>
      <c r="F18" s="41" t="s">
        <v>52</v>
      </c>
      <c r="G18" s="15">
        <v>0</v>
      </c>
      <c r="H18" s="41" t="s">
        <v>52</v>
      </c>
      <c r="I18" s="17">
        <v>0</v>
      </c>
    </row>
    <row r="19" spans="1:9">
      <c r="A19" s="18" t="s">
        <v>62</v>
      </c>
      <c r="B19" s="19" t="s">
        <v>138</v>
      </c>
      <c r="C19" s="20">
        <v>99279.712939999998</v>
      </c>
      <c r="D19" s="41">
        <v>-2.3475624283971663E-2</v>
      </c>
      <c r="E19" s="20">
        <v>96949.059699999998</v>
      </c>
      <c r="F19" s="41">
        <v>8.6796848015226417E-3</v>
      </c>
      <c r="G19" s="20">
        <v>97790.546979999999</v>
      </c>
      <c r="H19" s="41">
        <v>-0.14630718839241327</v>
      </c>
      <c r="I19" s="21">
        <v>83483.087</v>
      </c>
    </row>
    <row r="20" spans="1:9">
      <c r="A20" s="22" t="s">
        <v>64</v>
      </c>
      <c r="B20" s="23" t="s">
        <v>139</v>
      </c>
      <c r="C20" s="24">
        <v>2228298.85562</v>
      </c>
      <c r="D20" s="25">
        <v>-9.8578693987113539E-3</v>
      </c>
      <c r="E20" s="24">
        <v>2206332.5765200001</v>
      </c>
      <c r="F20" s="25">
        <v>8.0396140086811639E-3</v>
      </c>
      <c r="G20" s="24">
        <v>2224070.6388099999</v>
      </c>
      <c r="H20" s="236">
        <v>3.5318879054143082E-3</v>
      </c>
      <c r="I20" s="26">
        <v>2231925.807</v>
      </c>
    </row>
    <row r="21" spans="1:9">
      <c r="A21" s="27" t="s">
        <v>66</v>
      </c>
      <c r="B21" s="28" t="s">
        <v>140</v>
      </c>
      <c r="C21" s="10">
        <v>983704.10158999998</v>
      </c>
      <c r="D21" s="16">
        <v>2.9876380877640517E-2</v>
      </c>
      <c r="E21" s="10">
        <v>1013093.62</v>
      </c>
      <c r="F21" s="16">
        <v>-1.4526268697654885E-2</v>
      </c>
      <c r="G21" s="10">
        <v>998377.14986000012</v>
      </c>
      <c r="H21" s="41">
        <v>-4.7641464817849567E-2</v>
      </c>
      <c r="I21" s="12">
        <v>950813</v>
      </c>
    </row>
    <row r="22" spans="1:9">
      <c r="A22" s="8" t="s">
        <v>68</v>
      </c>
      <c r="B22" s="29" t="s">
        <v>141</v>
      </c>
      <c r="C22" s="15">
        <v>73221.576589999997</v>
      </c>
      <c r="D22" s="16">
        <v>-7.4188194832476267E-2</v>
      </c>
      <c r="E22" s="15">
        <v>67789.399999999994</v>
      </c>
      <c r="F22" s="16">
        <v>1.1552064482057742E-2</v>
      </c>
      <c r="G22" s="15">
        <v>68572.507519999999</v>
      </c>
      <c r="H22" s="41">
        <v>1.0850338593539011</v>
      </c>
      <c r="I22" s="17">
        <v>142976</v>
      </c>
    </row>
    <row r="23" spans="1:9">
      <c r="A23" s="8" t="s">
        <v>70</v>
      </c>
      <c r="B23" s="29" t="s">
        <v>142</v>
      </c>
      <c r="C23" s="15">
        <v>61677.658040000002</v>
      </c>
      <c r="D23" s="16">
        <v>2.4689685185718457E-2</v>
      </c>
      <c r="E23" s="15">
        <v>63200.46</v>
      </c>
      <c r="F23" s="16">
        <v>6.601960966739813E-2</v>
      </c>
      <c r="G23" s="15">
        <v>67372.929700000008</v>
      </c>
      <c r="H23" s="41">
        <v>-0.10516122323236307</v>
      </c>
      <c r="I23" s="17">
        <v>60287.91</v>
      </c>
    </row>
    <row r="24" spans="1:9">
      <c r="A24" s="8" t="s">
        <v>72</v>
      </c>
      <c r="B24" s="29" t="s">
        <v>143</v>
      </c>
      <c r="C24" s="15">
        <v>146759.00412999999</v>
      </c>
      <c r="D24" s="16">
        <v>2.7392126390003588E-2</v>
      </c>
      <c r="E24" s="15">
        <v>150779.04532</v>
      </c>
      <c r="F24" s="16">
        <v>3.7169982858729432E-2</v>
      </c>
      <c r="G24" s="15">
        <v>156383.49984999999</v>
      </c>
      <c r="H24" s="41">
        <v>0.18374914986275664</v>
      </c>
      <c r="I24" s="17">
        <v>185118.83500000002</v>
      </c>
    </row>
    <row r="25" spans="1:9">
      <c r="A25" s="8" t="s">
        <v>74</v>
      </c>
      <c r="B25" s="29" t="s">
        <v>123</v>
      </c>
      <c r="C25" s="15">
        <v>763607.68571999995</v>
      </c>
      <c r="D25" s="16">
        <v>-3.8427136432410851E-2</v>
      </c>
      <c r="E25" s="15">
        <v>734264.429</v>
      </c>
      <c r="F25" s="16">
        <v>1.9641071227760591E-2</v>
      </c>
      <c r="G25" s="15">
        <v>748686.16894999996</v>
      </c>
      <c r="H25" s="41">
        <v>-1.9289025961643544E-2</v>
      </c>
      <c r="I25" s="17">
        <v>734244.74199999997</v>
      </c>
    </row>
    <row r="26" spans="1:9">
      <c r="A26" s="56" t="s">
        <v>76</v>
      </c>
      <c r="B26" s="29" t="s">
        <v>144</v>
      </c>
      <c r="C26" s="15">
        <v>25924.8734</v>
      </c>
      <c r="D26" s="16">
        <v>0.16561946258144503</v>
      </c>
      <c r="E26" s="15">
        <v>30218.537</v>
      </c>
      <c r="F26" s="16">
        <v>0.14547387717678076</v>
      </c>
      <c r="G26" s="15">
        <v>34614.544740000005</v>
      </c>
      <c r="H26" s="41">
        <v>-0.57819488571439182</v>
      </c>
      <c r="I26" s="17">
        <v>14600.592000000001</v>
      </c>
    </row>
    <row r="27" spans="1:9">
      <c r="A27" s="144">
        <v>489</v>
      </c>
      <c r="B27" s="29" t="s">
        <v>170</v>
      </c>
      <c r="C27" s="15">
        <v>0</v>
      </c>
      <c r="D27" s="16" t="s">
        <v>52</v>
      </c>
      <c r="E27" s="15">
        <v>0</v>
      </c>
      <c r="F27" s="16" t="s">
        <v>52</v>
      </c>
      <c r="G27" s="15">
        <v>0</v>
      </c>
      <c r="H27" s="41" t="s">
        <v>52</v>
      </c>
      <c r="I27" s="17">
        <v>23158.519</v>
      </c>
    </row>
    <row r="28" spans="1:9">
      <c r="A28" s="30" t="s">
        <v>79</v>
      </c>
      <c r="B28" s="31" t="s">
        <v>138</v>
      </c>
      <c r="C28" s="20">
        <v>99279.712939999998</v>
      </c>
      <c r="D28" s="16">
        <v>-2.3475624283971663E-2</v>
      </c>
      <c r="E28" s="20">
        <v>96949.059699999998</v>
      </c>
      <c r="F28" s="16">
        <v>8.6796848015226417E-3</v>
      </c>
      <c r="G28" s="20">
        <v>97790.546979999999</v>
      </c>
      <c r="H28" s="41">
        <v>-0.14630718839241327</v>
      </c>
      <c r="I28" s="21">
        <v>83483.087</v>
      </c>
    </row>
    <row r="29" spans="1:9">
      <c r="A29" s="48" t="s">
        <v>81</v>
      </c>
      <c r="B29" s="49" t="s">
        <v>145</v>
      </c>
      <c r="C29" s="24">
        <v>2154174.6124099996</v>
      </c>
      <c r="D29" s="50">
        <v>9.8410713680672254E-4</v>
      </c>
      <c r="E29" s="24">
        <v>2156294.5510200001</v>
      </c>
      <c r="F29" s="50">
        <v>7.1895542158962019E-3</v>
      </c>
      <c r="G29" s="24">
        <v>2171797.3476</v>
      </c>
      <c r="H29" s="237">
        <v>1.0537510521085054E-2</v>
      </c>
      <c r="I29" s="26">
        <v>2194682.6849999996</v>
      </c>
    </row>
    <row r="30" spans="1:9">
      <c r="A30" s="47" t="s">
        <v>83</v>
      </c>
      <c r="B30" s="32" t="s">
        <v>146</v>
      </c>
      <c r="C30" s="33">
        <v>-74124.243210000452</v>
      </c>
      <c r="D30" s="110">
        <v>0</v>
      </c>
      <c r="E30" s="33">
        <v>-50038.025499999989</v>
      </c>
      <c r="F30" s="110">
        <v>0</v>
      </c>
      <c r="G30" s="34">
        <v>-52273.291209999938</v>
      </c>
      <c r="H30" s="238">
        <v>0</v>
      </c>
      <c r="I30" s="35">
        <v>-37243.12200000044</v>
      </c>
    </row>
    <row r="31" spans="1:9">
      <c r="A31" s="114">
        <v>0</v>
      </c>
      <c r="B31" s="28" t="s">
        <v>147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148</v>
      </c>
      <c r="C32" s="15">
        <v>62498.391000000003</v>
      </c>
      <c r="D32" s="16">
        <v>-9.422002560034846E-4</v>
      </c>
      <c r="E32" s="15">
        <v>62439.504999999997</v>
      </c>
      <c r="F32" s="16">
        <v>-0.22251326303755925</v>
      </c>
      <c r="G32" s="15">
        <v>48545.887000000002</v>
      </c>
      <c r="H32" s="41">
        <v>0.26520586594699558</v>
      </c>
      <c r="I32" s="17">
        <v>61420.540999999997</v>
      </c>
    </row>
    <row r="33" spans="1:9">
      <c r="A33" s="56" t="s">
        <v>88</v>
      </c>
      <c r="B33" s="29" t="s">
        <v>149</v>
      </c>
      <c r="C33" s="15">
        <v>2154</v>
      </c>
      <c r="D33" s="16">
        <v>0.89786443825441042</v>
      </c>
      <c r="E33" s="15">
        <v>4088</v>
      </c>
      <c r="F33" s="16">
        <v>0.26161937377690803</v>
      </c>
      <c r="G33" s="15">
        <v>5157.5</v>
      </c>
      <c r="H33" s="41">
        <v>2.4938439166262723</v>
      </c>
      <c r="I33" s="17">
        <v>18019.5</v>
      </c>
    </row>
    <row r="34" spans="1:9">
      <c r="A34" s="8" t="s">
        <v>90</v>
      </c>
      <c r="B34" s="29" t="s">
        <v>150</v>
      </c>
      <c r="C34" s="15">
        <v>11518.937</v>
      </c>
      <c r="D34" s="16">
        <v>0.8997556805805953</v>
      </c>
      <c r="E34" s="15">
        <v>21883.166000000001</v>
      </c>
      <c r="F34" s="16">
        <v>-0.53210792259218809</v>
      </c>
      <c r="G34" s="15">
        <v>10238.959999999999</v>
      </c>
      <c r="H34" s="41">
        <v>0.78402396337128</v>
      </c>
      <c r="I34" s="17">
        <v>18266.55</v>
      </c>
    </row>
    <row r="35" spans="1:9">
      <c r="A35" s="48" t="s">
        <v>92</v>
      </c>
      <c r="B35" s="49" t="s">
        <v>151</v>
      </c>
      <c r="C35" s="24">
        <v>76171.328000000009</v>
      </c>
      <c r="D35" s="51">
        <v>0.16068175941477603</v>
      </c>
      <c r="E35" s="24">
        <v>88410.671000000002</v>
      </c>
      <c r="F35" s="51">
        <v>-0.27675758732789169</v>
      </c>
      <c r="G35" s="24">
        <v>63942.347000000002</v>
      </c>
      <c r="H35" s="237">
        <v>0.52804198757358711</v>
      </c>
      <c r="I35" s="26">
        <v>97706.591</v>
      </c>
    </row>
    <row r="36" spans="1:9">
      <c r="A36" s="8" t="s">
        <v>94</v>
      </c>
      <c r="B36" s="29" t="s">
        <v>152</v>
      </c>
      <c r="C36" s="15">
        <v>3834.3760000000002</v>
      </c>
      <c r="D36" s="16">
        <v>-0.87507745719251318</v>
      </c>
      <c r="E36" s="15">
        <v>479</v>
      </c>
      <c r="F36" s="16">
        <v>1.0796576200417536</v>
      </c>
      <c r="G36" s="15">
        <v>996.15599999999995</v>
      </c>
      <c r="H36" s="41">
        <v>-1</v>
      </c>
      <c r="I36" s="17">
        <v>0</v>
      </c>
    </row>
    <row r="37" spans="1:9">
      <c r="A37" s="8" t="s">
        <v>96</v>
      </c>
      <c r="B37" s="29" t="s">
        <v>153</v>
      </c>
      <c r="C37" s="15">
        <v>25585.458999999999</v>
      </c>
      <c r="D37" s="16">
        <v>-2.3661525869049276E-2</v>
      </c>
      <c r="E37" s="15">
        <v>24980.067999999999</v>
      </c>
      <c r="F37" s="16">
        <v>-0.27877942526017147</v>
      </c>
      <c r="G37" s="15">
        <v>18016.138999999999</v>
      </c>
      <c r="H37" s="41">
        <v>0.16909621978382824</v>
      </c>
      <c r="I37" s="17">
        <v>21062.6</v>
      </c>
    </row>
    <row r="38" spans="1:9">
      <c r="A38" s="48" t="s">
        <v>98</v>
      </c>
      <c r="B38" s="49" t="s">
        <v>154</v>
      </c>
      <c r="C38" s="24">
        <v>29419.834999999999</v>
      </c>
      <c r="D38" s="51">
        <v>-0.13462913711106808</v>
      </c>
      <c r="E38" s="24">
        <v>25459.067999999999</v>
      </c>
      <c r="F38" s="51">
        <v>-0.25322109198969894</v>
      </c>
      <c r="G38" s="24">
        <v>19012.294999999998</v>
      </c>
      <c r="H38" s="237">
        <v>0.10784100499176982</v>
      </c>
      <c r="I38" s="26">
        <v>21062.6</v>
      </c>
    </row>
    <row r="39" spans="1:9">
      <c r="A39" s="36" t="s">
        <v>100</v>
      </c>
      <c r="B39" s="37" t="s">
        <v>4</v>
      </c>
      <c r="C39" s="38">
        <v>46751.493000000009</v>
      </c>
      <c r="D39" s="39">
        <v>0.34651535085735102</v>
      </c>
      <c r="E39" s="38">
        <v>62951.603000000003</v>
      </c>
      <c r="F39" s="39">
        <v>-0.28627628433862118</v>
      </c>
      <c r="G39" s="38">
        <v>44930.052000000003</v>
      </c>
      <c r="H39" s="240">
        <v>0.70585137537788745</v>
      </c>
      <c r="I39" s="40">
        <v>76643.991000000009</v>
      </c>
    </row>
    <row r="40" spans="1:9">
      <c r="A40" s="105" t="s">
        <v>0</v>
      </c>
      <c r="B40" s="29" t="s">
        <v>155</v>
      </c>
      <c r="C40" s="15">
        <v>-23557.585060000456</v>
      </c>
      <c r="D40" s="16">
        <v>-1.0325154457916239</v>
      </c>
      <c r="E40" s="15">
        <v>765.98538000001281</v>
      </c>
      <c r="F40" s="16">
        <v>-3.7144760386939817</v>
      </c>
      <c r="G40" s="15">
        <v>-2079.248959999939</v>
      </c>
      <c r="H40" s="41">
        <v>-4.4352187435985426</v>
      </c>
      <c r="I40" s="17">
        <v>7142.6749999995664</v>
      </c>
    </row>
    <row r="41" spans="1:9">
      <c r="A41" s="105" t="s">
        <v>0</v>
      </c>
      <c r="B41" s="29" t="s">
        <v>156</v>
      </c>
      <c r="C41" s="15">
        <v>-70309.078060000465</v>
      </c>
      <c r="D41" s="16">
        <v>-0.11553928260968042</v>
      </c>
      <c r="E41" s="15">
        <v>-62185.61761999999</v>
      </c>
      <c r="F41" s="16">
        <v>-0.24404866013775953</v>
      </c>
      <c r="G41" s="15">
        <v>-47009.300959999942</v>
      </c>
      <c r="H41" s="41">
        <v>0.47845882794851347</v>
      </c>
      <c r="I41" s="17">
        <v>-69501.316000000443</v>
      </c>
    </row>
    <row r="42" spans="1:9">
      <c r="A42" s="115" t="s">
        <v>0</v>
      </c>
      <c r="B42" s="31" t="s">
        <v>157</v>
      </c>
      <c r="C42" s="20">
        <v>2106920.35255</v>
      </c>
      <c r="D42" s="104">
        <v>7.4452237223942069E-3</v>
      </c>
      <c r="E42" s="20">
        <v>2122606.8459400004</v>
      </c>
      <c r="F42" s="104">
        <v>-1.3768765956777068E-2</v>
      </c>
      <c r="G42" s="20">
        <v>2093381.1690599998</v>
      </c>
      <c r="H42" s="241">
        <v>4.0359313052356453E-2</v>
      </c>
      <c r="I42" s="21">
        <v>2177868.5950000002</v>
      </c>
    </row>
    <row r="43" spans="1:9">
      <c r="A43" s="115" t="s">
        <v>0</v>
      </c>
      <c r="B43" s="31" t="s">
        <v>6</v>
      </c>
      <c r="C43" s="60" t="s">
        <v>109</v>
      </c>
      <c r="D43" s="116">
        <v>0</v>
      </c>
      <c r="E43" s="60">
        <v>1.2167845511416329E-2</v>
      </c>
      <c r="F43" s="159">
        <v>0</v>
      </c>
      <c r="G43" s="60" t="s">
        <v>109</v>
      </c>
      <c r="H43" s="159">
        <v>0</v>
      </c>
      <c r="I43" s="160">
        <v>9.319288970742097E-2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8" orientation="landscape" r:id="rId1"/>
  <headerFooter alignWithMargins="0">
    <oddHeader>&amp;LFachgruppe für kantonale Finanzfragen (FkF)
Groupe d'études pour les finances cantonales&amp;CRechnung 2016 - Budget 2018
Compte 2016 - Budget 2018&amp;RZürich, 14.05.2018</oddHeader>
    <oddFooter>&amp;LQuelle: FkF Mai 2018&amp;RBlatt &amp;P /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6.28515625" style="992" customWidth="1"/>
    <col min="2" max="2" width="3.7109375" style="276" customWidth="1"/>
    <col min="3" max="3" width="44.7109375" style="276" customWidth="1"/>
    <col min="4" max="16384" width="11.42578125" style="276"/>
  </cols>
  <sheetData>
    <row r="1" spans="1:43" s="266" customFormat="1" ht="18" customHeight="1">
      <c r="A1" s="995" t="s">
        <v>113</v>
      </c>
      <c r="B1" s="493" t="s">
        <v>653</v>
      </c>
      <c r="C1" s="493" t="s">
        <v>172</v>
      </c>
      <c r="D1" s="262" t="s">
        <v>431</v>
      </c>
      <c r="E1" s="263" t="s">
        <v>22</v>
      </c>
      <c r="F1" s="262" t="s">
        <v>431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</row>
    <row r="2" spans="1:43" s="272" customFormat="1" ht="15" customHeight="1">
      <c r="A2" s="996"/>
      <c r="B2" s="268"/>
      <c r="C2" s="269" t="s">
        <v>432</v>
      </c>
      <c r="D2" s="270">
        <v>2016</v>
      </c>
      <c r="E2" s="271">
        <v>2017</v>
      </c>
      <c r="F2" s="270">
        <v>2017</v>
      </c>
      <c r="G2" s="271">
        <v>2018</v>
      </c>
    </row>
    <row r="3" spans="1:43" ht="15" customHeight="1">
      <c r="A3" s="273" t="s">
        <v>433</v>
      </c>
      <c r="B3" s="274"/>
      <c r="C3" s="274"/>
      <c r="D3" s="399"/>
      <c r="E3" s="399"/>
      <c r="F3" s="399"/>
      <c r="G3" s="399"/>
    </row>
    <row r="4" spans="1:43" s="282" customFormat="1" ht="12.75" customHeight="1">
      <c r="A4" s="997">
        <v>30</v>
      </c>
      <c r="B4" s="495"/>
      <c r="C4" s="279" t="s">
        <v>116</v>
      </c>
      <c r="D4" s="280">
        <v>0</v>
      </c>
      <c r="E4" s="280">
        <v>0</v>
      </c>
      <c r="F4" s="281">
        <v>0</v>
      </c>
      <c r="G4" s="281">
        <v>432828.81099999999</v>
      </c>
    </row>
    <row r="5" spans="1:43" s="282" customFormat="1" ht="12.75" customHeight="1">
      <c r="A5" s="291">
        <v>31</v>
      </c>
      <c r="B5" s="284"/>
      <c r="C5" s="285" t="s">
        <v>434</v>
      </c>
      <c r="D5" s="286">
        <v>0</v>
      </c>
      <c r="E5" s="286">
        <v>0</v>
      </c>
      <c r="F5" s="287">
        <v>0</v>
      </c>
      <c r="G5" s="287">
        <v>164520.00599999999</v>
      </c>
    </row>
    <row r="6" spans="1:43" s="282" customFormat="1" ht="12.75" customHeight="1">
      <c r="A6" s="288" t="s">
        <v>118</v>
      </c>
      <c r="B6" s="289"/>
      <c r="C6" s="290" t="s">
        <v>435</v>
      </c>
      <c r="D6" s="286">
        <v>0</v>
      </c>
      <c r="E6" s="286">
        <v>0</v>
      </c>
      <c r="F6" s="287">
        <v>0</v>
      </c>
      <c r="G6" s="287">
        <v>16006.75</v>
      </c>
    </row>
    <row r="7" spans="1:43" s="282" customFormat="1" ht="12.75" customHeight="1">
      <c r="A7" s="288" t="s">
        <v>436</v>
      </c>
      <c r="B7" s="289"/>
      <c r="C7" s="290" t="s">
        <v>437</v>
      </c>
      <c r="D7" s="286">
        <v>0</v>
      </c>
      <c r="E7" s="286">
        <v>0</v>
      </c>
      <c r="F7" s="287">
        <v>0</v>
      </c>
      <c r="G7" s="287">
        <v>0</v>
      </c>
    </row>
    <row r="8" spans="1:43" s="282" customFormat="1" ht="12.75" customHeight="1">
      <c r="A8" s="291">
        <v>330</v>
      </c>
      <c r="B8" s="284"/>
      <c r="C8" s="285" t="s">
        <v>438</v>
      </c>
      <c r="D8" s="286">
        <v>0</v>
      </c>
      <c r="E8" s="286">
        <v>0</v>
      </c>
      <c r="F8" s="287">
        <v>0</v>
      </c>
      <c r="G8" s="287">
        <v>67544.316000000006</v>
      </c>
    </row>
    <row r="9" spans="1:43" s="282" customFormat="1" ht="12.75" customHeight="1">
      <c r="A9" s="291">
        <v>332</v>
      </c>
      <c r="B9" s="284"/>
      <c r="C9" s="285" t="s">
        <v>439</v>
      </c>
      <c r="D9" s="286">
        <v>0</v>
      </c>
      <c r="E9" s="286">
        <v>0</v>
      </c>
      <c r="F9" s="287">
        <v>0</v>
      </c>
      <c r="G9" s="287">
        <v>0</v>
      </c>
    </row>
    <row r="10" spans="1:43" s="282" customFormat="1" ht="12.75" customHeight="1">
      <c r="A10" s="291">
        <v>339</v>
      </c>
      <c r="B10" s="284"/>
      <c r="C10" s="285" t="s">
        <v>440</v>
      </c>
      <c r="D10" s="286">
        <v>0</v>
      </c>
      <c r="E10" s="286">
        <v>0</v>
      </c>
      <c r="F10" s="287">
        <v>0</v>
      </c>
      <c r="G10" s="287">
        <v>0</v>
      </c>
    </row>
    <row r="11" spans="1:43" s="999" customFormat="1" ht="28.15" customHeight="1">
      <c r="A11" s="292">
        <v>350</v>
      </c>
      <c r="B11" s="998"/>
      <c r="C11" s="294" t="s">
        <v>441</v>
      </c>
      <c r="D11" s="286">
        <v>0</v>
      </c>
      <c r="E11" s="286">
        <v>0</v>
      </c>
      <c r="F11" s="287">
        <v>0</v>
      </c>
      <c r="G11" s="287">
        <v>0</v>
      </c>
    </row>
    <row r="12" spans="1:43" s="295" customFormat="1" ht="25.5">
      <c r="A12" s="292">
        <v>351</v>
      </c>
      <c r="B12" s="293"/>
      <c r="C12" s="294" t="s">
        <v>442</v>
      </c>
      <c r="D12" s="286">
        <v>0</v>
      </c>
      <c r="E12" s="286">
        <v>0</v>
      </c>
      <c r="F12" s="287">
        <v>0</v>
      </c>
      <c r="G12" s="287">
        <v>733.9</v>
      </c>
    </row>
    <row r="13" spans="1:43" s="282" customFormat="1" ht="12.75" customHeight="1">
      <c r="A13" s="291">
        <v>36</v>
      </c>
      <c r="B13" s="284"/>
      <c r="C13" s="285" t="s">
        <v>443</v>
      </c>
      <c r="D13" s="286">
        <v>0</v>
      </c>
      <c r="E13" s="286">
        <v>0</v>
      </c>
      <c r="F13" s="287">
        <v>0</v>
      </c>
      <c r="G13" s="287">
        <v>1276699.118</v>
      </c>
    </row>
    <row r="14" spans="1:43" s="282" customFormat="1" ht="12.75" customHeight="1">
      <c r="A14" s="296" t="s">
        <v>444</v>
      </c>
      <c r="B14" s="284"/>
      <c r="C14" s="297" t="s">
        <v>445</v>
      </c>
      <c r="D14" s="286">
        <v>0</v>
      </c>
      <c r="E14" s="286">
        <v>0</v>
      </c>
      <c r="F14" s="287">
        <v>0</v>
      </c>
      <c r="G14" s="287">
        <v>358503.674</v>
      </c>
    </row>
    <row r="15" spans="1:43" s="282" customFormat="1" ht="12.75" customHeight="1">
      <c r="A15" s="296" t="s">
        <v>446</v>
      </c>
      <c r="B15" s="284"/>
      <c r="C15" s="297" t="s">
        <v>447</v>
      </c>
      <c r="D15" s="286">
        <v>0</v>
      </c>
      <c r="E15" s="286">
        <v>0</v>
      </c>
      <c r="F15" s="287">
        <v>0</v>
      </c>
      <c r="G15" s="287">
        <v>112240.12300000001</v>
      </c>
    </row>
    <row r="16" spans="1:43" s="303" customFormat="1" ht="26.25" customHeight="1">
      <c r="A16" s="296" t="s">
        <v>448</v>
      </c>
      <c r="B16" s="496"/>
      <c r="C16" s="297" t="s">
        <v>449</v>
      </c>
      <c r="D16" s="286">
        <v>0</v>
      </c>
      <c r="E16" s="286">
        <v>0</v>
      </c>
      <c r="F16" s="287">
        <v>0</v>
      </c>
      <c r="G16" s="287">
        <v>0</v>
      </c>
    </row>
    <row r="17" spans="1:7" s="304" customFormat="1">
      <c r="A17" s="291">
        <v>37</v>
      </c>
      <c r="B17" s="284"/>
      <c r="C17" s="285" t="s">
        <v>450</v>
      </c>
      <c r="D17" s="286">
        <v>0</v>
      </c>
      <c r="E17" s="286">
        <v>0</v>
      </c>
      <c r="F17" s="287">
        <v>0</v>
      </c>
      <c r="G17" s="287">
        <v>184158.53099999999</v>
      </c>
    </row>
    <row r="18" spans="1:7" s="304" customFormat="1">
      <c r="A18" s="327" t="s">
        <v>451</v>
      </c>
      <c r="B18" s="289"/>
      <c r="C18" s="290" t="s">
        <v>452</v>
      </c>
      <c r="D18" s="286">
        <v>0</v>
      </c>
      <c r="E18" s="286">
        <v>0</v>
      </c>
      <c r="F18" s="287">
        <v>0</v>
      </c>
      <c r="G18" s="287">
        <v>8797.9349999999995</v>
      </c>
    </row>
    <row r="19" spans="1:7" s="304" customFormat="1">
      <c r="A19" s="327" t="s">
        <v>453</v>
      </c>
      <c r="B19" s="289"/>
      <c r="C19" s="290" t="s">
        <v>454</v>
      </c>
      <c r="D19" s="286">
        <v>0</v>
      </c>
      <c r="E19" s="286">
        <v>0</v>
      </c>
      <c r="F19" s="287">
        <v>0</v>
      </c>
      <c r="G19" s="287">
        <v>85088.322</v>
      </c>
    </row>
    <row r="20" spans="1:7" s="282" customFormat="1" ht="12.75" customHeight="1">
      <c r="A20" s="1000">
        <v>39</v>
      </c>
      <c r="B20" s="306"/>
      <c r="C20" s="307" t="s">
        <v>138</v>
      </c>
      <c r="D20" s="308">
        <v>0</v>
      </c>
      <c r="E20" s="308">
        <v>0</v>
      </c>
      <c r="F20" s="309">
        <v>0</v>
      </c>
      <c r="G20" s="309">
        <v>83483.087</v>
      </c>
    </row>
    <row r="21" spans="1:7" ht="12.75" customHeight="1">
      <c r="A21" s="1001"/>
      <c r="B21" s="310"/>
      <c r="C21" s="311" t="s">
        <v>455</v>
      </c>
      <c r="D21" s="312">
        <f t="shared" ref="D21:G21" si="0">D4+D5+SUM(D8:D13)+D17</f>
        <v>0</v>
      </c>
      <c r="E21" s="312">
        <f t="shared" si="0"/>
        <v>0</v>
      </c>
      <c r="F21" s="312">
        <f t="shared" si="0"/>
        <v>0</v>
      </c>
      <c r="G21" s="312">
        <f t="shared" si="0"/>
        <v>2126484.682</v>
      </c>
    </row>
    <row r="22" spans="1:7" s="999" customFormat="1" ht="12.75" customHeight="1">
      <c r="A22" s="292" t="s">
        <v>216</v>
      </c>
      <c r="B22" s="998"/>
      <c r="C22" s="294" t="s">
        <v>456</v>
      </c>
      <c r="D22" s="507">
        <v>0</v>
      </c>
      <c r="E22" s="507">
        <v>0</v>
      </c>
      <c r="F22" s="508">
        <v>0</v>
      </c>
      <c r="G22" s="508">
        <v>950813</v>
      </c>
    </row>
    <row r="23" spans="1:7" s="999" customFormat="1">
      <c r="A23" s="292" t="s">
        <v>218</v>
      </c>
      <c r="B23" s="998"/>
      <c r="C23" s="294" t="s">
        <v>457</v>
      </c>
      <c r="D23" s="507">
        <v>0</v>
      </c>
      <c r="E23" s="507">
        <v>0</v>
      </c>
      <c r="F23" s="508">
        <v>0</v>
      </c>
      <c r="G23" s="508">
        <v>142976</v>
      </c>
    </row>
    <row r="24" spans="1:7" s="315" customFormat="1" ht="12.75" customHeight="1">
      <c r="A24" s="291">
        <v>41</v>
      </c>
      <c r="B24" s="284"/>
      <c r="C24" s="285" t="s">
        <v>458</v>
      </c>
      <c r="D24" s="335">
        <v>0</v>
      </c>
      <c r="E24" s="335">
        <v>0</v>
      </c>
      <c r="F24" s="336">
        <v>0</v>
      </c>
      <c r="G24" s="336">
        <v>45485</v>
      </c>
    </row>
    <row r="25" spans="1:7" s="282" customFormat="1" ht="12.75" customHeight="1">
      <c r="A25" s="1002">
        <v>42</v>
      </c>
      <c r="B25" s="317"/>
      <c r="C25" s="285" t="s">
        <v>459</v>
      </c>
      <c r="D25" s="335">
        <v>0</v>
      </c>
      <c r="E25" s="335">
        <v>0</v>
      </c>
      <c r="F25" s="336">
        <v>0</v>
      </c>
      <c r="G25" s="336">
        <v>129338.33500000001</v>
      </c>
    </row>
    <row r="26" spans="1:7" s="322" customFormat="1" ht="12.75" customHeight="1">
      <c r="A26" s="292">
        <v>430</v>
      </c>
      <c r="B26" s="284"/>
      <c r="C26" s="285" t="s">
        <v>460</v>
      </c>
      <c r="D26" s="497">
        <v>0</v>
      </c>
      <c r="E26" s="497">
        <v>0</v>
      </c>
      <c r="F26" s="498">
        <v>0</v>
      </c>
      <c r="G26" s="498">
        <v>0</v>
      </c>
    </row>
    <row r="27" spans="1:7" s="322" customFormat="1" ht="12.75" customHeight="1">
      <c r="A27" s="292">
        <v>431</v>
      </c>
      <c r="B27" s="284"/>
      <c r="C27" s="285" t="s">
        <v>461</v>
      </c>
      <c r="D27" s="497">
        <v>0</v>
      </c>
      <c r="E27" s="497">
        <v>0</v>
      </c>
      <c r="F27" s="498">
        <v>0</v>
      </c>
      <c r="G27" s="498">
        <v>2487</v>
      </c>
    </row>
    <row r="28" spans="1:7" s="322" customFormat="1" ht="12.75" customHeight="1">
      <c r="A28" s="292">
        <v>432</v>
      </c>
      <c r="B28" s="284"/>
      <c r="C28" s="285" t="s">
        <v>462</v>
      </c>
      <c r="D28" s="497">
        <v>0</v>
      </c>
      <c r="E28" s="497">
        <v>0</v>
      </c>
      <c r="F28" s="498">
        <v>0</v>
      </c>
      <c r="G28" s="498">
        <v>0</v>
      </c>
    </row>
    <row r="29" spans="1:7" s="322" customFormat="1" ht="12.75" customHeight="1">
      <c r="A29" s="292">
        <v>439</v>
      </c>
      <c r="B29" s="284"/>
      <c r="C29" s="285" t="s">
        <v>463</v>
      </c>
      <c r="D29" s="497">
        <v>0</v>
      </c>
      <c r="E29" s="497">
        <v>0</v>
      </c>
      <c r="F29" s="498">
        <v>0</v>
      </c>
      <c r="G29" s="498">
        <v>7808.5</v>
      </c>
    </row>
    <row r="30" spans="1:7" s="282" customFormat="1" ht="25.5">
      <c r="A30" s="292">
        <v>450</v>
      </c>
      <c r="B30" s="293"/>
      <c r="C30" s="294" t="s">
        <v>464</v>
      </c>
      <c r="D30" s="286">
        <v>0</v>
      </c>
      <c r="E30" s="286">
        <v>0</v>
      </c>
      <c r="F30" s="287">
        <v>0</v>
      </c>
      <c r="G30" s="287">
        <v>0</v>
      </c>
    </row>
    <row r="31" spans="1:7" s="295" customFormat="1" ht="25.5">
      <c r="A31" s="292">
        <v>451</v>
      </c>
      <c r="B31" s="293"/>
      <c r="C31" s="294" t="s">
        <v>465</v>
      </c>
      <c r="D31" s="335">
        <v>0</v>
      </c>
      <c r="E31" s="335">
        <v>0</v>
      </c>
      <c r="F31" s="336">
        <v>0</v>
      </c>
      <c r="G31" s="336">
        <v>14600.592000000001</v>
      </c>
    </row>
    <row r="32" spans="1:7" s="282" customFormat="1" ht="12.75" customHeight="1">
      <c r="A32" s="291">
        <v>46</v>
      </c>
      <c r="B32" s="284"/>
      <c r="C32" s="285" t="s">
        <v>466</v>
      </c>
      <c r="D32" s="335">
        <v>0</v>
      </c>
      <c r="E32" s="335">
        <v>0</v>
      </c>
      <c r="F32" s="336">
        <v>0</v>
      </c>
      <c r="G32" s="336">
        <v>550086.21100000001</v>
      </c>
    </row>
    <row r="33" spans="1:7" s="303" customFormat="1" ht="25.5">
      <c r="A33" s="296" t="s">
        <v>467</v>
      </c>
      <c r="B33" s="1003"/>
      <c r="C33" s="297" t="s">
        <v>468</v>
      </c>
      <c r="D33" s="1004">
        <v>0</v>
      </c>
      <c r="E33" s="1004">
        <v>0</v>
      </c>
      <c r="F33" s="1005">
        <v>0</v>
      </c>
      <c r="G33" s="1005">
        <v>0</v>
      </c>
    </row>
    <row r="34" spans="1:7" s="282" customFormat="1" ht="15" customHeight="1">
      <c r="A34" s="291">
        <v>47</v>
      </c>
      <c r="B34" s="284"/>
      <c r="C34" s="285" t="s">
        <v>450</v>
      </c>
      <c r="D34" s="335">
        <v>0</v>
      </c>
      <c r="E34" s="335">
        <v>0</v>
      </c>
      <c r="F34" s="336">
        <v>0</v>
      </c>
      <c r="G34" s="336">
        <v>184158.53099999999</v>
      </c>
    </row>
    <row r="35" spans="1:7" s="282" customFormat="1" ht="15" customHeight="1">
      <c r="A35" s="1000">
        <v>49</v>
      </c>
      <c r="B35" s="306"/>
      <c r="C35" s="307" t="s">
        <v>138</v>
      </c>
      <c r="D35" s="380">
        <v>0</v>
      </c>
      <c r="E35" s="380">
        <v>0</v>
      </c>
      <c r="F35" s="381">
        <v>0</v>
      </c>
      <c r="G35" s="381">
        <v>83483.087</v>
      </c>
    </row>
    <row r="36" spans="1:7" ht="13.5" customHeight="1">
      <c r="A36" s="1001"/>
      <c r="B36" s="341"/>
      <c r="C36" s="311" t="s">
        <v>469</v>
      </c>
      <c r="D36" s="312">
        <f t="shared" ref="D36:G36" si="1">D22+D23+D24+D25+D26+D27+D28+D29+D30+D31+D32+D34</f>
        <v>0</v>
      </c>
      <c r="E36" s="312">
        <f t="shared" si="1"/>
        <v>0</v>
      </c>
      <c r="F36" s="312">
        <f t="shared" si="1"/>
        <v>0</v>
      </c>
      <c r="G36" s="312">
        <f t="shared" si="1"/>
        <v>2027753.1689999998</v>
      </c>
    </row>
    <row r="37" spans="1:7" s="499" customFormat="1" ht="15" customHeight="1">
      <c r="A37" s="1001"/>
      <c r="B37" s="341"/>
      <c r="C37" s="311" t="s">
        <v>470</v>
      </c>
      <c r="D37" s="312">
        <f t="shared" ref="D37:G37" si="2">D36-D21</f>
        <v>0</v>
      </c>
      <c r="E37" s="312">
        <f t="shared" si="2"/>
        <v>0</v>
      </c>
      <c r="F37" s="312">
        <f t="shared" si="2"/>
        <v>0</v>
      </c>
      <c r="G37" s="312">
        <f t="shared" si="2"/>
        <v>-98731.513000000268</v>
      </c>
    </row>
    <row r="38" spans="1:7" s="295" customFormat="1" ht="15" customHeight="1">
      <c r="A38" s="291">
        <v>340</v>
      </c>
      <c r="B38" s="284"/>
      <c r="C38" s="285" t="s">
        <v>471</v>
      </c>
      <c r="D38" s="335">
        <v>0</v>
      </c>
      <c r="E38" s="335">
        <v>0</v>
      </c>
      <c r="F38" s="336">
        <v>0</v>
      </c>
      <c r="G38" s="336">
        <v>21400.338</v>
      </c>
    </row>
    <row r="39" spans="1:7" s="295" customFormat="1" ht="15" customHeight="1">
      <c r="A39" s="291">
        <v>341</v>
      </c>
      <c r="B39" s="284"/>
      <c r="C39" s="285" t="s">
        <v>472</v>
      </c>
      <c r="D39" s="335">
        <v>0</v>
      </c>
      <c r="E39" s="335">
        <v>0</v>
      </c>
      <c r="F39" s="336">
        <v>0</v>
      </c>
      <c r="G39" s="336">
        <v>2.5</v>
      </c>
    </row>
    <row r="40" spans="1:7" s="303" customFormat="1" ht="15" customHeight="1">
      <c r="A40" s="292">
        <v>342</v>
      </c>
      <c r="B40" s="998"/>
      <c r="C40" s="294" t="s">
        <v>473</v>
      </c>
      <c r="D40" s="507">
        <v>0</v>
      </c>
      <c r="E40" s="507">
        <v>0</v>
      </c>
      <c r="F40" s="508">
        <v>0</v>
      </c>
      <c r="G40" s="508">
        <v>555.20000000000005</v>
      </c>
    </row>
    <row r="41" spans="1:7" s="295" customFormat="1" ht="15" customHeight="1">
      <c r="A41" s="291">
        <v>343</v>
      </c>
      <c r="B41" s="284"/>
      <c r="C41" s="285" t="s">
        <v>474</v>
      </c>
      <c r="D41" s="335">
        <v>0</v>
      </c>
      <c r="E41" s="335">
        <v>0</v>
      </c>
      <c r="F41" s="336">
        <v>0</v>
      </c>
      <c r="G41" s="336">
        <v>0</v>
      </c>
    </row>
    <row r="42" spans="1:7" s="303" customFormat="1" ht="15" customHeight="1">
      <c r="A42" s="292">
        <v>344</v>
      </c>
      <c r="B42" s="998"/>
      <c r="C42" s="294" t="s">
        <v>475</v>
      </c>
      <c r="D42" s="507">
        <v>0</v>
      </c>
      <c r="E42" s="507">
        <v>0</v>
      </c>
      <c r="F42" s="508">
        <v>0</v>
      </c>
      <c r="G42" s="508">
        <v>0</v>
      </c>
    </row>
    <row r="43" spans="1:7" s="295" customFormat="1" ht="15" customHeight="1">
      <c r="A43" s="291">
        <v>349</v>
      </c>
      <c r="B43" s="284"/>
      <c r="C43" s="285" t="s">
        <v>476</v>
      </c>
      <c r="D43" s="335">
        <v>0</v>
      </c>
      <c r="E43" s="335">
        <v>0</v>
      </c>
      <c r="F43" s="336">
        <v>0</v>
      </c>
      <c r="G43" s="336">
        <v>0</v>
      </c>
    </row>
    <row r="44" spans="1:7" s="282" customFormat="1" ht="15" customHeight="1">
      <c r="A44" s="291">
        <v>440</v>
      </c>
      <c r="B44" s="284"/>
      <c r="C44" s="285" t="s">
        <v>477</v>
      </c>
      <c r="D44" s="335">
        <v>0</v>
      </c>
      <c r="E44" s="335">
        <v>0</v>
      </c>
      <c r="F44" s="336">
        <v>0</v>
      </c>
      <c r="G44" s="336">
        <v>7354</v>
      </c>
    </row>
    <row r="45" spans="1:7" s="999" customFormat="1" ht="15" customHeight="1">
      <c r="A45" s="292">
        <v>441</v>
      </c>
      <c r="B45" s="998"/>
      <c r="C45" s="294" t="s">
        <v>478</v>
      </c>
      <c r="D45" s="1006">
        <v>0</v>
      </c>
      <c r="E45" s="1006">
        <v>0</v>
      </c>
      <c r="F45" s="1007">
        <v>0</v>
      </c>
      <c r="G45" s="1007">
        <v>3</v>
      </c>
    </row>
    <row r="46" spans="1:7" s="999" customFormat="1" ht="15" customHeight="1">
      <c r="A46" s="292">
        <v>442</v>
      </c>
      <c r="B46" s="998"/>
      <c r="C46" s="294" t="s">
        <v>479</v>
      </c>
      <c r="D46" s="507">
        <v>0</v>
      </c>
      <c r="E46" s="507">
        <v>0</v>
      </c>
      <c r="F46" s="508">
        <v>0</v>
      </c>
      <c r="G46" s="508">
        <v>1553</v>
      </c>
    </row>
    <row r="47" spans="1:7" s="282" customFormat="1" ht="15" customHeight="1">
      <c r="A47" s="291">
        <v>443</v>
      </c>
      <c r="B47" s="284"/>
      <c r="C47" s="285" t="s">
        <v>480</v>
      </c>
      <c r="D47" s="349">
        <v>0</v>
      </c>
      <c r="E47" s="349">
        <v>0</v>
      </c>
      <c r="F47" s="350">
        <v>0</v>
      </c>
      <c r="G47" s="350">
        <v>325.60000000000002</v>
      </c>
    </row>
    <row r="48" spans="1:7" s="282" customFormat="1" ht="15" customHeight="1">
      <c r="A48" s="291">
        <v>444</v>
      </c>
      <c r="B48" s="284"/>
      <c r="C48" s="285" t="s">
        <v>481</v>
      </c>
      <c r="D48" s="349">
        <v>0</v>
      </c>
      <c r="E48" s="349">
        <v>0</v>
      </c>
      <c r="F48" s="350">
        <v>0</v>
      </c>
      <c r="G48" s="350">
        <v>0</v>
      </c>
    </row>
    <row r="49" spans="1:7" s="282" customFormat="1" ht="15" customHeight="1">
      <c r="A49" s="291">
        <v>445</v>
      </c>
      <c r="B49" s="284"/>
      <c r="C49" s="285" t="s">
        <v>482</v>
      </c>
      <c r="D49" s="335">
        <v>0</v>
      </c>
      <c r="E49" s="335">
        <v>0</v>
      </c>
      <c r="F49" s="336">
        <v>0</v>
      </c>
      <c r="G49" s="336">
        <v>0</v>
      </c>
    </row>
    <row r="50" spans="1:7" s="282" customFormat="1" ht="15" customHeight="1">
      <c r="A50" s="291">
        <v>446</v>
      </c>
      <c r="B50" s="284"/>
      <c r="C50" s="285" t="s">
        <v>483</v>
      </c>
      <c r="D50" s="335">
        <v>0</v>
      </c>
      <c r="E50" s="335">
        <v>0</v>
      </c>
      <c r="F50" s="336">
        <v>0</v>
      </c>
      <c r="G50" s="336">
        <v>26125</v>
      </c>
    </row>
    <row r="51" spans="1:7" s="999" customFormat="1" ht="15" customHeight="1">
      <c r="A51" s="292">
        <v>447</v>
      </c>
      <c r="B51" s="998"/>
      <c r="C51" s="294" t="s">
        <v>484</v>
      </c>
      <c r="D51" s="507">
        <v>0</v>
      </c>
      <c r="E51" s="507">
        <v>0</v>
      </c>
      <c r="F51" s="508">
        <v>0</v>
      </c>
      <c r="G51" s="508">
        <v>24917.31</v>
      </c>
    </row>
    <row r="52" spans="1:7" s="282" customFormat="1" ht="15" customHeight="1">
      <c r="A52" s="291">
        <v>448</v>
      </c>
      <c r="B52" s="284"/>
      <c r="C52" s="285" t="s">
        <v>485</v>
      </c>
      <c r="D52" s="349">
        <v>0</v>
      </c>
      <c r="E52" s="349">
        <v>0</v>
      </c>
      <c r="F52" s="350">
        <v>0</v>
      </c>
      <c r="G52" s="350">
        <v>10</v>
      </c>
    </row>
    <row r="53" spans="1:7" s="999" customFormat="1" ht="15" customHeight="1">
      <c r="A53" s="292">
        <v>449</v>
      </c>
      <c r="B53" s="998"/>
      <c r="C53" s="294" t="s">
        <v>486</v>
      </c>
      <c r="D53" s="1006">
        <v>0</v>
      </c>
      <c r="E53" s="1006">
        <v>0</v>
      </c>
      <c r="F53" s="1007">
        <v>0</v>
      </c>
      <c r="G53" s="1007">
        <v>0</v>
      </c>
    </row>
    <row r="54" spans="1:7" s="295" customFormat="1" ht="13.5" customHeight="1">
      <c r="A54" s="337" t="s">
        <v>487</v>
      </c>
      <c r="B54" s="338"/>
      <c r="C54" s="338" t="s">
        <v>488</v>
      </c>
      <c r="D54" s="1008">
        <v>0</v>
      </c>
      <c r="E54" s="1008">
        <v>0</v>
      </c>
      <c r="F54" s="1009">
        <v>0</v>
      </c>
      <c r="G54" s="1009">
        <v>0</v>
      </c>
    </row>
    <row r="55" spans="1:7" ht="15" customHeight="1">
      <c r="A55" s="1010"/>
      <c r="B55" s="341"/>
      <c r="C55" s="311" t="s">
        <v>489</v>
      </c>
      <c r="D55" s="312">
        <f t="shared" ref="D55:G55" si="3">SUM(D44:D53)-SUM(D38:D43)</f>
        <v>0</v>
      </c>
      <c r="E55" s="312">
        <f t="shared" si="3"/>
        <v>0</v>
      </c>
      <c r="F55" s="312">
        <f t="shared" ref="F55" si="4">SUM(F44:F53)-SUM(F38:F43)</f>
        <v>0</v>
      </c>
      <c r="G55" s="312">
        <f t="shared" si="3"/>
        <v>38329.872000000003</v>
      </c>
    </row>
    <row r="56" spans="1:7" ht="14.25" customHeight="1">
      <c r="A56" s="1010"/>
      <c r="B56" s="341"/>
      <c r="C56" s="311" t="s">
        <v>490</v>
      </c>
      <c r="D56" s="312">
        <f t="shared" ref="D56:G56" si="5">D55+D37</f>
        <v>0</v>
      </c>
      <c r="E56" s="312">
        <f t="shared" si="5"/>
        <v>0</v>
      </c>
      <c r="F56" s="312">
        <f t="shared" si="5"/>
        <v>0</v>
      </c>
      <c r="G56" s="312">
        <f t="shared" si="5"/>
        <v>-60401.641000000265</v>
      </c>
    </row>
    <row r="57" spans="1:7" s="282" customFormat="1" ht="15.75" customHeight="1">
      <c r="A57" s="1011">
        <v>380</v>
      </c>
      <c r="B57" s="343"/>
      <c r="C57" s="344" t="s">
        <v>491</v>
      </c>
      <c r="D57" s="345">
        <v>0</v>
      </c>
      <c r="E57" s="345">
        <v>0</v>
      </c>
      <c r="F57" s="346">
        <v>0</v>
      </c>
      <c r="G57" s="346">
        <v>0</v>
      </c>
    </row>
    <row r="58" spans="1:7" s="282" customFormat="1" ht="15.75" customHeight="1">
      <c r="A58" s="1011">
        <v>381</v>
      </c>
      <c r="B58" s="343"/>
      <c r="C58" s="344" t="s">
        <v>492</v>
      </c>
      <c r="D58" s="345">
        <v>0</v>
      </c>
      <c r="E58" s="345">
        <v>0</v>
      </c>
      <c r="F58" s="346">
        <v>0</v>
      </c>
      <c r="G58" s="346">
        <v>0</v>
      </c>
    </row>
    <row r="59" spans="1:7" s="295" customFormat="1" ht="27.6" customHeight="1">
      <c r="A59" s="292">
        <v>383</v>
      </c>
      <c r="B59" s="293"/>
      <c r="C59" s="294" t="s">
        <v>493</v>
      </c>
      <c r="D59" s="347">
        <v>0</v>
      </c>
      <c r="E59" s="347">
        <v>0</v>
      </c>
      <c r="F59" s="348">
        <v>0</v>
      </c>
      <c r="G59" s="348">
        <v>0</v>
      </c>
    </row>
    <row r="60" spans="1:7" s="295" customFormat="1">
      <c r="A60" s="292">
        <v>3840</v>
      </c>
      <c r="B60" s="293"/>
      <c r="C60" s="294" t="s">
        <v>494</v>
      </c>
      <c r="D60" s="502">
        <v>0</v>
      </c>
      <c r="E60" s="502">
        <v>0</v>
      </c>
      <c r="F60" s="503">
        <v>0</v>
      </c>
      <c r="G60" s="503">
        <v>0</v>
      </c>
    </row>
    <row r="61" spans="1:7" s="295" customFormat="1" ht="26.45" customHeight="1">
      <c r="A61" s="292">
        <v>3841</v>
      </c>
      <c r="B61" s="293"/>
      <c r="C61" s="294" t="s">
        <v>495</v>
      </c>
      <c r="D61" s="502">
        <v>0</v>
      </c>
      <c r="E61" s="502">
        <v>0</v>
      </c>
      <c r="F61" s="503">
        <v>0</v>
      </c>
      <c r="G61" s="503">
        <v>0</v>
      </c>
    </row>
    <row r="62" spans="1:7" s="295" customFormat="1">
      <c r="A62" s="351">
        <v>386</v>
      </c>
      <c r="B62" s="352"/>
      <c r="C62" s="353" t="s">
        <v>496</v>
      </c>
      <c r="D62" s="502">
        <v>0</v>
      </c>
      <c r="E62" s="502">
        <v>0</v>
      </c>
      <c r="F62" s="503">
        <v>0</v>
      </c>
      <c r="G62" s="503">
        <v>0</v>
      </c>
    </row>
    <row r="63" spans="1:7" s="295" customFormat="1" ht="27.6" customHeight="1">
      <c r="A63" s="292">
        <v>387</v>
      </c>
      <c r="B63" s="293"/>
      <c r="C63" s="294" t="s">
        <v>497</v>
      </c>
      <c r="D63" s="502">
        <v>0</v>
      </c>
      <c r="E63" s="502">
        <v>0</v>
      </c>
      <c r="F63" s="503">
        <v>0</v>
      </c>
      <c r="G63" s="503">
        <v>0</v>
      </c>
    </row>
    <row r="64" spans="1:7" s="295" customFormat="1">
      <c r="A64" s="291">
        <v>389</v>
      </c>
      <c r="B64" s="354"/>
      <c r="C64" s="285" t="s">
        <v>137</v>
      </c>
      <c r="D64" s="335">
        <v>0</v>
      </c>
      <c r="E64" s="335">
        <v>0</v>
      </c>
      <c r="F64" s="336">
        <v>0</v>
      </c>
      <c r="G64" s="336">
        <v>0</v>
      </c>
    </row>
    <row r="65" spans="1:7" s="999" customFormat="1">
      <c r="A65" s="292" t="s">
        <v>260</v>
      </c>
      <c r="B65" s="998"/>
      <c r="C65" s="294" t="s">
        <v>498</v>
      </c>
      <c r="D65" s="507">
        <v>0</v>
      </c>
      <c r="E65" s="507">
        <v>0</v>
      </c>
      <c r="F65" s="508">
        <v>0</v>
      </c>
      <c r="G65" s="508">
        <v>0</v>
      </c>
    </row>
    <row r="66" spans="1:7" s="357" customFormat="1" ht="25.5">
      <c r="A66" s="292" t="s">
        <v>262</v>
      </c>
      <c r="B66" s="356"/>
      <c r="C66" s="294" t="s">
        <v>499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292">
        <v>481</v>
      </c>
      <c r="B67" s="284"/>
      <c r="C67" s="285" t="s">
        <v>500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292">
        <v>482</v>
      </c>
      <c r="B68" s="284"/>
      <c r="C68" s="285" t="s">
        <v>501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292">
        <v>483</v>
      </c>
      <c r="B69" s="284"/>
      <c r="C69" s="285" t="s">
        <v>502</v>
      </c>
      <c r="D69" s="335">
        <v>0</v>
      </c>
      <c r="E69" s="335">
        <v>0</v>
      </c>
      <c r="F69" s="336">
        <v>0</v>
      </c>
      <c r="G69" s="336">
        <v>0</v>
      </c>
    </row>
    <row r="70" spans="1:7" s="282" customFormat="1">
      <c r="A70" s="292">
        <v>484</v>
      </c>
      <c r="B70" s="284"/>
      <c r="C70" s="285" t="s">
        <v>503</v>
      </c>
      <c r="D70" s="335">
        <v>0</v>
      </c>
      <c r="E70" s="335">
        <v>0</v>
      </c>
      <c r="F70" s="336">
        <v>0</v>
      </c>
      <c r="G70" s="336">
        <v>0</v>
      </c>
    </row>
    <row r="71" spans="1:7" s="999" customFormat="1" ht="25.5">
      <c r="A71" s="292">
        <v>485</v>
      </c>
      <c r="B71" s="998"/>
      <c r="C71" s="294" t="s">
        <v>504</v>
      </c>
      <c r="D71" s="507">
        <v>0</v>
      </c>
      <c r="E71" s="507">
        <v>0</v>
      </c>
      <c r="F71" s="508">
        <v>0</v>
      </c>
      <c r="G71" s="508">
        <v>0</v>
      </c>
    </row>
    <row r="72" spans="1:7" s="282" customFormat="1">
      <c r="A72" s="292">
        <v>486</v>
      </c>
      <c r="B72" s="284"/>
      <c r="C72" s="285" t="s">
        <v>505</v>
      </c>
      <c r="D72" s="335">
        <v>0</v>
      </c>
      <c r="E72" s="335">
        <v>0</v>
      </c>
      <c r="F72" s="336">
        <v>0</v>
      </c>
      <c r="G72" s="336">
        <v>0</v>
      </c>
    </row>
    <row r="73" spans="1:7" s="303" customFormat="1" ht="25.5">
      <c r="A73" s="292">
        <v>487</v>
      </c>
      <c r="B73" s="1003"/>
      <c r="C73" s="294" t="s">
        <v>506</v>
      </c>
      <c r="D73" s="507">
        <v>0</v>
      </c>
      <c r="E73" s="507">
        <v>0</v>
      </c>
      <c r="F73" s="508">
        <v>0</v>
      </c>
      <c r="G73" s="508">
        <v>0</v>
      </c>
    </row>
    <row r="74" spans="1:7" s="295" customFormat="1" ht="15" customHeight="1">
      <c r="A74" s="292">
        <v>489</v>
      </c>
      <c r="B74" s="358"/>
      <c r="C74" s="307" t="s">
        <v>170</v>
      </c>
      <c r="D74" s="507">
        <v>0</v>
      </c>
      <c r="E74" s="507">
        <v>0</v>
      </c>
      <c r="F74" s="508">
        <v>0</v>
      </c>
      <c r="G74" s="508">
        <v>23158.519</v>
      </c>
    </row>
    <row r="75" spans="1:7" s="295" customFormat="1">
      <c r="A75" s="359" t="s">
        <v>507</v>
      </c>
      <c r="B75" s="358"/>
      <c r="C75" s="338" t="s">
        <v>508</v>
      </c>
      <c r="D75" s="335">
        <v>0</v>
      </c>
      <c r="E75" s="335">
        <v>0</v>
      </c>
      <c r="F75" s="336">
        <v>0</v>
      </c>
      <c r="G75" s="336">
        <v>20458.519</v>
      </c>
    </row>
    <row r="76" spans="1:7">
      <c r="A76" s="1001"/>
      <c r="B76" s="310"/>
      <c r="C76" s="311" t="s">
        <v>509</v>
      </c>
      <c r="D76" s="312">
        <f t="shared" ref="D76:G76" si="6">SUM(D65:D74)-SUM(D57:D64)</f>
        <v>0</v>
      </c>
      <c r="E76" s="312">
        <f t="shared" si="6"/>
        <v>0</v>
      </c>
      <c r="F76" s="312">
        <f t="shared" ref="F76" si="7">SUM(F65:F74)-SUM(F57:F64)</f>
        <v>0</v>
      </c>
      <c r="G76" s="312">
        <f t="shared" si="6"/>
        <v>23158.519</v>
      </c>
    </row>
    <row r="77" spans="1:7">
      <c r="A77" s="1012"/>
      <c r="B77" s="360"/>
      <c r="C77" s="311" t="s">
        <v>510</v>
      </c>
      <c r="D77" s="312">
        <f t="shared" ref="D77:G77" si="8">D56+D76</f>
        <v>0</v>
      </c>
      <c r="E77" s="312">
        <f t="shared" si="8"/>
        <v>0</v>
      </c>
      <c r="F77" s="312">
        <f t="shared" si="8"/>
        <v>0</v>
      </c>
      <c r="G77" s="312">
        <f t="shared" si="8"/>
        <v>-37243.122000000265</v>
      </c>
    </row>
    <row r="78" spans="1:7">
      <c r="A78" s="1013">
        <v>3</v>
      </c>
      <c r="B78" s="361"/>
      <c r="C78" s="362" t="s">
        <v>275</v>
      </c>
      <c r="D78" s="363">
        <f t="shared" ref="D78:G78" si="9">D20+D21+SUM(D38:D43)+SUM(D57:D64)</f>
        <v>0</v>
      </c>
      <c r="E78" s="363">
        <f t="shared" si="9"/>
        <v>0</v>
      </c>
      <c r="F78" s="363">
        <f t="shared" si="9"/>
        <v>0</v>
      </c>
      <c r="G78" s="363">
        <f t="shared" si="9"/>
        <v>2231925.807</v>
      </c>
    </row>
    <row r="79" spans="1:7">
      <c r="A79" s="1013">
        <v>4</v>
      </c>
      <c r="B79" s="361"/>
      <c r="C79" s="362" t="s">
        <v>276</v>
      </c>
      <c r="D79" s="363">
        <f t="shared" ref="D79:G79" si="10">D35+D36+SUM(D44:D53)+SUM(D65:D74)</f>
        <v>0</v>
      </c>
      <c r="E79" s="363">
        <f t="shared" si="10"/>
        <v>0</v>
      </c>
      <c r="F79" s="363">
        <f t="shared" si="10"/>
        <v>0</v>
      </c>
      <c r="G79" s="363">
        <f t="shared" si="10"/>
        <v>2194682.6849999996</v>
      </c>
    </row>
    <row r="80" spans="1:7">
      <c r="A80" s="1014"/>
      <c r="B80" s="364"/>
      <c r="C80" s="365"/>
      <c r="D80" s="482"/>
      <c r="E80" s="482"/>
      <c r="F80" s="482"/>
      <c r="G80" s="482"/>
    </row>
    <row r="81" spans="1:7">
      <c r="A81" s="366" t="s">
        <v>511</v>
      </c>
      <c r="B81" s="367"/>
      <c r="C81" s="367"/>
      <c r="D81" s="1015"/>
      <c r="E81" s="1015"/>
      <c r="F81" s="1015"/>
      <c r="G81" s="1015"/>
    </row>
    <row r="82" spans="1:7" s="282" customFormat="1">
      <c r="A82" s="368">
        <v>50</v>
      </c>
      <c r="B82" s="369"/>
      <c r="C82" s="369" t="s">
        <v>512</v>
      </c>
      <c r="D82" s="335">
        <v>0</v>
      </c>
      <c r="E82" s="335">
        <v>0</v>
      </c>
      <c r="F82" s="336">
        <v>0</v>
      </c>
      <c r="G82" s="336">
        <v>54137.040999999997</v>
      </c>
    </row>
    <row r="83" spans="1:7" s="282" customFormat="1">
      <c r="A83" s="368">
        <v>51</v>
      </c>
      <c r="B83" s="369"/>
      <c r="C83" s="369" t="s">
        <v>513</v>
      </c>
      <c r="D83" s="335">
        <v>0</v>
      </c>
      <c r="E83" s="335">
        <v>0</v>
      </c>
      <c r="F83" s="336">
        <v>0</v>
      </c>
      <c r="G83" s="336">
        <v>0</v>
      </c>
    </row>
    <row r="84" spans="1:7" s="282" customFormat="1">
      <c r="A84" s="368">
        <v>52</v>
      </c>
      <c r="B84" s="369"/>
      <c r="C84" s="369" t="s">
        <v>514</v>
      </c>
      <c r="D84" s="335">
        <v>0</v>
      </c>
      <c r="E84" s="335">
        <v>0</v>
      </c>
      <c r="F84" s="336">
        <v>0</v>
      </c>
      <c r="G84" s="336">
        <v>7283.5</v>
      </c>
    </row>
    <row r="85" spans="1:7" s="282" customFormat="1">
      <c r="A85" s="372">
        <v>54</v>
      </c>
      <c r="B85" s="373"/>
      <c r="C85" s="373" t="s">
        <v>515</v>
      </c>
      <c r="D85" s="335">
        <v>0</v>
      </c>
      <c r="E85" s="335">
        <v>0</v>
      </c>
      <c r="F85" s="336">
        <v>0</v>
      </c>
      <c r="G85" s="336">
        <v>6019.5</v>
      </c>
    </row>
    <row r="86" spans="1:7" s="282" customFormat="1">
      <c r="A86" s="372">
        <v>55</v>
      </c>
      <c r="B86" s="373"/>
      <c r="C86" s="373" t="s">
        <v>516</v>
      </c>
      <c r="D86" s="335">
        <v>0</v>
      </c>
      <c r="E86" s="335">
        <v>0</v>
      </c>
      <c r="F86" s="336">
        <v>0</v>
      </c>
      <c r="G86" s="336">
        <v>12000</v>
      </c>
    </row>
    <row r="87" spans="1:7" s="282" customFormat="1">
      <c r="A87" s="372">
        <v>56</v>
      </c>
      <c r="B87" s="373"/>
      <c r="C87" s="373" t="s">
        <v>517</v>
      </c>
      <c r="D87" s="335">
        <v>0</v>
      </c>
      <c r="E87" s="335">
        <v>0</v>
      </c>
      <c r="F87" s="336">
        <v>0</v>
      </c>
      <c r="G87" s="336">
        <v>15106.55</v>
      </c>
    </row>
    <row r="88" spans="1:7" s="282" customFormat="1">
      <c r="A88" s="368">
        <v>57</v>
      </c>
      <c r="B88" s="369"/>
      <c r="C88" s="369" t="s">
        <v>518</v>
      </c>
      <c r="D88" s="335">
        <v>0</v>
      </c>
      <c r="E88" s="335">
        <v>0</v>
      </c>
      <c r="F88" s="336">
        <v>0</v>
      </c>
      <c r="G88" s="336">
        <v>3160</v>
      </c>
    </row>
    <row r="89" spans="1:7" s="999" customFormat="1" ht="25.5">
      <c r="A89" s="385">
        <v>580</v>
      </c>
      <c r="B89" s="386"/>
      <c r="C89" s="386" t="s">
        <v>519</v>
      </c>
      <c r="D89" s="507">
        <v>0</v>
      </c>
      <c r="E89" s="507">
        <v>0</v>
      </c>
      <c r="F89" s="508">
        <v>0</v>
      </c>
      <c r="G89" s="508">
        <v>0</v>
      </c>
    </row>
    <row r="90" spans="1:7" s="999" customFormat="1" ht="25.5">
      <c r="A90" s="385">
        <v>582</v>
      </c>
      <c r="B90" s="386"/>
      <c r="C90" s="386" t="s">
        <v>520</v>
      </c>
      <c r="D90" s="507">
        <v>0</v>
      </c>
      <c r="E90" s="507">
        <v>0</v>
      </c>
      <c r="F90" s="508">
        <v>0</v>
      </c>
      <c r="G90" s="508">
        <v>0</v>
      </c>
    </row>
    <row r="91" spans="1:7" s="282" customFormat="1">
      <c r="A91" s="368">
        <v>584</v>
      </c>
      <c r="B91" s="369"/>
      <c r="C91" s="369" t="s">
        <v>521</v>
      </c>
      <c r="D91" s="335">
        <v>0</v>
      </c>
      <c r="E91" s="335">
        <v>0</v>
      </c>
      <c r="F91" s="336">
        <v>0</v>
      </c>
      <c r="G91" s="336">
        <v>0</v>
      </c>
    </row>
    <row r="92" spans="1:7" s="999" customFormat="1" ht="25.5">
      <c r="A92" s="385">
        <v>585</v>
      </c>
      <c r="B92" s="386"/>
      <c r="C92" s="386" t="s">
        <v>522</v>
      </c>
      <c r="D92" s="507">
        <v>0</v>
      </c>
      <c r="E92" s="507">
        <v>0</v>
      </c>
      <c r="F92" s="508">
        <v>0</v>
      </c>
      <c r="G92" s="508">
        <v>0</v>
      </c>
    </row>
    <row r="93" spans="1:7" s="282" customFormat="1">
      <c r="A93" s="368">
        <v>586</v>
      </c>
      <c r="B93" s="369"/>
      <c r="C93" s="369" t="s">
        <v>523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524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525</v>
      </c>
      <c r="D95" s="384">
        <f t="shared" ref="D95:G95" si="11">SUM(D82:D94)</f>
        <v>0</v>
      </c>
      <c r="E95" s="384">
        <f t="shared" si="11"/>
        <v>0</v>
      </c>
      <c r="F95" s="384">
        <f t="shared" si="11"/>
        <v>0</v>
      </c>
      <c r="G95" s="384">
        <f t="shared" si="11"/>
        <v>97706.591</v>
      </c>
    </row>
    <row r="96" spans="1:7" s="999" customFormat="1" ht="25.5">
      <c r="A96" s="385">
        <v>60</v>
      </c>
      <c r="B96" s="386"/>
      <c r="C96" s="386" t="s">
        <v>526</v>
      </c>
      <c r="D96" s="325"/>
      <c r="E96" s="325"/>
      <c r="F96" s="326"/>
      <c r="G96" s="326"/>
    </row>
    <row r="97" spans="1:7" s="999" customFormat="1" ht="25.5">
      <c r="A97" s="385">
        <v>61</v>
      </c>
      <c r="B97" s="386"/>
      <c r="C97" s="386" t="s">
        <v>527</v>
      </c>
      <c r="D97" s="325"/>
      <c r="E97" s="325"/>
      <c r="F97" s="326"/>
      <c r="G97" s="326"/>
    </row>
    <row r="98" spans="1:7" s="282" customFormat="1">
      <c r="A98" s="368">
        <v>62</v>
      </c>
      <c r="B98" s="369"/>
      <c r="C98" s="369" t="s">
        <v>528</v>
      </c>
      <c r="D98" s="318"/>
      <c r="E98" s="318"/>
      <c r="F98" s="319"/>
      <c r="G98" s="319"/>
    </row>
    <row r="99" spans="1:7" s="282" customFormat="1">
      <c r="A99" s="368">
        <v>63</v>
      </c>
      <c r="B99" s="369"/>
      <c r="C99" s="369" t="s">
        <v>529</v>
      </c>
      <c r="D99" s="318"/>
      <c r="E99" s="318"/>
      <c r="F99" s="319"/>
      <c r="G99" s="319">
        <v>1168.3</v>
      </c>
    </row>
    <row r="100" spans="1:7" s="282" customFormat="1">
      <c r="A100" s="368">
        <v>64</v>
      </c>
      <c r="B100" s="369"/>
      <c r="C100" s="369" t="s">
        <v>530</v>
      </c>
      <c r="D100" s="318"/>
      <c r="E100" s="318"/>
      <c r="F100" s="319"/>
      <c r="G100" s="319">
        <v>893.26499999999999</v>
      </c>
    </row>
    <row r="101" spans="1:7" s="282" customFormat="1">
      <c r="A101" s="368">
        <v>65</v>
      </c>
      <c r="B101" s="369"/>
      <c r="C101" s="369" t="s">
        <v>531</v>
      </c>
      <c r="D101" s="318"/>
      <c r="E101" s="318"/>
      <c r="F101" s="319"/>
      <c r="G101" s="319">
        <v>0</v>
      </c>
    </row>
    <row r="102" spans="1:7" s="999" customFormat="1">
      <c r="A102" s="385">
        <v>66</v>
      </c>
      <c r="B102" s="386"/>
      <c r="C102" s="386" t="s">
        <v>532</v>
      </c>
      <c r="D102" s="325"/>
      <c r="E102" s="325"/>
      <c r="F102" s="326"/>
      <c r="G102" s="326">
        <v>15841.035</v>
      </c>
    </row>
    <row r="103" spans="1:7" s="282" customFormat="1">
      <c r="A103" s="368">
        <v>67</v>
      </c>
      <c r="B103" s="369"/>
      <c r="C103" s="369" t="s">
        <v>518</v>
      </c>
      <c r="D103" s="318"/>
      <c r="E103" s="318"/>
      <c r="F103" s="319"/>
      <c r="G103" s="319">
        <v>3160</v>
      </c>
    </row>
    <row r="104" spans="1:7" s="282" customFormat="1" ht="38.25">
      <c r="A104" s="385" t="s">
        <v>299</v>
      </c>
      <c r="B104" s="369"/>
      <c r="C104" s="386" t="s">
        <v>533</v>
      </c>
      <c r="D104" s="318"/>
      <c r="E104" s="318"/>
      <c r="F104" s="319"/>
      <c r="G104" s="319"/>
    </row>
    <row r="105" spans="1:7" s="282" customFormat="1" ht="56.45" customHeight="1">
      <c r="A105" s="389" t="s">
        <v>534</v>
      </c>
      <c r="B105" s="379"/>
      <c r="C105" s="390" t="s">
        <v>535</v>
      </c>
      <c r="D105" s="424"/>
      <c r="E105" s="424"/>
      <c r="F105" s="425"/>
      <c r="G105" s="425"/>
    </row>
    <row r="106" spans="1:7">
      <c r="A106" s="382">
        <v>6</v>
      </c>
      <c r="B106" s="383"/>
      <c r="C106" s="383" t="s">
        <v>536</v>
      </c>
      <c r="D106" s="384">
        <f t="shared" ref="D106:G106" si="12">SUM(D96:D105)</f>
        <v>0</v>
      </c>
      <c r="E106" s="384">
        <f t="shared" si="12"/>
        <v>0</v>
      </c>
      <c r="F106" s="384">
        <f t="shared" si="12"/>
        <v>0</v>
      </c>
      <c r="G106" s="384">
        <f t="shared" si="12"/>
        <v>21062.6</v>
      </c>
    </row>
    <row r="107" spans="1:7">
      <c r="A107" s="1016" t="s">
        <v>304</v>
      </c>
      <c r="B107" s="393"/>
      <c r="C107" s="383" t="s">
        <v>4</v>
      </c>
      <c r="D107" s="384">
        <f t="shared" ref="D107:G107" si="13">(D95-D88)-(D106-D103)</f>
        <v>0</v>
      </c>
      <c r="E107" s="384">
        <f t="shared" si="13"/>
        <v>0</v>
      </c>
      <c r="F107" s="384">
        <f t="shared" si="13"/>
        <v>0</v>
      </c>
      <c r="G107" s="384">
        <f t="shared" si="13"/>
        <v>76643.991000000009</v>
      </c>
    </row>
    <row r="108" spans="1:7">
      <c r="A108" s="1018" t="s">
        <v>305</v>
      </c>
      <c r="B108" s="394"/>
      <c r="C108" s="395" t="s">
        <v>537</v>
      </c>
      <c r="D108" s="384">
        <f t="shared" ref="D108:G108" si="14">D107-D85-D86+D100+D101</f>
        <v>0</v>
      </c>
      <c r="E108" s="384">
        <f t="shared" si="14"/>
        <v>0</v>
      </c>
      <c r="F108" s="384">
        <f t="shared" si="14"/>
        <v>0</v>
      </c>
      <c r="G108" s="384">
        <f t="shared" si="14"/>
        <v>59517.756000000008</v>
      </c>
    </row>
    <row r="109" spans="1:7">
      <c r="A109" s="1014"/>
      <c r="B109" s="364"/>
      <c r="C109" s="365"/>
      <c r="D109" s="482"/>
      <c r="E109" s="482"/>
      <c r="F109" s="482"/>
      <c r="G109" s="482"/>
    </row>
    <row r="110" spans="1:7" s="399" customFormat="1">
      <c r="A110" s="1019" t="s">
        <v>538</v>
      </c>
      <c r="B110" s="398"/>
      <c r="C110" s="397"/>
      <c r="D110" s="482"/>
      <c r="E110" s="482"/>
      <c r="F110" s="482"/>
      <c r="G110" s="482"/>
    </row>
    <row r="111" spans="1:7" s="403" customFormat="1">
      <c r="A111" s="1020">
        <v>10</v>
      </c>
      <c r="B111" s="401"/>
      <c r="C111" s="401" t="s">
        <v>539</v>
      </c>
      <c r="D111" s="402">
        <f t="shared" ref="D111:G111" si="15">D112+D117</f>
        <v>0</v>
      </c>
      <c r="E111" s="402">
        <f t="shared" si="15"/>
        <v>0</v>
      </c>
      <c r="F111" s="402">
        <f t="shared" si="15"/>
        <v>0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540</v>
      </c>
      <c r="D112" s="402">
        <f t="shared" ref="D112:G112" si="16">D113+D114+D115+D116</f>
        <v>0</v>
      </c>
      <c r="E112" s="402">
        <f t="shared" si="16"/>
        <v>0</v>
      </c>
      <c r="F112" s="402">
        <f t="shared" si="16"/>
        <v>0</v>
      </c>
      <c r="G112" s="402">
        <f t="shared" si="16"/>
        <v>0</v>
      </c>
    </row>
    <row r="113" spans="1:7" s="403" customFormat="1">
      <c r="A113" s="418" t="s">
        <v>311</v>
      </c>
      <c r="B113" s="419"/>
      <c r="C113" s="419" t="s">
        <v>541</v>
      </c>
      <c r="D113" s="335"/>
      <c r="E113" s="335"/>
      <c r="F113" s="336"/>
      <c r="G113" s="336"/>
    </row>
    <row r="114" spans="1:7" s="412" customFormat="1" ht="15" customHeight="1">
      <c r="A114" s="420">
        <v>102</v>
      </c>
      <c r="B114" s="506"/>
      <c r="C114" s="506" t="s">
        <v>542</v>
      </c>
      <c r="D114" s="347"/>
      <c r="E114" s="347"/>
      <c r="F114" s="348"/>
      <c r="G114" s="348"/>
    </row>
    <row r="115" spans="1:7" s="403" customFormat="1">
      <c r="A115" s="418">
        <v>104</v>
      </c>
      <c r="B115" s="419"/>
      <c r="C115" s="419" t="s">
        <v>543</v>
      </c>
      <c r="D115" s="335"/>
      <c r="E115" s="335"/>
      <c r="F115" s="336"/>
      <c r="G115" s="336"/>
    </row>
    <row r="116" spans="1:7" s="403" customFormat="1">
      <c r="A116" s="418">
        <v>106</v>
      </c>
      <c r="B116" s="419"/>
      <c r="C116" s="419" t="s">
        <v>544</v>
      </c>
      <c r="D116" s="335"/>
      <c r="E116" s="335"/>
      <c r="F116" s="336"/>
      <c r="G116" s="336"/>
    </row>
    <row r="117" spans="1:7" s="403" customFormat="1">
      <c r="A117" s="404" t="s">
        <v>316</v>
      </c>
      <c r="B117" s="405"/>
      <c r="C117" s="405" t="s">
        <v>545</v>
      </c>
      <c r="D117" s="402">
        <f t="shared" ref="D117:G117" si="17">D118+D119+D120</f>
        <v>0</v>
      </c>
      <c r="E117" s="402">
        <f t="shared" si="17"/>
        <v>0</v>
      </c>
      <c r="F117" s="402">
        <f t="shared" si="17"/>
        <v>0</v>
      </c>
      <c r="G117" s="402">
        <f t="shared" si="17"/>
        <v>0</v>
      </c>
    </row>
    <row r="118" spans="1:7" s="403" customFormat="1">
      <c r="A118" s="418">
        <v>107</v>
      </c>
      <c r="B118" s="419"/>
      <c r="C118" s="419" t="s">
        <v>546</v>
      </c>
      <c r="D118" s="335"/>
      <c r="E118" s="335"/>
      <c r="F118" s="336"/>
      <c r="G118" s="336"/>
    </row>
    <row r="119" spans="1:7" s="403" customFormat="1">
      <c r="A119" s="418">
        <v>108</v>
      </c>
      <c r="B119" s="419"/>
      <c r="C119" s="419" t="s">
        <v>547</v>
      </c>
      <c r="D119" s="335"/>
      <c r="E119" s="335"/>
      <c r="F119" s="336"/>
      <c r="G119" s="336"/>
    </row>
    <row r="120" spans="1:7" s="416" customFormat="1" ht="25.5">
      <c r="A120" s="420">
        <v>109</v>
      </c>
      <c r="B120" s="421"/>
      <c r="C120" s="421" t="s">
        <v>548</v>
      </c>
      <c r="D120" s="507"/>
      <c r="E120" s="507"/>
      <c r="F120" s="508"/>
      <c r="G120" s="508"/>
    </row>
    <row r="121" spans="1:7" s="403" customFormat="1">
      <c r="A121" s="404">
        <v>14</v>
      </c>
      <c r="B121" s="405"/>
      <c r="C121" s="405" t="s">
        <v>549</v>
      </c>
      <c r="D121" s="417">
        <f t="shared" ref="D121:G121" si="18">SUM(D122:D130)</f>
        <v>0</v>
      </c>
      <c r="E121" s="417">
        <f t="shared" si="18"/>
        <v>0</v>
      </c>
      <c r="F121" s="417">
        <f t="shared" si="18"/>
        <v>0</v>
      </c>
      <c r="G121" s="417">
        <f t="shared" si="18"/>
        <v>0</v>
      </c>
    </row>
    <row r="122" spans="1:7" s="403" customFormat="1">
      <c r="A122" s="418" t="s">
        <v>322</v>
      </c>
      <c r="B122" s="419"/>
      <c r="C122" s="419" t="s">
        <v>550</v>
      </c>
      <c r="D122" s="335"/>
      <c r="E122" s="335"/>
      <c r="F122" s="336"/>
      <c r="G122" s="336"/>
    </row>
    <row r="123" spans="1:7" s="403" customFormat="1">
      <c r="A123" s="418">
        <v>144</v>
      </c>
      <c r="B123" s="419"/>
      <c r="C123" s="419" t="s">
        <v>515</v>
      </c>
      <c r="D123" s="335"/>
      <c r="E123" s="335"/>
      <c r="F123" s="336"/>
      <c r="G123" s="336"/>
    </row>
    <row r="124" spans="1:7" s="403" customFormat="1">
      <c r="A124" s="418">
        <v>145</v>
      </c>
      <c r="B124" s="419"/>
      <c r="C124" s="419" t="s">
        <v>551</v>
      </c>
      <c r="D124" s="509"/>
      <c r="E124" s="509"/>
      <c r="F124" s="510"/>
      <c r="G124" s="510"/>
    </row>
    <row r="125" spans="1:7" s="403" customFormat="1">
      <c r="A125" s="418">
        <v>146</v>
      </c>
      <c r="B125" s="419"/>
      <c r="C125" s="419" t="s">
        <v>552</v>
      </c>
      <c r="D125" s="509"/>
      <c r="E125" s="509"/>
      <c r="F125" s="510"/>
      <c r="G125" s="510"/>
    </row>
    <row r="126" spans="1:7" s="416" customFormat="1" ht="29.45" customHeight="1">
      <c r="A126" s="420" t="s">
        <v>326</v>
      </c>
      <c r="B126" s="421"/>
      <c r="C126" s="421" t="s">
        <v>553</v>
      </c>
      <c r="D126" s="511"/>
      <c r="E126" s="511"/>
      <c r="F126" s="512"/>
      <c r="G126" s="512"/>
    </row>
    <row r="127" spans="1:7" s="403" customFormat="1">
      <c r="A127" s="418">
        <v>1484</v>
      </c>
      <c r="B127" s="419"/>
      <c r="C127" s="419" t="s">
        <v>554</v>
      </c>
      <c r="D127" s="509"/>
      <c r="E127" s="509"/>
      <c r="F127" s="510"/>
      <c r="G127" s="510"/>
    </row>
    <row r="128" spans="1:7" s="416" customFormat="1">
      <c r="A128" s="420">
        <v>1485</v>
      </c>
      <c r="B128" s="421"/>
      <c r="C128" s="421" t="s">
        <v>555</v>
      </c>
      <c r="D128" s="511"/>
      <c r="E128" s="511"/>
      <c r="F128" s="512"/>
      <c r="G128" s="512"/>
    </row>
    <row r="129" spans="1:7" s="416" customFormat="1" ht="25.5">
      <c r="A129" s="420">
        <v>1486</v>
      </c>
      <c r="B129" s="421"/>
      <c r="C129" s="421" t="s">
        <v>556</v>
      </c>
      <c r="D129" s="511"/>
      <c r="E129" s="511"/>
      <c r="F129" s="512"/>
      <c r="G129" s="512"/>
    </row>
    <row r="130" spans="1:7" s="416" customFormat="1">
      <c r="A130" s="1021">
        <v>1489</v>
      </c>
      <c r="B130" s="1022"/>
      <c r="C130" s="1022" t="s">
        <v>557</v>
      </c>
      <c r="D130" s="1023"/>
      <c r="E130" s="1023"/>
      <c r="F130" s="1024"/>
      <c r="G130" s="1024"/>
    </row>
    <row r="131" spans="1:7" s="399" customFormat="1">
      <c r="A131" s="1025">
        <v>1</v>
      </c>
      <c r="B131" s="427"/>
      <c r="C131" s="426" t="s">
        <v>558</v>
      </c>
      <c r="D131" s="428">
        <f t="shared" ref="D131:G131" si="19">D111+D121</f>
        <v>0</v>
      </c>
      <c r="E131" s="428">
        <f t="shared" si="19"/>
        <v>0</v>
      </c>
      <c r="F131" s="428">
        <f t="shared" si="19"/>
        <v>0</v>
      </c>
      <c r="G131" s="428">
        <f t="shared" si="19"/>
        <v>0</v>
      </c>
    </row>
    <row r="132" spans="1:7" s="399" customFormat="1">
      <c r="A132" s="1014"/>
      <c r="B132" s="364"/>
      <c r="C132" s="365"/>
      <c r="D132" s="482"/>
      <c r="E132" s="482"/>
      <c r="F132" s="482"/>
      <c r="G132" s="482"/>
    </row>
    <row r="133" spans="1:7" s="403" customFormat="1">
      <c r="A133" s="1020">
        <v>20</v>
      </c>
      <c r="B133" s="401"/>
      <c r="C133" s="401" t="s">
        <v>559</v>
      </c>
      <c r="D133" s="802">
        <f t="shared" ref="D133:G133" si="20">D134+D140</f>
        <v>0</v>
      </c>
      <c r="E133" s="802">
        <f t="shared" si="20"/>
        <v>0</v>
      </c>
      <c r="F133" s="802">
        <f t="shared" si="20"/>
        <v>0</v>
      </c>
      <c r="G133" s="802">
        <f t="shared" si="20"/>
        <v>0</v>
      </c>
    </row>
    <row r="134" spans="1:7" s="403" customFormat="1">
      <c r="A134" s="430" t="s">
        <v>334</v>
      </c>
      <c r="B134" s="405"/>
      <c r="C134" s="405" t="s">
        <v>560</v>
      </c>
      <c r="D134" s="402">
        <f t="shared" ref="D134:G134" si="21">D135+D136+D138+D139</f>
        <v>0</v>
      </c>
      <c r="E134" s="402">
        <f t="shared" si="21"/>
        <v>0</v>
      </c>
      <c r="F134" s="402">
        <f t="shared" si="21"/>
        <v>0</v>
      </c>
      <c r="G134" s="402">
        <f t="shared" si="21"/>
        <v>0</v>
      </c>
    </row>
    <row r="135" spans="1:7" s="431" customFormat="1">
      <c r="A135" s="432">
        <v>200</v>
      </c>
      <c r="B135" s="419"/>
      <c r="C135" s="419" t="s">
        <v>561</v>
      </c>
      <c r="D135" s="335"/>
      <c r="E135" s="335"/>
      <c r="F135" s="336"/>
      <c r="G135" s="336"/>
    </row>
    <row r="136" spans="1:7" s="431" customFormat="1">
      <c r="A136" s="432">
        <v>201</v>
      </c>
      <c r="B136" s="419"/>
      <c r="C136" s="419" t="s">
        <v>562</v>
      </c>
      <c r="D136" s="335"/>
      <c r="E136" s="335"/>
      <c r="F136" s="336"/>
      <c r="G136" s="336"/>
    </row>
    <row r="137" spans="1:7" s="431" customFormat="1">
      <c r="A137" s="433" t="s">
        <v>563</v>
      </c>
      <c r="B137" s="407"/>
      <c r="C137" s="407" t="s">
        <v>564</v>
      </c>
      <c r="D137" s="515"/>
      <c r="E137" s="515"/>
      <c r="F137" s="516"/>
      <c r="G137" s="516"/>
    </row>
    <row r="138" spans="1:7" s="431" customFormat="1">
      <c r="A138" s="432">
        <v>204</v>
      </c>
      <c r="B138" s="419"/>
      <c r="C138" s="419" t="s">
        <v>565</v>
      </c>
      <c r="D138" s="509"/>
      <c r="E138" s="509"/>
      <c r="F138" s="510"/>
      <c r="G138" s="510"/>
    </row>
    <row r="139" spans="1:7" s="431" customFormat="1">
      <c r="A139" s="432">
        <v>205</v>
      </c>
      <c r="B139" s="419"/>
      <c r="C139" s="419" t="s">
        <v>566</v>
      </c>
      <c r="D139" s="509"/>
      <c r="E139" s="509"/>
      <c r="F139" s="510"/>
      <c r="G139" s="510"/>
    </row>
    <row r="140" spans="1:7" s="431" customFormat="1">
      <c r="A140" s="430" t="s">
        <v>342</v>
      </c>
      <c r="B140" s="405"/>
      <c r="C140" s="405" t="s">
        <v>567</v>
      </c>
      <c r="D140" s="402">
        <f t="shared" ref="D140:G140" si="22">D141+D143+D144</f>
        <v>0</v>
      </c>
      <c r="E140" s="402">
        <f t="shared" si="22"/>
        <v>0</v>
      </c>
      <c r="F140" s="402">
        <f t="shared" si="22"/>
        <v>0</v>
      </c>
      <c r="G140" s="402">
        <f t="shared" si="22"/>
        <v>0</v>
      </c>
    </row>
    <row r="141" spans="1:7" s="431" customFormat="1">
      <c r="A141" s="432">
        <v>206</v>
      </c>
      <c r="B141" s="419"/>
      <c r="C141" s="419" t="s">
        <v>568</v>
      </c>
      <c r="D141" s="509"/>
      <c r="E141" s="509"/>
      <c r="F141" s="510"/>
      <c r="G141" s="510"/>
    </row>
    <row r="142" spans="1:7" s="431" customFormat="1">
      <c r="A142" s="433" t="s">
        <v>569</v>
      </c>
      <c r="B142" s="407"/>
      <c r="C142" s="407" t="s">
        <v>570</v>
      </c>
      <c r="D142" s="515"/>
      <c r="E142" s="515"/>
      <c r="F142" s="516"/>
      <c r="G142" s="516"/>
    </row>
    <row r="143" spans="1:7" s="431" customFormat="1">
      <c r="A143" s="432">
        <v>208</v>
      </c>
      <c r="B143" s="419"/>
      <c r="C143" s="419" t="s">
        <v>571</v>
      </c>
      <c r="D143" s="509"/>
      <c r="E143" s="509"/>
      <c r="F143" s="510"/>
      <c r="G143" s="510"/>
    </row>
    <row r="144" spans="1:7" s="434" customFormat="1" ht="25.5">
      <c r="A144" s="420">
        <v>209</v>
      </c>
      <c r="B144" s="421"/>
      <c r="C144" s="421" t="s">
        <v>572</v>
      </c>
      <c r="D144" s="511"/>
      <c r="E144" s="511"/>
      <c r="F144" s="512"/>
      <c r="G144" s="512"/>
    </row>
    <row r="145" spans="1:7" s="403" customFormat="1">
      <c r="A145" s="430">
        <v>29</v>
      </c>
      <c r="B145" s="405"/>
      <c r="C145" s="405" t="s">
        <v>573</v>
      </c>
      <c r="D145" s="509"/>
      <c r="E145" s="509"/>
      <c r="F145" s="510"/>
      <c r="G145" s="510"/>
    </row>
    <row r="146" spans="1:7" s="403" customFormat="1">
      <c r="A146" s="435" t="s">
        <v>574</v>
      </c>
      <c r="B146" s="436"/>
      <c r="C146" s="436" t="s">
        <v>575</v>
      </c>
      <c r="D146" s="339"/>
      <c r="E146" s="339"/>
      <c r="F146" s="340"/>
      <c r="G146" s="340"/>
    </row>
    <row r="147" spans="1:7" s="399" customFormat="1">
      <c r="A147" s="1025">
        <v>2</v>
      </c>
      <c r="B147" s="427"/>
      <c r="C147" s="426" t="s">
        <v>576</v>
      </c>
      <c r="D147" s="428">
        <f t="shared" ref="D147:G147" si="23">D133+D145</f>
        <v>0</v>
      </c>
      <c r="E147" s="428">
        <f t="shared" si="23"/>
        <v>0</v>
      </c>
      <c r="F147" s="428">
        <f t="shared" si="23"/>
        <v>0</v>
      </c>
      <c r="G147" s="428">
        <f t="shared" si="23"/>
        <v>0</v>
      </c>
    </row>
    <row r="148" spans="1:7" ht="7.5" customHeight="1"/>
    <row r="149" spans="1:7" ht="13.5" customHeight="1">
      <c r="A149" s="1026" t="s">
        <v>577</v>
      </c>
      <c r="B149" s="441"/>
      <c r="C149" s="517"/>
      <c r="D149" s="441"/>
      <c r="E149" s="441"/>
      <c r="F149" s="441"/>
      <c r="G149" s="441"/>
    </row>
    <row r="150" spans="1:7">
      <c r="A150" s="519" t="s">
        <v>578</v>
      </c>
      <c r="B150" s="519"/>
      <c r="C150" s="519" t="s">
        <v>155</v>
      </c>
      <c r="D150" s="446">
        <f t="shared" ref="D150:G150" si="24">D77+SUM(D8:D12)-D30-D31+D16-D33+D59+D63-D73+D64-D74-D54+D20-D35</f>
        <v>0</v>
      </c>
      <c r="E150" s="446">
        <f t="shared" si="24"/>
        <v>0</v>
      </c>
      <c r="F150" s="446">
        <f t="shared" ref="F150" si="25">F77+SUM(F8:F12)-F30-F31+F16-F33+F59+F63-F73+F64-F74-F54+F20-F35</f>
        <v>0</v>
      </c>
      <c r="G150" s="446">
        <f t="shared" si="24"/>
        <v>-6724.017000000269</v>
      </c>
    </row>
    <row r="151" spans="1:7">
      <c r="A151" s="521" t="s">
        <v>579</v>
      </c>
      <c r="B151" s="521"/>
      <c r="C151" s="521" t="s">
        <v>580</v>
      </c>
      <c r="D151" s="450">
        <f t="shared" ref="D151:G151" si="26">IF(D177=0,0,D150/D177)</f>
        <v>0</v>
      </c>
      <c r="E151" s="450">
        <f t="shared" si="26"/>
        <v>0</v>
      </c>
      <c r="F151" s="450">
        <f t="shared" si="26"/>
        <v>0</v>
      </c>
      <c r="G151" s="450">
        <f t="shared" si="26"/>
        <v>-3.4941919160322477E-3</v>
      </c>
    </row>
    <row r="152" spans="1:7" s="455" customFormat="1" ht="25.5">
      <c r="A152" s="522" t="s">
        <v>581</v>
      </c>
      <c r="B152" s="522"/>
      <c r="C152" s="522" t="s">
        <v>582</v>
      </c>
      <c r="D152" s="459">
        <f t="shared" ref="D152:G152" si="27">IF(D107=0,0,D150/D107)</f>
        <v>0</v>
      </c>
      <c r="E152" s="459">
        <f t="shared" si="27"/>
        <v>0</v>
      </c>
      <c r="F152" s="459">
        <f t="shared" si="27"/>
        <v>0</v>
      </c>
      <c r="G152" s="459">
        <f t="shared" si="27"/>
        <v>-8.7730517582262496E-2</v>
      </c>
    </row>
    <row r="153" spans="1:7" s="455" customFormat="1" ht="25.5">
      <c r="A153" s="524" t="s">
        <v>581</v>
      </c>
      <c r="B153" s="524"/>
      <c r="C153" s="524" t="s">
        <v>583</v>
      </c>
      <c r="D153" s="1027">
        <f t="shared" ref="D153:G153" si="28">IF(0=D108,0,D150/D108)</f>
        <v>0</v>
      </c>
      <c r="E153" s="1027">
        <f t="shared" si="28"/>
        <v>0</v>
      </c>
      <c r="F153" s="1027">
        <f t="shared" si="28"/>
        <v>0</v>
      </c>
      <c r="G153" s="1027">
        <f t="shared" si="28"/>
        <v>-0.11297497506458859</v>
      </c>
    </row>
    <row r="154" spans="1:7" s="455" customFormat="1" ht="25.5">
      <c r="A154" s="526" t="s">
        <v>584</v>
      </c>
      <c r="B154" s="526"/>
      <c r="C154" s="526" t="s">
        <v>585</v>
      </c>
      <c r="D154" s="464">
        <f t="shared" ref="D154:G154" si="29">D150-D107</f>
        <v>0</v>
      </c>
      <c r="E154" s="464">
        <f t="shared" si="29"/>
        <v>0</v>
      </c>
      <c r="F154" s="464">
        <f t="shared" si="29"/>
        <v>0</v>
      </c>
      <c r="G154" s="464">
        <f t="shared" si="29"/>
        <v>-83368.008000000278</v>
      </c>
    </row>
    <row r="155" spans="1:7" ht="27.6" customHeight="1">
      <c r="A155" s="528" t="s">
        <v>586</v>
      </c>
      <c r="B155" s="528"/>
      <c r="C155" s="528" t="s">
        <v>587</v>
      </c>
      <c r="D155" s="463">
        <f t="shared" ref="D155:G155" si="30">D150-D108</f>
        <v>0</v>
      </c>
      <c r="E155" s="463">
        <f t="shared" si="30"/>
        <v>0</v>
      </c>
      <c r="F155" s="463">
        <f t="shared" si="30"/>
        <v>0</v>
      </c>
      <c r="G155" s="463">
        <f t="shared" si="30"/>
        <v>-66241.773000000278</v>
      </c>
    </row>
    <row r="156" spans="1:7">
      <c r="A156" s="519" t="s">
        <v>588</v>
      </c>
      <c r="B156" s="519"/>
      <c r="C156" s="519" t="s">
        <v>589</v>
      </c>
      <c r="D156" s="465">
        <f t="shared" ref="D156:G156" si="31">D135+D136-D137+D141-D142</f>
        <v>0</v>
      </c>
      <c r="E156" s="465">
        <f t="shared" si="31"/>
        <v>0</v>
      </c>
      <c r="F156" s="465">
        <f t="shared" si="31"/>
        <v>0</v>
      </c>
      <c r="G156" s="465">
        <f t="shared" si="31"/>
        <v>0</v>
      </c>
    </row>
    <row r="157" spans="1:7">
      <c r="A157" s="530" t="s">
        <v>590</v>
      </c>
      <c r="B157" s="530"/>
      <c r="C157" s="530" t="s">
        <v>591</v>
      </c>
      <c r="D157" s="469">
        <f t="shared" ref="D157:G157" si="32">IF(D177=0,0,D156/D177)</f>
        <v>0</v>
      </c>
      <c r="E157" s="469">
        <f t="shared" si="32"/>
        <v>0</v>
      </c>
      <c r="F157" s="469">
        <f t="shared" si="32"/>
        <v>0</v>
      </c>
      <c r="G157" s="469">
        <f t="shared" si="32"/>
        <v>0</v>
      </c>
    </row>
    <row r="158" spans="1:7">
      <c r="A158" s="519" t="s">
        <v>592</v>
      </c>
      <c r="B158" s="519"/>
      <c r="C158" s="519" t="s">
        <v>593</v>
      </c>
      <c r="D158" s="465">
        <f t="shared" ref="D158:G158" si="33">D133-D142-D111</f>
        <v>0</v>
      </c>
      <c r="E158" s="465">
        <f t="shared" si="33"/>
        <v>0</v>
      </c>
      <c r="F158" s="465">
        <f t="shared" si="33"/>
        <v>0</v>
      </c>
      <c r="G158" s="465">
        <f t="shared" si="33"/>
        <v>0</v>
      </c>
    </row>
    <row r="159" spans="1:7">
      <c r="A159" s="521" t="s">
        <v>594</v>
      </c>
      <c r="B159" s="521"/>
      <c r="C159" s="521" t="s">
        <v>595</v>
      </c>
      <c r="D159" s="470">
        <f t="shared" ref="D159:G159" si="34">D121-D123-D124-D142-D145</f>
        <v>0</v>
      </c>
      <c r="E159" s="470">
        <f t="shared" si="34"/>
        <v>0</v>
      </c>
      <c r="F159" s="470">
        <f t="shared" si="34"/>
        <v>0</v>
      </c>
      <c r="G159" s="470">
        <f t="shared" si="34"/>
        <v>0</v>
      </c>
    </row>
    <row r="160" spans="1:7">
      <c r="A160" s="521" t="s">
        <v>596</v>
      </c>
      <c r="B160" s="521"/>
      <c r="C160" s="521" t="s">
        <v>597</v>
      </c>
      <c r="D160" s="471" t="str">
        <f t="shared" ref="D160:G160" si="35">IF(D175=0,"-",1000*D158/D175)</f>
        <v>-</v>
      </c>
      <c r="E160" s="471" t="str">
        <f t="shared" si="35"/>
        <v>-</v>
      </c>
      <c r="F160" s="471" t="str">
        <f t="shared" si="35"/>
        <v>-</v>
      </c>
      <c r="G160" s="471" t="str">
        <f t="shared" si="35"/>
        <v>-</v>
      </c>
    </row>
    <row r="161" spans="1:7">
      <c r="A161" s="521" t="s">
        <v>596</v>
      </c>
      <c r="B161" s="521"/>
      <c r="C161" s="521" t="s">
        <v>598</v>
      </c>
      <c r="D161" s="470">
        <f t="shared" ref="D161:G161" si="36">IF(D175=0,0,1000*(D159/D175))</f>
        <v>0</v>
      </c>
      <c r="E161" s="470">
        <f t="shared" si="36"/>
        <v>0</v>
      </c>
      <c r="F161" s="470">
        <f t="shared" si="36"/>
        <v>0</v>
      </c>
      <c r="G161" s="470">
        <f t="shared" si="36"/>
        <v>0</v>
      </c>
    </row>
    <row r="162" spans="1:7">
      <c r="A162" s="530" t="s">
        <v>599</v>
      </c>
      <c r="B162" s="530"/>
      <c r="C162" s="530" t="s">
        <v>600</v>
      </c>
      <c r="D162" s="469">
        <f t="shared" ref="D162:G162" si="37">IF((D22+D23+D65+D66)=0,0,D158/(D22+D23+D65+D66))</f>
        <v>0</v>
      </c>
      <c r="E162" s="469">
        <f t="shared" si="37"/>
        <v>0</v>
      </c>
      <c r="F162" s="469">
        <f t="shared" si="37"/>
        <v>0</v>
      </c>
      <c r="G162" s="469">
        <f t="shared" si="37"/>
        <v>0</v>
      </c>
    </row>
    <row r="163" spans="1:7">
      <c r="A163" s="521" t="s">
        <v>601</v>
      </c>
      <c r="B163" s="521"/>
      <c r="C163" s="521" t="s">
        <v>602</v>
      </c>
      <c r="D163" s="446">
        <f t="shared" ref="D163:G163" si="38">D145</f>
        <v>0</v>
      </c>
      <c r="E163" s="446">
        <f t="shared" si="38"/>
        <v>0</v>
      </c>
      <c r="F163" s="446">
        <f t="shared" si="38"/>
        <v>0</v>
      </c>
      <c r="G163" s="446">
        <f t="shared" si="38"/>
        <v>0</v>
      </c>
    </row>
    <row r="164" spans="1:7" ht="25.5">
      <c r="A164" s="522" t="s">
        <v>603</v>
      </c>
      <c r="B164" s="530"/>
      <c r="C164" s="530" t="s">
        <v>604</v>
      </c>
      <c r="D164" s="459">
        <f t="shared" ref="D164:G164" si="39">IF(D178=0,0,D146/D178)</f>
        <v>0</v>
      </c>
      <c r="E164" s="459">
        <f t="shared" si="39"/>
        <v>0</v>
      </c>
      <c r="F164" s="459">
        <f t="shared" si="39"/>
        <v>0</v>
      </c>
      <c r="G164" s="459">
        <f t="shared" si="39"/>
        <v>0</v>
      </c>
    </row>
    <row r="165" spans="1:7">
      <c r="A165" s="532" t="s">
        <v>605</v>
      </c>
      <c r="B165" s="532"/>
      <c r="C165" s="532" t="s">
        <v>606</v>
      </c>
      <c r="D165" s="477">
        <f t="shared" ref="D165:G165" si="40">IF(D177=0,0,D180/D177)</f>
        <v>0</v>
      </c>
      <c r="E165" s="477">
        <f t="shared" si="40"/>
        <v>0</v>
      </c>
      <c r="F165" s="477">
        <f t="shared" si="40"/>
        <v>0</v>
      </c>
      <c r="G165" s="477">
        <f t="shared" si="40"/>
        <v>4.2399268715497415E-2</v>
      </c>
    </row>
    <row r="166" spans="1:7">
      <c r="A166" s="521" t="s">
        <v>607</v>
      </c>
      <c r="B166" s="521"/>
      <c r="C166" s="521" t="s">
        <v>608</v>
      </c>
      <c r="D166" s="446">
        <f t="shared" ref="D166:G166" si="41">D55</f>
        <v>0</v>
      </c>
      <c r="E166" s="446">
        <f t="shared" si="41"/>
        <v>0</v>
      </c>
      <c r="F166" s="446">
        <f t="shared" si="41"/>
        <v>0</v>
      </c>
      <c r="G166" s="446">
        <f t="shared" si="41"/>
        <v>38329.872000000003</v>
      </c>
    </row>
    <row r="167" spans="1:7" s="455" customFormat="1" ht="25.5">
      <c r="A167" s="522" t="s">
        <v>609</v>
      </c>
      <c r="B167" s="530"/>
      <c r="C167" s="530" t="s">
        <v>610</v>
      </c>
      <c r="D167" s="459">
        <f t="shared" ref="D167:G167" si="42">IF(0=D111,0,(D44+D45+D46+D47+D48)/D111)</f>
        <v>0</v>
      </c>
      <c r="E167" s="459">
        <f t="shared" si="42"/>
        <v>0</v>
      </c>
      <c r="F167" s="459">
        <f t="shared" si="42"/>
        <v>0</v>
      </c>
      <c r="G167" s="459">
        <f t="shared" si="42"/>
        <v>0</v>
      </c>
    </row>
    <row r="168" spans="1:7">
      <c r="A168" s="521" t="s">
        <v>611</v>
      </c>
      <c r="B168" s="519"/>
      <c r="C168" s="519" t="s">
        <v>612</v>
      </c>
      <c r="D168" s="446">
        <f t="shared" ref="D168:G168" si="43">D38-D44</f>
        <v>0</v>
      </c>
      <c r="E168" s="446">
        <f t="shared" si="43"/>
        <v>0</v>
      </c>
      <c r="F168" s="446">
        <f t="shared" si="43"/>
        <v>0</v>
      </c>
      <c r="G168" s="446">
        <f t="shared" si="43"/>
        <v>14046.338</v>
      </c>
    </row>
    <row r="169" spans="1:7">
      <c r="A169" s="530" t="s">
        <v>613</v>
      </c>
      <c r="B169" s="530"/>
      <c r="C169" s="530" t="s">
        <v>614</v>
      </c>
      <c r="D169" s="450">
        <f t="shared" ref="D169:G169" si="44">IF(D177=0,0,D168/D177)</f>
        <v>0</v>
      </c>
      <c r="E169" s="450">
        <f t="shared" si="44"/>
        <v>0</v>
      </c>
      <c r="F169" s="450">
        <f t="shared" si="44"/>
        <v>0</v>
      </c>
      <c r="G169" s="450">
        <f t="shared" si="44"/>
        <v>7.2992975314391095E-3</v>
      </c>
    </row>
    <row r="170" spans="1:7">
      <c r="A170" s="521" t="s">
        <v>615</v>
      </c>
      <c r="B170" s="521"/>
      <c r="C170" s="521" t="s">
        <v>616</v>
      </c>
      <c r="D170" s="446">
        <f t="shared" ref="D170:G170" si="45">SUM(D82:D87)+SUM(D89:D94)</f>
        <v>0</v>
      </c>
      <c r="E170" s="446">
        <f t="shared" si="45"/>
        <v>0</v>
      </c>
      <c r="F170" s="446">
        <f t="shared" ref="F170" si="46">SUM(F82:F87)+SUM(F89:F94)</f>
        <v>0</v>
      </c>
      <c r="G170" s="446">
        <f t="shared" si="45"/>
        <v>94546.591</v>
      </c>
    </row>
    <row r="171" spans="1:7">
      <c r="A171" s="521" t="s">
        <v>617</v>
      </c>
      <c r="B171" s="521"/>
      <c r="C171" s="521" t="s">
        <v>618</v>
      </c>
      <c r="D171" s="470">
        <f t="shared" ref="D171:G171" si="47">SUM(D96:D102)+SUM(D104:D105)</f>
        <v>0</v>
      </c>
      <c r="E171" s="470">
        <f t="shared" si="47"/>
        <v>0</v>
      </c>
      <c r="F171" s="470">
        <f t="shared" ref="F171" si="48">SUM(F96:F102)+SUM(F104:F105)</f>
        <v>0</v>
      </c>
      <c r="G171" s="470">
        <f t="shared" si="47"/>
        <v>17902.599999999999</v>
      </c>
    </row>
    <row r="172" spans="1:7">
      <c r="A172" s="532" t="s">
        <v>619</v>
      </c>
      <c r="B172" s="532"/>
      <c r="C172" s="532" t="s">
        <v>620</v>
      </c>
      <c r="D172" s="477">
        <f t="shared" ref="D172:G172" si="49">IF(D184=0,0,D170/D184)</f>
        <v>0</v>
      </c>
      <c r="E172" s="477">
        <f t="shared" si="49"/>
        <v>0</v>
      </c>
      <c r="F172" s="477">
        <f t="shared" si="49"/>
        <v>0</v>
      </c>
      <c r="G172" s="477">
        <f t="shared" si="49"/>
        <v>4.7497661056490441E-2</v>
      </c>
    </row>
    <row r="174" spans="1:7">
      <c r="A174" s="1190" t="s">
        <v>621</v>
      </c>
      <c r="B174" s="364"/>
      <c r="C174" s="365"/>
      <c r="D174" s="1028"/>
      <c r="E174" s="1028"/>
      <c r="F174" s="1028"/>
      <c r="G174" s="1028"/>
    </row>
    <row r="175" spans="1:7" s="282" customFormat="1">
      <c r="A175" s="1014" t="s">
        <v>622</v>
      </c>
      <c r="B175" s="364"/>
      <c r="C175" s="364" t="s">
        <v>623</v>
      </c>
      <c r="D175" s="1028"/>
      <c r="E175" s="1028"/>
      <c r="F175" s="1029"/>
      <c r="G175" s="1029"/>
    </row>
    <row r="176" spans="1:7">
      <c r="A176" s="479" t="s">
        <v>624</v>
      </c>
      <c r="B176" s="480"/>
      <c r="C176" s="480"/>
      <c r="D176" s="480"/>
      <c r="E176" s="480"/>
      <c r="F176" s="480"/>
      <c r="G176" s="480"/>
    </row>
    <row r="177" spans="1:7">
      <c r="A177" s="483" t="s">
        <v>625</v>
      </c>
      <c r="B177" s="480"/>
      <c r="C177" s="480" t="s">
        <v>626</v>
      </c>
      <c r="D177" s="487">
        <f t="shared" ref="D177:G177" si="50">SUM(D22:D32)+SUM(D44:D53)+SUM(D65:D72)+D75</f>
        <v>0</v>
      </c>
      <c r="E177" s="487">
        <f t="shared" si="50"/>
        <v>0</v>
      </c>
      <c r="F177" s="487">
        <f t="shared" ref="F177" si="51">SUM(F22:F32)+SUM(F44:F53)+SUM(F65:F72)+F75</f>
        <v>0</v>
      </c>
      <c r="G177" s="487">
        <f t="shared" si="50"/>
        <v>1924341.0669999998</v>
      </c>
    </row>
    <row r="178" spans="1:7">
      <c r="A178" s="483" t="s">
        <v>627</v>
      </c>
      <c r="B178" s="480"/>
      <c r="C178" s="480" t="s">
        <v>628</v>
      </c>
      <c r="D178" s="487">
        <f t="shared" ref="D178:G178" si="52">D78-D17-D20-D59-D63-D64</f>
        <v>0</v>
      </c>
      <c r="E178" s="487">
        <f t="shared" si="52"/>
        <v>0</v>
      </c>
      <c r="F178" s="487">
        <f t="shared" si="52"/>
        <v>0</v>
      </c>
      <c r="G178" s="487">
        <f t="shared" si="52"/>
        <v>1964284.189</v>
      </c>
    </row>
    <row r="179" spans="1:7">
      <c r="A179" s="483"/>
      <c r="B179" s="480"/>
      <c r="C179" s="480" t="s">
        <v>629</v>
      </c>
      <c r="D179" s="487">
        <f t="shared" ref="D179:G179" si="53">D178+D170</f>
        <v>0</v>
      </c>
      <c r="E179" s="487">
        <f t="shared" si="53"/>
        <v>0</v>
      </c>
      <c r="F179" s="487">
        <f t="shared" si="53"/>
        <v>0</v>
      </c>
      <c r="G179" s="487">
        <f t="shared" si="53"/>
        <v>2058830.78</v>
      </c>
    </row>
    <row r="180" spans="1:7">
      <c r="A180" s="480" t="s">
        <v>630</v>
      </c>
      <c r="B180" s="480"/>
      <c r="C180" s="480" t="s">
        <v>631</v>
      </c>
      <c r="D180" s="487">
        <f t="shared" ref="D180:G180" si="54">D38-D44+D8+D9+D10+D16-D33</f>
        <v>0</v>
      </c>
      <c r="E180" s="487">
        <f t="shared" si="54"/>
        <v>0</v>
      </c>
      <c r="F180" s="487">
        <f t="shared" si="54"/>
        <v>0</v>
      </c>
      <c r="G180" s="487">
        <f t="shared" si="54"/>
        <v>81590.65400000001</v>
      </c>
    </row>
    <row r="181" spans="1:7" ht="27.6" customHeight="1">
      <c r="A181" s="488" t="s">
        <v>632</v>
      </c>
      <c r="B181" s="489"/>
      <c r="C181" s="489" t="s">
        <v>633</v>
      </c>
      <c r="D181" s="491">
        <f t="shared" ref="D181:G181" si="55">D22+D23+D24+D25+D26+D29+SUM(D44:D47)+SUM(D49:D53)-D54+D32-D33+SUM(D65:D70)+D72</f>
        <v>0</v>
      </c>
      <c r="E181" s="491">
        <f t="shared" si="55"/>
        <v>0</v>
      </c>
      <c r="F181" s="491">
        <f t="shared" si="55"/>
        <v>0</v>
      </c>
      <c r="G181" s="491">
        <f t="shared" si="55"/>
        <v>1886794.9560000002</v>
      </c>
    </row>
    <row r="182" spans="1:7">
      <c r="A182" s="492" t="s">
        <v>634</v>
      </c>
      <c r="B182" s="489"/>
      <c r="C182" s="489" t="s">
        <v>635</v>
      </c>
      <c r="D182" s="491">
        <f t="shared" ref="D182:G182" si="56">D181+D171</f>
        <v>0</v>
      </c>
      <c r="E182" s="491">
        <f t="shared" si="56"/>
        <v>0</v>
      </c>
      <c r="F182" s="491">
        <f t="shared" si="56"/>
        <v>0</v>
      </c>
      <c r="G182" s="491">
        <f t="shared" si="56"/>
        <v>1904697.5560000003</v>
      </c>
    </row>
    <row r="183" spans="1:7">
      <c r="A183" s="492" t="s">
        <v>636</v>
      </c>
      <c r="B183" s="489"/>
      <c r="C183" s="489" t="s">
        <v>637</v>
      </c>
      <c r="D183" s="491">
        <f t="shared" ref="D183:G183" si="57">D4+D5-D7+D38+D39+D40+D41+D43+D13-D16+D57+D58+D60+D62</f>
        <v>0</v>
      </c>
      <c r="E183" s="491">
        <f t="shared" si="57"/>
        <v>0</v>
      </c>
      <c r="F183" s="491">
        <f t="shared" si="57"/>
        <v>0</v>
      </c>
      <c r="G183" s="491">
        <f t="shared" si="57"/>
        <v>1896005.973</v>
      </c>
    </row>
    <row r="184" spans="1:7">
      <c r="A184" s="492" t="s">
        <v>638</v>
      </c>
      <c r="B184" s="489"/>
      <c r="C184" s="489" t="s">
        <v>639</v>
      </c>
      <c r="D184" s="491">
        <f t="shared" ref="D184:G184" si="58">D183+D170</f>
        <v>0</v>
      </c>
      <c r="E184" s="491">
        <f t="shared" si="58"/>
        <v>0</v>
      </c>
      <c r="F184" s="491">
        <f t="shared" si="58"/>
        <v>0</v>
      </c>
      <c r="G184" s="491">
        <f t="shared" si="58"/>
        <v>1990552.564</v>
      </c>
    </row>
    <row r="185" spans="1:7">
      <c r="A185" s="492"/>
      <c r="B185" s="489"/>
      <c r="C185" s="489" t="s">
        <v>640</v>
      </c>
      <c r="D185" s="491">
        <f t="shared" ref="D185:G186" si="59">D181-D183</f>
        <v>0</v>
      </c>
      <c r="E185" s="491">
        <f t="shared" si="59"/>
        <v>0</v>
      </c>
      <c r="F185" s="491">
        <f t="shared" si="59"/>
        <v>0</v>
      </c>
      <c r="G185" s="491">
        <f t="shared" si="59"/>
        <v>-9211.0169999997597</v>
      </c>
    </row>
    <row r="186" spans="1:7">
      <c r="A186" s="492"/>
      <c r="B186" s="489"/>
      <c r="C186" s="489" t="s">
        <v>641</v>
      </c>
      <c r="D186" s="491">
        <f t="shared" si="59"/>
        <v>0</v>
      </c>
      <c r="E186" s="491">
        <f t="shared" si="59"/>
        <v>0</v>
      </c>
      <c r="F186" s="491">
        <f t="shared" si="59"/>
        <v>0</v>
      </c>
      <c r="G186" s="491">
        <f t="shared" si="59"/>
        <v>-85855.007999999681</v>
      </c>
    </row>
  </sheetData>
  <sheetProtection selectLockedCells="1" sort="0" autoFilter="0" pivotTables="0"/>
  <autoFilter ref="A1:AQ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64" fitToHeight="8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21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view="pageLayout" zoomScaleNormal="120" workbookViewId="0">
      <selection activeCell="C208" sqref="C208"/>
    </sheetView>
  </sheetViews>
  <sheetFormatPr baseColWidth="10" defaultColWidth="11.42578125" defaultRowHeight="12.75"/>
  <cols>
    <col min="1" max="1" width="15.140625" style="276" customWidth="1"/>
    <col min="2" max="2" width="3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3" s="266" customFormat="1" ht="18" customHeight="1">
      <c r="A1" s="259" t="s">
        <v>189</v>
      </c>
      <c r="B1" s="493" t="s">
        <v>654</v>
      </c>
      <c r="C1" s="493" t="s">
        <v>110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</row>
    <row r="2" spans="1:43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3" ht="15" customHeight="1">
      <c r="A3" s="273" t="s">
        <v>192</v>
      </c>
      <c r="B3" s="274"/>
      <c r="C3" s="274"/>
      <c r="D3" s="275"/>
      <c r="E3" s="275"/>
      <c r="F3" s="275"/>
      <c r="G3" s="275"/>
    </row>
    <row r="4" spans="1:43" s="282" customFormat="1" ht="12.75" customHeight="1">
      <c r="A4" s="494">
        <v>30</v>
      </c>
      <c r="B4" s="495"/>
      <c r="C4" s="279" t="s">
        <v>33</v>
      </c>
      <c r="D4" s="280">
        <v>74243.315449999995</v>
      </c>
      <c r="E4" s="280">
        <v>77586.7</v>
      </c>
      <c r="F4" s="281">
        <v>76247.7</v>
      </c>
      <c r="G4" s="281">
        <v>78892.100000000006</v>
      </c>
    </row>
    <row r="5" spans="1:43" s="282" customFormat="1" ht="12.75" customHeight="1">
      <c r="A5" s="283">
        <v>31</v>
      </c>
      <c r="B5" s="284"/>
      <c r="C5" s="285" t="s">
        <v>193</v>
      </c>
      <c r="D5" s="286">
        <v>29904.5</v>
      </c>
      <c r="E5" s="286">
        <v>30351.5</v>
      </c>
      <c r="F5" s="287">
        <v>29021.8</v>
      </c>
      <c r="G5" s="287">
        <v>29688.1</v>
      </c>
    </row>
    <row r="6" spans="1:43" s="282" customFormat="1" ht="12.75" customHeight="1">
      <c r="A6" s="288" t="s">
        <v>36</v>
      </c>
      <c r="B6" s="289"/>
      <c r="C6" s="290" t="s">
        <v>194</v>
      </c>
      <c r="D6" s="286">
        <v>5644.5</v>
      </c>
      <c r="E6" s="286">
        <v>5482.9</v>
      </c>
      <c r="F6" s="287">
        <v>5233.8</v>
      </c>
      <c r="G6" s="287">
        <v>5684.3</v>
      </c>
    </row>
    <row r="7" spans="1:43" s="282" customFormat="1" ht="12.75" customHeight="1">
      <c r="A7" s="288" t="s">
        <v>195</v>
      </c>
      <c r="B7" s="289"/>
      <c r="C7" s="290" t="s">
        <v>196</v>
      </c>
      <c r="D7" s="286">
        <v>392.5</v>
      </c>
      <c r="E7" s="286">
        <v>251</v>
      </c>
      <c r="F7" s="287">
        <v>1117.2</v>
      </c>
      <c r="G7" s="287">
        <v>516</v>
      </c>
    </row>
    <row r="8" spans="1:43" s="282" customFormat="1" ht="12.75" customHeight="1">
      <c r="A8" s="291">
        <v>330</v>
      </c>
      <c r="B8" s="284"/>
      <c r="C8" s="285" t="s">
        <v>197</v>
      </c>
      <c r="D8" s="286">
        <v>7308</v>
      </c>
      <c r="E8" s="286">
        <v>7930</v>
      </c>
      <c r="F8" s="287">
        <v>7603</v>
      </c>
      <c r="G8" s="287">
        <v>7588</v>
      </c>
    </row>
    <row r="9" spans="1:43" s="282" customFormat="1" ht="12.75" customHeight="1">
      <c r="A9" s="291">
        <v>332</v>
      </c>
      <c r="B9" s="284"/>
      <c r="C9" s="285" t="s">
        <v>198</v>
      </c>
      <c r="D9" s="286">
        <v>849</v>
      </c>
      <c r="E9" s="286">
        <v>1321</v>
      </c>
      <c r="F9" s="287">
        <v>795.8</v>
      </c>
      <c r="G9" s="287">
        <v>858</v>
      </c>
    </row>
    <row r="10" spans="1:43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3" s="282" customFormat="1" ht="12.75" customHeight="1">
      <c r="A11" s="283">
        <v>350</v>
      </c>
      <c r="B11" s="284"/>
      <c r="C11" s="285" t="s">
        <v>200</v>
      </c>
      <c r="D11" s="286">
        <v>10.5</v>
      </c>
      <c r="E11" s="286">
        <v>4.7</v>
      </c>
      <c r="F11" s="287">
        <v>14.8</v>
      </c>
      <c r="G11" s="287">
        <v>7.4</v>
      </c>
    </row>
    <row r="12" spans="1:43" s="295" customFormat="1">
      <c r="A12" s="292">
        <v>351</v>
      </c>
      <c r="B12" s="293"/>
      <c r="C12" s="294" t="s">
        <v>201</v>
      </c>
      <c r="D12" s="286">
        <v>269.89999999999998</v>
      </c>
      <c r="E12" s="286">
        <v>209.1</v>
      </c>
      <c r="F12" s="287">
        <v>1252.5999999999999</v>
      </c>
      <c r="G12" s="287">
        <v>12.5</v>
      </c>
    </row>
    <row r="13" spans="1:43" s="282" customFormat="1" ht="12.75" customHeight="1">
      <c r="A13" s="283">
        <v>36</v>
      </c>
      <c r="B13" s="284"/>
      <c r="C13" s="285" t="s">
        <v>202</v>
      </c>
      <c r="D13" s="286">
        <v>220939.5</v>
      </c>
      <c r="E13" s="286">
        <v>227587.1</v>
      </c>
      <c r="F13" s="287">
        <v>230898.6</v>
      </c>
      <c r="G13" s="287">
        <v>238143.1</v>
      </c>
    </row>
    <row r="14" spans="1:43" s="357" customFormat="1">
      <c r="A14" s="296" t="s">
        <v>203</v>
      </c>
      <c r="B14" s="356"/>
      <c r="C14" s="297" t="s">
        <v>204</v>
      </c>
      <c r="D14" s="286">
        <v>24090</v>
      </c>
      <c r="E14" s="286">
        <v>24212</v>
      </c>
      <c r="F14" s="287">
        <v>24137</v>
      </c>
      <c r="G14" s="287">
        <v>23645.9</v>
      </c>
    </row>
    <row r="15" spans="1:43" s="357" customFormat="1">
      <c r="A15" s="296" t="s">
        <v>205</v>
      </c>
      <c r="B15" s="356"/>
      <c r="C15" s="297" t="s">
        <v>206</v>
      </c>
      <c r="D15" s="286">
        <v>7880.6</v>
      </c>
      <c r="E15" s="286">
        <v>9019.6</v>
      </c>
      <c r="F15" s="287">
        <v>8415.2000000000007</v>
      </c>
      <c r="G15" s="287">
        <v>9049.2999999999993</v>
      </c>
    </row>
    <row r="16" spans="1:43" s="303" customFormat="1" ht="26.25" customHeight="1">
      <c r="A16" s="296" t="s">
        <v>207</v>
      </c>
      <c r="B16" s="496"/>
      <c r="C16" s="297" t="s">
        <v>208</v>
      </c>
      <c r="D16" s="286">
        <v>9658.9</v>
      </c>
      <c r="E16" s="286">
        <v>9504</v>
      </c>
      <c r="F16" s="287">
        <v>9124.2999999999993</v>
      </c>
      <c r="G16" s="287">
        <v>8702</v>
      </c>
    </row>
    <row r="17" spans="1:7" s="304" customFormat="1">
      <c r="A17" s="283">
        <v>37</v>
      </c>
      <c r="B17" s="284"/>
      <c r="C17" s="285" t="s">
        <v>209</v>
      </c>
      <c r="D17" s="286">
        <v>23187.5</v>
      </c>
      <c r="E17" s="286">
        <v>22254</v>
      </c>
      <c r="F17" s="287">
        <v>22725.7</v>
      </c>
      <c r="G17" s="287">
        <v>22085.1</v>
      </c>
    </row>
    <row r="18" spans="1:7" s="304" customFormat="1">
      <c r="A18" s="327" t="s">
        <v>210</v>
      </c>
      <c r="B18" s="289"/>
      <c r="C18" s="290" t="s">
        <v>211</v>
      </c>
      <c r="D18" s="286">
        <v>0</v>
      </c>
      <c r="E18" s="286">
        <v>0</v>
      </c>
      <c r="F18" s="287">
        <v>0</v>
      </c>
      <c r="G18" s="287">
        <v>0</v>
      </c>
    </row>
    <row r="19" spans="1:7" s="304" customFormat="1">
      <c r="A19" s="327" t="s">
        <v>212</v>
      </c>
      <c r="B19" s="289"/>
      <c r="C19" s="290" t="s">
        <v>213</v>
      </c>
      <c r="D19" s="286">
        <v>0</v>
      </c>
      <c r="E19" s="286">
        <v>0</v>
      </c>
      <c r="F19" s="287">
        <v>42.6</v>
      </c>
      <c r="G19" s="287">
        <v>0</v>
      </c>
    </row>
    <row r="20" spans="1:7" s="282" customFormat="1" ht="12.75" customHeight="1">
      <c r="A20" s="305">
        <v>39</v>
      </c>
      <c r="B20" s="306"/>
      <c r="C20" s="307" t="s">
        <v>214</v>
      </c>
      <c r="D20" s="308">
        <v>34013.800000000003</v>
      </c>
      <c r="E20" s="308">
        <v>34218.5</v>
      </c>
      <c r="F20" s="309">
        <v>32172</v>
      </c>
      <c r="G20" s="309">
        <v>34711.800000000003</v>
      </c>
    </row>
    <row r="21" spans="1:7" ht="12.75" customHeight="1">
      <c r="A21" s="310"/>
      <c r="B21" s="310"/>
      <c r="C21" s="311" t="s">
        <v>215</v>
      </c>
      <c r="D21" s="312">
        <f t="shared" ref="D21:G21" si="0">D4+D5+SUM(D8:D13)+D17</f>
        <v>356712.21545000002</v>
      </c>
      <c r="E21" s="312">
        <f t="shared" si="0"/>
        <v>367244.1</v>
      </c>
      <c r="F21" s="312">
        <f t="shared" si="0"/>
        <v>368560.00000000006</v>
      </c>
      <c r="G21" s="312">
        <f t="shared" si="0"/>
        <v>377274.3</v>
      </c>
    </row>
    <row r="22" spans="1:7" s="282" customFormat="1" ht="12.75" customHeight="1">
      <c r="A22" s="291" t="s">
        <v>216</v>
      </c>
      <c r="B22" s="284"/>
      <c r="C22" s="285" t="s">
        <v>217</v>
      </c>
      <c r="D22" s="335">
        <v>145706.5</v>
      </c>
      <c r="E22" s="335">
        <v>152629</v>
      </c>
      <c r="F22" s="336">
        <v>150198.29999999999</v>
      </c>
      <c r="G22" s="336">
        <v>158948</v>
      </c>
    </row>
    <row r="23" spans="1:7" s="282" customFormat="1" ht="12.75" customHeight="1">
      <c r="A23" s="291" t="s">
        <v>218</v>
      </c>
      <c r="B23" s="284"/>
      <c r="C23" s="285" t="s">
        <v>219</v>
      </c>
      <c r="D23" s="335">
        <v>34815.300000000003</v>
      </c>
      <c r="E23" s="335">
        <v>28651</v>
      </c>
      <c r="F23" s="336">
        <v>32615.800000000003</v>
      </c>
      <c r="G23" s="336">
        <v>30713.9</v>
      </c>
    </row>
    <row r="24" spans="1:7" s="315" customFormat="1" ht="12.75" customHeight="1">
      <c r="A24" s="283">
        <v>41</v>
      </c>
      <c r="B24" s="284"/>
      <c r="C24" s="285" t="s">
        <v>220</v>
      </c>
      <c r="D24" s="335">
        <v>12193.2</v>
      </c>
      <c r="E24" s="335">
        <v>12019</v>
      </c>
      <c r="F24" s="336">
        <v>14990.1</v>
      </c>
      <c r="G24" s="336">
        <v>12232.5</v>
      </c>
    </row>
    <row r="25" spans="1:7" s="282" customFormat="1" ht="12.75" customHeight="1">
      <c r="A25" s="316">
        <v>42</v>
      </c>
      <c r="B25" s="317"/>
      <c r="C25" s="285" t="s">
        <v>221</v>
      </c>
      <c r="D25" s="335">
        <v>19668.900000000001</v>
      </c>
      <c r="E25" s="335">
        <v>19331.3</v>
      </c>
      <c r="F25" s="336">
        <v>20211.7</v>
      </c>
      <c r="G25" s="336">
        <v>19513</v>
      </c>
    </row>
    <row r="26" spans="1:7" s="322" customFormat="1" ht="12.75" customHeight="1">
      <c r="A26" s="292">
        <v>430</v>
      </c>
      <c r="B26" s="284"/>
      <c r="C26" s="285" t="s">
        <v>222</v>
      </c>
      <c r="D26" s="497">
        <v>20.5</v>
      </c>
      <c r="E26" s="497">
        <v>6</v>
      </c>
      <c r="F26" s="498">
        <v>28</v>
      </c>
      <c r="G26" s="498">
        <v>6</v>
      </c>
    </row>
    <row r="27" spans="1:7" s="322" customFormat="1" ht="12.75" customHeight="1">
      <c r="A27" s="292">
        <v>431</v>
      </c>
      <c r="B27" s="284"/>
      <c r="C27" s="285" t="s">
        <v>223</v>
      </c>
      <c r="D27" s="497">
        <v>31.2</v>
      </c>
      <c r="E27" s="497">
        <v>37.5</v>
      </c>
      <c r="F27" s="498">
        <v>12.1</v>
      </c>
      <c r="G27" s="498">
        <v>17.5</v>
      </c>
    </row>
    <row r="28" spans="1:7" s="322" customFormat="1" ht="12.75" customHeight="1">
      <c r="A28" s="292">
        <v>432</v>
      </c>
      <c r="B28" s="284"/>
      <c r="C28" s="285" t="s">
        <v>224</v>
      </c>
      <c r="D28" s="497">
        <v>0</v>
      </c>
      <c r="E28" s="497">
        <v>0</v>
      </c>
      <c r="F28" s="498">
        <v>0</v>
      </c>
      <c r="G28" s="498">
        <v>0</v>
      </c>
    </row>
    <row r="29" spans="1:7" s="322" customFormat="1" ht="12.75" customHeight="1">
      <c r="A29" s="292">
        <v>439</v>
      </c>
      <c r="B29" s="284"/>
      <c r="C29" s="285" t="s">
        <v>225</v>
      </c>
      <c r="D29" s="497">
        <v>0</v>
      </c>
      <c r="E29" s="497">
        <v>0</v>
      </c>
      <c r="F29" s="498">
        <v>0</v>
      </c>
      <c r="G29" s="498">
        <v>0</v>
      </c>
    </row>
    <row r="30" spans="1:7" s="282" customFormat="1" ht="25.5">
      <c r="A30" s="1184">
        <v>450</v>
      </c>
      <c r="B30" s="1191"/>
      <c r="C30" s="1192" t="s">
        <v>226</v>
      </c>
      <c r="D30" s="1193">
        <v>125.7</v>
      </c>
      <c r="E30" s="1193">
        <v>87.7</v>
      </c>
      <c r="F30" s="1194">
        <v>60.2</v>
      </c>
      <c r="G30" s="1194">
        <v>75.7</v>
      </c>
    </row>
    <row r="31" spans="1:7" s="295" customFormat="1" ht="25.5">
      <c r="A31" s="1184">
        <v>451</v>
      </c>
      <c r="B31" s="1191"/>
      <c r="C31" s="1192" t="s">
        <v>227</v>
      </c>
      <c r="D31" s="1195">
        <v>509.5</v>
      </c>
      <c r="E31" s="1195">
        <v>274.2</v>
      </c>
      <c r="F31" s="1196">
        <v>0</v>
      </c>
      <c r="G31" s="1196">
        <v>841.6</v>
      </c>
    </row>
    <row r="32" spans="1:7" s="282" customFormat="1" ht="12.75" customHeight="1">
      <c r="A32" s="283">
        <v>46</v>
      </c>
      <c r="B32" s="284"/>
      <c r="C32" s="285" t="s">
        <v>228</v>
      </c>
      <c r="D32" s="335">
        <v>95230.9</v>
      </c>
      <c r="E32" s="335">
        <v>98914.1</v>
      </c>
      <c r="F32" s="336">
        <v>96838.6</v>
      </c>
      <c r="G32" s="336">
        <v>98486.3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74">
        <v>0</v>
      </c>
      <c r="E33" s="374">
        <v>0</v>
      </c>
      <c r="F33" s="375">
        <v>0</v>
      </c>
      <c r="G33" s="375">
        <v>0</v>
      </c>
    </row>
    <row r="34" spans="1:7" s="282" customFormat="1" ht="15" customHeight="1">
      <c r="A34" s="283">
        <v>47</v>
      </c>
      <c r="B34" s="284"/>
      <c r="C34" s="285" t="s">
        <v>209</v>
      </c>
      <c r="D34" s="497">
        <v>23187.5</v>
      </c>
      <c r="E34" s="497">
        <v>22254</v>
      </c>
      <c r="F34" s="498">
        <v>22725.7</v>
      </c>
      <c r="G34" s="498">
        <v>22085.1</v>
      </c>
    </row>
    <row r="35" spans="1:7" s="282" customFormat="1" ht="15" customHeight="1">
      <c r="A35" s="305">
        <v>49</v>
      </c>
      <c r="B35" s="306"/>
      <c r="C35" s="307" t="s">
        <v>231</v>
      </c>
      <c r="D35" s="380">
        <v>34013.800000000003</v>
      </c>
      <c r="E35" s="380">
        <v>34218.5</v>
      </c>
      <c r="F35" s="381">
        <v>32172</v>
      </c>
      <c r="G35" s="381">
        <v>34711.800000000003</v>
      </c>
    </row>
    <row r="36" spans="1:7" ht="13.5" customHeight="1">
      <c r="A36" s="310"/>
      <c r="B36" s="341"/>
      <c r="C36" s="311" t="s">
        <v>232</v>
      </c>
      <c r="D36" s="312">
        <f t="shared" ref="D36:G36" si="1">D22+D23+D24+D25+D26+D27+D28+D29+D30+D31+D32+D34</f>
        <v>331489.2</v>
      </c>
      <c r="E36" s="312">
        <f t="shared" si="1"/>
        <v>334203.80000000005</v>
      </c>
      <c r="F36" s="312">
        <f t="shared" si="1"/>
        <v>337680.50000000006</v>
      </c>
      <c r="G36" s="312">
        <f t="shared" si="1"/>
        <v>342919.6</v>
      </c>
    </row>
    <row r="37" spans="1:7" s="499" customFormat="1" ht="15" customHeight="1">
      <c r="A37" s="310"/>
      <c r="B37" s="341"/>
      <c r="C37" s="311" t="s">
        <v>233</v>
      </c>
      <c r="D37" s="312">
        <f t="shared" ref="D37:G37" si="2">D36-D21</f>
        <v>-25223.015450000006</v>
      </c>
      <c r="E37" s="312">
        <f t="shared" si="2"/>
        <v>-33040.29999999993</v>
      </c>
      <c r="F37" s="312">
        <f t="shared" si="2"/>
        <v>-30879.5</v>
      </c>
      <c r="G37" s="312">
        <f t="shared" si="2"/>
        <v>-34354.700000000012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2411.1</v>
      </c>
      <c r="E38" s="335">
        <v>2589.5</v>
      </c>
      <c r="F38" s="336">
        <v>2279.5</v>
      </c>
      <c r="G38" s="336">
        <v>2166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1.4</v>
      </c>
      <c r="E39" s="335">
        <v>0</v>
      </c>
      <c r="F39" s="336">
        <v>0</v>
      </c>
      <c r="G39" s="336">
        <v>0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0</v>
      </c>
      <c r="E40" s="335">
        <v>0</v>
      </c>
      <c r="F40" s="336">
        <v>22.5</v>
      </c>
      <c r="G40" s="336">
        <v>30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14</v>
      </c>
      <c r="E41" s="335">
        <v>19</v>
      </c>
      <c r="F41" s="336">
        <v>7.7</v>
      </c>
      <c r="G41" s="336">
        <v>14.1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1.6</v>
      </c>
      <c r="E42" s="335">
        <v>0</v>
      </c>
      <c r="F42" s="336">
        <v>1.4</v>
      </c>
      <c r="G42" s="336">
        <v>0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155.69999999999999</v>
      </c>
      <c r="E43" s="335">
        <v>100</v>
      </c>
      <c r="F43" s="336">
        <v>74.7</v>
      </c>
      <c r="G43" s="336">
        <v>50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1301.3</v>
      </c>
      <c r="E44" s="335">
        <v>1048</v>
      </c>
      <c r="F44" s="336">
        <v>1651</v>
      </c>
      <c r="G44" s="336">
        <v>1109.2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0</v>
      </c>
      <c r="E45" s="335">
        <v>0</v>
      </c>
      <c r="F45" s="336">
        <v>66.900000000000006</v>
      </c>
      <c r="G45" s="336">
        <v>0</v>
      </c>
    </row>
    <row r="46" spans="1:7" s="282" customFormat="1" ht="15" customHeight="1">
      <c r="A46" s="283">
        <v>442</v>
      </c>
      <c r="B46" s="284"/>
      <c r="C46" s="285" t="s">
        <v>242</v>
      </c>
      <c r="D46" s="335">
        <v>3.6</v>
      </c>
      <c r="E46" s="335">
        <v>4</v>
      </c>
      <c r="F46" s="336">
        <v>3.7</v>
      </c>
      <c r="G46" s="336">
        <v>4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133.1</v>
      </c>
      <c r="E47" s="335">
        <v>175</v>
      </c>
      <c r="F47" s="336">
        <v>191.4</v>
      </c>
      <c r="G47" s="336">
        <v>175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17</v>
      </c>
      <c r="E48" s="335">
        <v>0</v>
      </c>
      <c r="F48" s="336">
        <v>33.4</v>
      </c>
      <c r="G48" s="336">
        <v>5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35.4</v>
      </c>
      <c r="E49" s="335">
        <v>30</v>
      </c>
      <c r="F49" s="336">
        <v>40.700000000000003</v>
      </c>
      <c r="G49" s="336">
        <v>40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15643.5</v>
      </c>
      <c r="E50" s="335">
        <v>15147.5</v>
      </c>
      <c r="F50" s="336">
        <v>15565.5</v>
      </c>
      <c r="G50" s="336">
        <v>15312.5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2058</v>
      </c>
      <c r="E51" s="335">
        <v>2051</v>
      </c>
      <c r="F51" s="336">
        <v>2039.8</v>
      </c>
      <c r="G51" s="336">
        <v>2055.1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0</v>
      </c>
      <c r="E53" s="335">
        <v>0</v>
      </c>
      <c r="F53" s="336">
        <v>0</v>
      </c>
      <c r="G53" s="336">
        <v>0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0</v>
      </c>
      <c r="E54" s="339">
        <v>0</v>
      </c>
      <c r="F54" s="340">
        <v>0</v>
      </c>
      <c r="G54" s="340">
        <v>0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16608.100000000002</v>
      </c>
      <c r="E55" s="312">
        <f t="shared" si="3"/>
        <v>15747</v>
      </c>
      <c r="F55" s="312">
        <f t="shared" ref="F55" si="4">SUM(F44:F53)-SUM(F38:F43)</f>
        <v>17206.599999999999</v>
      </c>
      <c r="G55" s="312">
        <f t="shared" si="3"/>
        <v>16440.7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-8614.9154500000041</v>
      </c>
      <c r="E56" s="312">
        <f t="shared" si="5"/>
        <v>-17293.29999999993</v>
      </c>
      <c r="F56" s="312">
        <f t="shared" si="5"/>
        <v>-13672.900000000001</v>
      </c>
      <c r="G56" s="312">
        <f t="shared" si="5"/>
        <v>-17914.000000000011</v>
      </c>
    </row>
    <row r="57" spans="1:7" s="282" customFormat="1" ht="15.75" customHeight="1">
      <c r="A57" s="342">
        <v>380</v>
      </c>
      <c r="B57" s="343"/>
      <c r="C57" s="344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295" customFormat="1" ht="25.5">
      <c r="A59" s="292">
        <v>383</v>
      </c>
      <c r="B59" s="293"/>
      <c r="C59" s="294" t="s">
        <v>255</v>
      </c>
      <c r="D59" s="347">
        <v>0</v>
      </c>
      <c r="E59" s="347">
        <v>0</v>
      </c>
      <c r="F59" s="348">
        <v>0</v>
      </c>
      <c r="G59" s="348">
        <v>0</v>
      </c>
    </row>
    <row r="60" spans="1:7" s="295" customFormat="1">
      <c r="A60" s="292">
        <v>3840</v>
      </c>
      <c r="B60" s="293"/>
      <c r="C60" s="294" t="s">
        <v>256</v>
      </c>
      <c r="D60" s="502">
        <v>0</v>
      </c>
      <c r="E60" s="502">
        <v>0</v>
      </c>
      <c r="F60" s="503">
        <v>0</v>
      </c>
      <c r="G60" s="503">
        <v>0</v>
      </c>
    </row>
    <row r="61" spans="1:7" s="295" customFormat="1">
      <c r="A61" s="292">
        <v>3841</v>
      </c>
      <c r="B61" s="293"/>
      <c r="C61" s="294" t="s">
        <v>257</v>
      </c>
      <c r="D61" s="502">
        <v>0</v>
      </c>
      <c r="E61" s="502">
        <v>0</v>
      </c>
      <c r="F61" s="503">
        <v>0</v>
      </c>
      <c r="G61" s="503">
        <v>0</v>
      </c>
    </row>
    <row r="62" spans="1:7" s="295" customFormat="1">
      <c r="A62" s="351">
        <v>386</v>
      </c>
      <c r="B62" s="352"/>
      <c r="C62" s="353" t="s">
        <v>258</v>
      </c>
      <c r="D62" s="502">
        <v>0</v>
      </c>
      <c r="E62" s="502">
        <v>0</v>
      </c>
      <c r="F62" s="503">
        <v>0</v>
      </c>
      <c r="G62" s="503">
        <v>0</v>
      </c>
    </row>
    <row r="63" spans="1:7" s="295" customFormat="1" ht="25.5">
      <c r="A63" s="292">
        <v>387</v>
      </c>
      <c r="B63" s="293"/>
      <c r="C63" s="294" t="s">
        <v>259</v>
      </c>
      <c r="D63" s="502">
        <v>0</v>
      </c>
      <c r="E63" s="502">
        <v>0</v>
      </c>
      <c r="F63" s="503">
        <v>0</v>
      </c>
      <c r="G63" s="503">
        <v>0</v>
      </c>
    </row>
    <row r="64" spans="1:7" s="295" customFormat="1">
      <c r="A64" s="291">
        <v>389</v>
      </c>
      <c r="B64" s="354"/>
      <c r="C64" s="285" t="s">
        <v>61</v>
      </c>
      <c r="D64" s="335">
        <v>0</v>
      </c>
      <c r="E64" s="335">
        <v>0</v>
      </c>
      <c r="F64" s="336">
        <v>0</v>
      </c>
      <c r="G64" s="336">
        <v>0</v>
      </c>
    </row>
    <row r="65" spans="1:7" s="282" customFormat="1">
      <c r="A65" s="291" t="s">
        <v>260</v>
      </c>
      <c r="B65" s="284"/>
      <c r="C65" s="285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357" customFormat="1">
      <c r="A66" s="504" t="s">
        <v>262</v>
      </c>
      <c r="B66" s="356"/>
      <c r="C66" s="2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355">
        <v>481</v>
      </c>
      <c r="B67" s="284"/>
      <c r="C67" s="285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355">
        <v>482</v>
      </c>
      <c r="B68" s="284"/>
      <c r="C68" s="285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355">
        <v>483</v>
      </c>
      <c r="B69" s="284"/>
      <c r="C69" s="285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282" customFormat="1">
      <c r="A70" s="355">
        <v>484</v>
      </c>
      <c r="B70" s="284"/>
      <c r="C70" s="285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282" customFormat="1">
      <c r="A71" s="355">
        <v>485</v>
      </c>
      <c r="B71" s="284"/>
      <c r="C71" s="285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82" customFormat="1">
      <c r="A72" s="355">
        <v>486</v>
      </c>
      <c r="B72" s="284"/>
      <c r="C72" s="285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95" customFormat="1">
      <c r="A73" s="355">
        <v>487</v>
      </c>
      <c r="B73" s="289"/>
      <c r="C73" s="285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295" customFormat="1">
      <c r="A74" s="355">
        <v>489</v>
      </c>
      <c r="B74" s="358"/>
      <c r="C74" s="307" t="s">
        <v>78</v>
      </c>
      <c r="D74" s="335">
        <v>5800</v>
      </c>
      <c r="E74" s="335">
        <v>15000</v>
      </c>
      <c r="F74" s="336">
        <v>11000</v>
      </c>
      <c r="G74" s="336">
        <v>14500</v>
      </c>
    </row>
    <row r="75" spans="1:7" s="295" customFormat="1">
      <c r="A75" s="359" t="s">
        <v>271</v>
      </c>
      <c r="B75" s="358"/>
      <c r="C75" s="338" t="s">
        <v>272</v>
      </c>
      <c r="D75" s="335"/>
      <c r="E75" s="335"/>
      <c r="F75" s="336"/>
      <c r="G75" s="336"/>
    </row>
    <row r="76" spans="1:7">
      <c r="A76" s="310"/>
      <c r="B76" s="310"/>
      <c r="C76" s="311" t="s">
        <v>273</v>
      </c>
      <c r="D76" s="312">
        <f t="shared" ref="D76:G76" si="6">SUM(D65:D74)-SUM(D57:D64)</f>
        <v>5800</v>
      </c>
      <c r="E76" s="312">
        <f t="shared" si="6"/>
        <v>15000</v>
      </c>
      <c r="F76" s="312">
        <f t="shared" ref="F76" si="7">SUM(F65:F74)-SUM(F57:F64)</f>
        <v>11000</v>
      </c>
      <c r="G76" s="312">
        <f t="shared" si="6"/>
        <v>14500</v>
      </c>
    </row>
    <row r="77" spans="1:7">
      <c r="A77" s="360"/>
      <c r="B77" s="360"/>
      <c r="C77" s="311" t="s">
        <v>274</v>
      </c>
      <c r="D77" s="312">
        <f t="shared" ref="D77:G77" si="8">D56+D76</f>
        <v>-2814.9154500000041</v>
      </c>
      <c r="E77" s="312">
        <f t="shared" si="8"/>
        <v>-2293.2999999999302</v>
      </c>
      <c r="F77" s="312">
        <f t="shared" si="8"/>
        <v>-2672.9000000000015</v>
      </c>
      <c r="G77" s="312">
        <f t="shared" si="8"/>
        <v>-3414.0000000000109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393309.81544999999</v>
      </c>
      <c r="E78" s="363">
        <f t="shared" si="9"/>
        <v>404171.1</v>
      </c>
      <c r="F78" s="363">
        <f t="shared" si="9"/>
        <v>403117.80000000005</v>
      </c>
      <c r="G78" s="363">
        <f t="shared" si="9"/>
        <v>414246.19999999995</v>
      </c>
    </row>
    <row r="79" spans="1:7">
      <c r="A79" s="361">
        <v>4</v>
      </c>
      <c r="B79" s="361"/>
      <c r="C79" s="362" t="s">
        <v>276</v>
      </c>
      <c r="D79" s="363">
        <f t="shared" ref="D79:G79" si="10">D35+D36+SUM(D44:D53)+SUM(D65:D74)</f>
        <v>390494.9</v>
      </c>
      <c r="E79" s="363">
        <f t="shared" si="10"/>
        <v>401877.80000000005</v>
      </c>
      <c r="F79" s="363">
        <f t="shared" si="10"/>
        <v>400444.90000000008</v>
      </c>
      <c r="G79" s="363">
        <f t="shared" si="10"/>
        <v>410832.19999999995</v>
      </c>
    </row>
    <row r="80" spans="1:7">
      <c r="A80" s="364"/>
      <c r="B80" s="364"/>
      <c r="C80" s="365"/>
      <c r="D80" s="482"/>
      <c r="E80" s="482"/>
      <c r="F80" s="482"/>
      <c r="G80" s="482"/>
    </row>
    <row r="81" spans="1:7">
      <c r="A81" s="366" t="s">
        <v>277</v>
      </c>
      <c r="B81" s="367"/>
      <c r="C81" s="367"/>
      <c r="D81" s="505"/>
      <c r="E81" s="505"/>
      <c r="F81" s="505"/>
      <c r="G81" s="505"/>
    </row>
    <row r="82" spans="1:7" s="282" customFormat="1">
      <c r="A82" s="368">
        <v>50</v>
      </c>
      <c r="B82" s="369"/>
      <c r="C82" s="369" t="s">
        <v>278</v>
      </c>
      <c r="D82" s="335">
        <v>6212.2</v>
      </c>
      <c r="E82" s="335">
        <v>12452.4</v>
      </c>
      <c r="F82" s="336">
        <v>9323.9</v>
      </c>
      <c r="G82" s="336">
        <v>11334</v>
      </c>
    </row>
    <row r="83" spans="1:7" s="282" customFormat="1">
      <c r="A83" s="368">
        <v>51</v>
      </c>
      <c r="B83" s="369"/>
      <c r="C83" s="369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282" customFormat="1">
      <c r="A84" s="368">
        <v>52</v>
      </c>
      <c r="B84" s="369"/>
      <c r="C84" s="369" t="s">
        <v>280</v>
      </c>
      <c r="D84" s="335">
        <v>915</v>
      </c>
      <c r="E84" s="335">
        <v>1256</v>
      </c>
      <c r="F84" s="336">
        <v>633.29999999999995</v>
      </c>
      <c r="G84" s="336">
        <v>1358</v>
      </c>
    </row>
    <row r="85" spans="1:7" s="282" customFormat="1">
      <c r="A85" s="372">
        <v>54</v>
      </c>
      <c r="B85" s="373"/>
      <c r="C85" s="373" t="s">
        <v>281</v>
      </c>
      <c r="D85" s="335">
        <v>1432.7</v>
      </c>
      <c r="E85" s="335">
        <v>1570</v>
      </c>
      <c r="F85" s="336">
        <v>2335.4</v>
      </c>
      <c r="G85" s="336">
        <v>1030</v>
      </c>
    </row>
    <row r="86" spans="1:7" s="282" customFormat="1">
      <c r="A86" s="368">
        <v>55</v>
      </c>
      <c r="B86" s="369"/>
      <c r="C86" s="369" t="s">
        <v>282</v>
      </c>
      <c r="D86" s="335">
        <v>0</v>
      </c>
      <c r="E86" s="335">
        <v>0</v>
      </c>
      <c r="F86" s="336">
        <v>0</v>
      </c>
      <c r="G86" s="336">
        <v>0</v>
      </c>
    </row>
    <row r="87" spans="1:7" s="282" customFormat="1">
      <c r="A87" s="368">
        <v>56</v>
      </c>
      <c r="B87" s="369"/>
      <c r="C87" s="369" t="s">
        <v>283</v>
      </c>
      <c r="D87" s="335">
        <v>14975.2</v>
      </c>
      <c r="E87" s="335">
        <v>11601.7</v>
      </c>
      <c r="F87" s="336">
        <v>7384.9</v>
      </c>
      <c r="G87" s="336">
        <v>16834</v>
      </c>
    </row>
    <row r="88" spans="1:7" s="282" customFormat="1">
      <c r="A88" s="368">
        <v>57</v>
      </c>
      <c r="B88" s="369"/>
      <c r="C88" s="369" t="s">
        <v>284</v>
      </c>
      <c r="D88" s="335">
        <v>483.2</v>
      </c>
      <c r="E88" s="335">
        <v>1050</v>
      </c>
      <c r="F88" s="336">
        <v>539.70000000000005</v>
      </c>
      <c r="G88" s="336">
        <v>1050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24018.3</v>
      </c>
      <c r="E95" s="384">
        <f t="shared" si="11"/>
        <v>27930.1</v>
      </c>
      <c r="F95" s="384">
        <f t="shared" si="11"/>
        <v>20217.2</v>
      </c>
      <c r="G95" s="384">
        <f t="shared" si="11"/>
        <v>31606</v>
      </c>
    </row>
    <row r="96" spans="1:7" s="282" customFormat="1">
      <c r="A96" s="368">
        <v>60</v>
      </c>
      <c r="B96" s="369"/>
      <c r="C96" s="369" t="s">
        <v>292</v>
      </c>
      <c r="D96" s="335">
        <v>0</v>
      </c>
      <c r="E96" s="335">
        <v>0</v>
      </c>
      <c r="F96" s="336">
        <v>0</v>
      </c>
      <c r="G96" s="336">
        <v>0</v>
      </c>
    </row>
    <row r="97" spans="1:7" s="282" customFormat="1">
      <c r="A97" s="368">
        <v>61</v>
      </c>
      <c r="B97" s="369"/>
      <c r="C97" s="369" t="s">
        <v>293</v>
      </c>
      <c r="D97" s="335">
        <v>0</v>
      </c>
      <c r="E97" s="335">
        <v>0</v>
      </c>
      <c r="F97" s="336">
        <v>0</v>
      </c>
      <c r="G97" s="336">
        <v>0</v>
      </c>
    </row>
    <row r="98" spans="1:7" s="282" customFormat="1">
      <c r="A98" s="368">
        <v>62</v>
      </c>
      <c r="B98" s="369"/>
      <c r="C98" s="369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282" customFormat="1">
      <c r="A99" s="368">
        <v>63</v>
      </c>
      <c r="B99" s="369"/>
      <c r="C99" s="369" t="s">
        <v>295</v>
      </c>
      <c r="D99" s="335">
        <v>10466.299999999999</v>
      </c>
      <c r="E99" s="335">
        <v>8527.4</v>
      </c>
      <c r="F99" s="336">
        <v>7703</v>
      </c>
      <c r="G99" s="336">
        <v>8770</v>
      </c>
    </row>
    <row r="100" spans="1:7" s="282" customFormat="1">
      <c r="A100" s="368">
        <v>64</v>
      </c>
      <c r="B100" s="369"/>
      <c r="C100" s="369" t="s">
        <v>296</v>
      </c>
      <c r="D100" s="335">
        <v>1513.3</v>
      </c>
      <c r="E100" s="335">
        <v>1611.5</v>
      </c>
      <c r="F100" s="336">
        <v>1546</v>
      </c>
      <c r="G100" s="336">
        <v>1508.5</v>
      </c>
    </row>
    <row r="101" spans="1:7" s="282" customFormat="1">
      <c r="A101" s="368">
        <v>65</v>
      </c>
      <c r="B101" s="369"/>
      <c r="C101" s="369" t="s">
        <v>297</v>
      </c>
      <c r="D101" s="335">
        <v>0</v>
      </c>
      <c r="E101" s="335">
        <v>0</v>
      </c>
      <c r="F101" s="336">
        <v>0</v>
      </c>
      <c r="G101" s="336">
        <v>0</v>
      </c>
    </row>
    <row r="102" spans="1:7" s="282" customFormat="1">
      <c r="A102" s="368">
        <v>66</v>
      </c>
      <c r="B102" s="369"/>
      <c r="C102" s="369" t="s">
        <v>298</v>
      </c>
      <c r="D102" s="335">
        <v>0</v>
      </c>
      <c r="E102" s="335">
        <v>0</v>
      </c>
      <c r="F102" s="336">
        <v>0</v>
      </c>
      <c r="G102" s="336">
        <v>0</v>
      </c>
    </row>
    <row r="103" spans="1:7" s="282" customFormat="1">
      <c r="A103" s="368">
        <v>67</v>
      </c>
      <c r="B103" s="369"/>
      <c r="C103" s="369" t="s">
        <v>284</v>
      </c>
      <c r="D103" s="286">
        <v>483.2</v>
      </c>
      <c r="E103" s="286">
        <v>1050</v>
      </c>
      <c r="F103" s="287">
        <v>539.70000000000005</v>
      </c>
      <c r="G103" s="287">
        <v>1050</v>
      </c>
    </row>
    <row r="104" spans="1:7" s="282" customFormat="1" ht="25.5">
      <c r="A104" s="385" t="s">
        <v>299</v>
      </c>
      <c r="B104" s="369"/>
      <c r="C104" s="386" t="s">
        <v>300</v>
      </c>
      <c r="D104" s="286">
        <v>0</v>
      </c>
      <c r="E104" s="286">
        <v>0</v>
      </c>
      <c r="F104" s="287">
        <v>0</v>
      </c>
      <c r="G104" s="287">
        <v>0</v>
      </c>
    </row>
    <row r="105" spans="1:7" s="282" customFormat="1" ht="38.25">
      <c r="A105" s="389" t="s">
        <v>301</v>
      </c>
      <c r="B105" s="379"/>
      <c r="C105" s="390" t="s">
        <v>302</v>
      </c>
      <c r="D105" s="308">
        <v>0</v>
      </c>
      <c r="E105" s="308">
        <v>0</v>
      </c>
      <c r="F105" s="309">
        <v>0</v>
      </c>
      <c r="G105" s="309">
        <v>0</v>
      </c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12462.8</v>
      </c>
      <c r="E106" s="384">
        <f t="shared" si="12"/>
        <v>11188.9</v>
      </c>
      <c r="F106" s="384">
        <f t="shared" si="12"/>
        <v>9788.7000000000007</v>
      </c>
      <c r="G106" s="384">
        <f t="shared" si="12"/>
        <v>11328.5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11555.5</v>
      </c>
      <c r="E107" s="384">
        <f t="shared" si="13"/>
        <v>16741.199999999997</v>
      </c>
      <c r="F107" s="384">
        <f t="shared" si="13"/>
        <v>10428.5</v>
      </c>
      <c r="G107" s="384">
        <f t="shared" si="13"/>
        <v>20277.5</v>
      </c>
    </row>
    <row r="108" spans="1:7">
      <c r="A108" s="394" t="s">
        <v>305</v>
      </c>
      <c r="B108" s="394"/>
      <c r="C108" s="395" t="s">
        <v>306</v>
      </c>
      <c r="D108" s="396">
        <f t="shared" ref="D108:G108" si="14">ROUND(D107-D85-D86+D100+D101,0)</f>
        <v>11636</v>
      </c>
      <c r="E108" s="396">
        <f t="shared" si="14"/>
        <v>16783</v>
      </c>
      <c r="F108" s="396">
        <f t="shared" si="14"/>
        <v>9639</v>
      </c>
      <c r="G108" s="396">
        <f t="shared" si="14"/>
        <v>20756</v>
      </c>
    </row>
    <row r="109" spans="1:7">
      <c r="A109" s="364"/>
      <c r="B109" s="364"/>
      <c r="C109" s="365"/>
      <c r="D109" s="482"/>
      <c r="E109" s="482"/>
      <c r="F109" s="482"/>
      <c r="G109" s="482"/>
    </row>
    <row r="110" spans="1:7" s="399" customFormat="1">
      <c r="A110" s="397" t="s">
        <v>307</v>
      </c>
      <c r="B110" s="398"/>
      <c r="C110" s="397"/>
      <c r="D110" s="482"/>
      <c r="E110" s="482"/>
      <c r="F110" s="482"/>
      <c r="G110" s="482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303183</v>
      </c>
      <c r="E111" s="402">
        <f t="shared" si="15"/>
        <v>266051</v>
      </c>
      <c r="F111" s="402">
        <f t="shared" si="15"/>
        <v>324039.8</v>
      </c>
      <c r="G111" s="402">
        <f t="shared" si="15"/>
        <v>257102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254677</v>
      </c>
      <c r="E112" s="402">
        <f t="shared" si="16"/>
        <v>217257</v>
      </c>
      <c r="F112" s="402">
        <f t="shared" si="16"/>
        <v>256420.19999999998</v>
      </c>
      <c r="G112" s="402">
        <f t="shared" si="16"/>
        <v>214096</v>
      </c>
    </row>
    <row r="113" spans="1:7" s="403" customFormat="1">
      <c r="A113" s="418" t="s">
        <v>311</v>
      </c>
      <c r="B113" s="419"/>
      <c r="C113" s="419" t="s">
        <v>312</v>
      </c>
      <c r="D113" s="335">
        <v>199511</v>
      </c>
      <c r="E113" s="335">
        <v>162397</v>
      </c>
      <c r="F113" s="336">
        <v>209170.3</v>
      </c>
      <c r="G113" s="336">
        <v>160730</v>
      </c>
    </row>
    <row r="114" spans="1:7" s="412" customFormat="1" ht="15" customHeight="1">
      <c r="A114" s="420">
        <v>102</v>
      </c>
      <c r="B114" s="506"/>
      <c r="C114" s="506" t="s">
        <v>313</v>
      </c>
      <c r="D114" s="347">
        <v>32800</v>
      </c>
      <c r="E114" s="347">
        <v>34800</v>
      </c>
      <c r="F114" s="348">
        <v>24200</v>
      </c>
      <c r="G114" s="348">
        <v>31000</v>
      </c>
    </row>
    <row r="115" spans="1:7" s="403" customFormat="1">
      <c r="A115" s="418">
        <v>104</v>
      </c>
      <c r="B115" s="419"/>
      <c r="C115" s="419" t="s">
        <v>314</v>
      </c>
      <c r="D115" s="335">
        <v>22277</v>
      </c>
      <c r="E115" s="335">
        <v>19960</v>
      </c>
      <c r="F115" s="336">
        <v>22986.3</v>
      </c>
      <c r="G115" s="336">
        <v>22277</v>
      </c>
    </row>
    <row r="116" spans="1:7" s="403" customFormat="1">
      <c r="A116" s="418">
        <v>106</v>
      </c>
      <c r="B116" s="419"/>
      <c r="C116" s="419" t="s">
        <v>315</v>
      </c>
      <c r="D116" s="335">
        <v>89</v>
      </c>
      <c r="E116" s="335">
        <v>100</v>
      </c>
      <c r="F116" s="336">
        <v>63.6</v>
      </c>
      <c r="G116" s="336">
        <v>89</v>
      </c>
    </row>
    <row r="117" spans="1:7" s="403" customFormat="1">
      <c r="A117" s="404" t="s">
        <v>316</v>
      </c>
      <c r="B117" s="405"/>
      <c r="C117" s="405" t="s">
        <v>317</v>
      </c>
      <c r="D117" s="402">
        <f t="shared" ref="D117:G117" si="17">D118+D119+D120</f>
        <v>48506</v>
      </c>
      <c r="E117" s="402">
        <f t="shared" si="17"/>
        <v>48794</v>
      </c>
      <c r="F117" s="402">
        <f t="shared" si="17"/>
        <v>67619.600000000006</v>
      </c>
      <c r="G117" s="402">
        <f t="shared" si="17"/>
        <v>43006</v>
      </c>
    </row>
    <row r="118" spans="1:7" s="403" customFormat="1">
      <c r="A118" s="418">
        <v>107</v>
      </c>
      <c r="B118" s="419"/>
      <c r="C118" s="419" t="s">
        <v>318</v>
      </c>
      <c r="D118" s="335">
        <v>44113</v>
      </c>
      <c r="E118" s="335">
        <v>44401</v>
      </c>
      <c r="F118" s="336">
        <v>63226.6</v>
      </c>
      <c r="G118" s="336">
        <v>38613</v>
      </c>
    </row>
    <row r="119" spans="1:7" s="403" customFormat="1">
      <c r="A119" s="418">
        <v>108</v>
      </c>
      <c r="B119" s="419"/>
      <c r="C119" s="419" t="s">
        <v>319</v>
      </c>
      <c r="D119" s="335">
        <v>4393</v>
      </c>
      <c r="E119" s="335">
        <v>4393</v>
      </c>
      <c r="F119" s="336">
        <v>4393</v>
      </c>
      <c r="G119" s="336">
        <v>4393</v>
      </c>
    </row>
    <row r="120" spans="1:7" s="416" customFormat="1" ht="25.5">
      <c r="A120" s="420">
        <v>109</v>
      </c>
      <c r="B120" s="421"/>
      <c r="C120" s="421" t="s">
        <v>320</v>
      </c>
      <c r="D120" s="507">
        <v>0</v>
      </c>
      <c r="E120" s="507"/>
      <c r="F120" s="508"/>
      <c r="G120" s="508"/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8">SUM(D122:D130)</f>
        <v>329402</v>
      </c>
      <c r="E121" s="417">
        <f t="shared" si="18"/>
        <v>331853.09999999998</v>
      </c>
      <c r="F121" s="417">
        <f t="shared" si="18"/>
        <v>323214.5</v>
      </c>
      <c r="G121" s="417">
        <f t="shared" si="18"/>
        <v>330949</v>
      </c>
    </row>
    <row r="122" spans="1:7" s="403" customFormat="1">
      <c r="A122" s="418" t="s">
        <v>322</v>
      </c>
      <c r="B122" s="419"/>
      <c r="C122" s="419" t="s">
        <v>323</v>
      </c>
      <c r="D122" s="335">
        <v>94547.8</v>
      </c>
      <c r="E122" s="335">
        <v>101538</v>
      </c>
      <c r="F122" s="336">
        <v>92534</v>
      </c>
      <c r="G122" s="336">
        <v>100777</v>
      </c>
    </row>
    <row r="123" spans="1:7" s="403" customFormat="1">
      <c r="A123" s="418">
        <v>144</v>
      </c>
      <c r="B123" s="419"/>
      <c r="C123" s="419" t="s">
        <v>281</v>
      </c>
      <c r="D123" s="335">
        <v>22030.7</v>
      </c>
      <c r="E123" s="335">
        <v>21504.5</v>
      </c>
      <c r="F123" s="336">
        <v>22653.3</v>
      </c>
      <c r="G123" s="336">
        <v>20821</v>
      </c>
    </row>
    <row r="124" spans="1:7" s="403" customFormat="1">
      <c r="A124" s="418">
        <v>145</v>
      </c>
      <c r="B124" s="419"/>
      <c r="C124" s="419" t="s">
        <v>324</v>
      </c>
      <c r="D124" s="509">
        <v>119011.5</v>
      </c>
      <c r="E124" s="509">
        <v>119011.6</v>
      </c>
      <c r="F124" s="510">
        <v>119011.5</v>
      </c>
      <c r="G124" s="510">
        <v>119012</v>
      </c>
    </row>
    <row r="125" spans="1:7" s="403" customFormat="1">
      <c r="A125" s="418">
        <v>146</v>
      </c>
      <c r="B125" s="419"/>
      <c r="C125" s="419" t="s">
        <v>325</v>
      </c>
      <c r="D125" s="509">
        <v>93812</v>
      </c>
      <c r="E125" s="509">
        <v>89799</v>
      </c>
      <c r="F125" s="510">
        <v>89015.7</v>
      </c>
      <c r="G125" s="510">
        <v>90339</v>
      </c>
    </row>
    <row r="126" spans="1:7" s="416" customFormat="1" ht="29.45" customHeight="1">
      <c r="A126" s="420" t="s">
        <v>326</v>
      </c>
      <c r="B126" s="421"/>
      <c r="C126" s="421" t="s">
        <v>327</v>
      </c>
      <c r="D126" s="511">
        <v>0</v>
      </c>
      <c r="E126" s="511">
        <v>0</v>
      </c>
      <c r="F126" s="512"/>
      <c r="G126" s="512"/>
    </row>
    <row r="127" spans="1:7" s="403" customFormat="1">
      <c r="A127" s="418">
        <v>1484</v>
      </c>
      <c r="B127" s="419"/>
      <c r="C127" s="419" t="s">
        <v>328</v>
      </c>
      <c r="D127" s="509">
        <v>0</v>
      </c>
      <c r="E127" s="509"/>
      <c r="F127" s="510"/>
      <c r="G127" s="510"/>
    </row>
    <row r="128" spans="1:7" s="403" customFormat="1">
      <c r="A128" s="418">
        <v>1485</v>
      </c>
      <c r="B128" s="419"/>
      <c r="C128" s="419" t="s">
        <v>329</v>
      </c>
      <c r="D128" s="509">
        <v>0</v>
      </c>
      <c r="E128" s="509"/>
      <c r="F128" s="510"/>
      <c r="G128" s="510"/>
    </row>
    <row r="129" spans="1:7" s="403" customFormat="1">
      <c r="A129" s="418">
        <v>1486</v>
      </c>
      <c r="B129" s="419"/>
      <c r="C129" s="419" t="s">
        <v>330</v>
      </c>
      <c r="D129" s="509">
        <v>0</v>
      </c>
      <c r="E129" s="509"/>
      <c r="F129" s="510"/>
      <c r="G129" s="510"/>
    </row>
    <row r="130" spans="1:7" s="403" customFormat="1">
      <c r="A130" s="422">
        <v>1489</v>
      </c>
      <c r="B130" s="423"/>
      <c r="C130" s="423" t="s">
        <v>331</v>
      </c>
      <c r="D130" s="513">
        <v>0</v>
      </c>
      <c r="E130" s="513"/>
      <c r="F130" s="514"/>
      <c r="G130" s="514"/>
    </row>
    <row r="131" spans="1:7" s="399" customFormat="1">
      <c r="A131" s="426">
        <v>1</v>
      </c>
      <c r="B131" s="427"/>
      <c r="C131" s="426" t="s">
        <v>332</v>
      </c>
      <c r="D131" s="428">
        <f t="shared" ref="D131:G131" si="19">D111+D121</f>
        <v>632585</v>
      </c>
      <c r="E131" s="428">
        <f t="shared" si="19"/>
        <v>597904.1</v>
      </c>
      <c r="F131" s="428">
        <f t="shared" si="19"/>
        <v>647254.30000000005</v>
      </c>
      <c r="G131" s="428">
        <f t="shared" si="19"/>
        <v>588051</v>
      </c>
    </row>
    <row r="132" spans="1:7" s="399" customFormat="1">
      <c r="A132" s="364"/>
      <c r="B132" s="364"/>
      <c r="C132" s="365"/>
      <c r="D132" s="482"/>
      <c r="E132" s="482"/>
      <c r="F132" s="482"/>
      <c r="G132" s="482"/>
    </row>
    <row r="133" spans="1:7" s="403" customFormat="1">
      <c r="A133" s="400">
        <v>20</v>
      </c>
      <c r="B133" s="401"/>
      <c r="C133" s="401" t="s">
        <v>333</v>
      </c>
      <c r="D133" s="802">
        <f t="shared" ref="D133:G133" si="20">D134+D140</f>
        <v>322721.59999999998</v>
      </c>
      <c r="E133" s="802">
        <f t="shared" si="20"/>
        <v>311285.09999999998</v>
      </c>
      <c r="F133" s="802">
        <f t="shared" si="20"/>
        <v>349810.6</v>
      </c>
      <c r="G133" s="802">
        <f t="shared" si="20"/>
        <v>313222</v>
      </c>
    </row>
    <row r="134" spans="1:7" s="403" customFormat="1">
      <c r="A134" s="430" t="s">
        <v>334</v>
      </c>
      <c r="B134" s="405"/>
      <c r="C134" s="405" t="s">
        <v>335</v>
      </c>
      <c r="D134" s="402">
        <f t="shared" ref="D134:G134" si="21">D135+D136+D138+D139</f>
        <v>142119</v>
      </c>
      <c r="E134" s="402">
        <f t="shared" si="21"/>
        <v>111412.1</v>
      </c>
      <c r="F134" s="402">
        <f t="shared" si="21"/>
        <v>168638.2</v>
      </c>
      <c r="G134" s="402">
        <f t="shared" si="21"/>
        <v>146119</v>
      </c>
    </row>
    <row r="135" spans="1:7" s="431" customFormat="1">
      <c r="A135" s="432">
        <v>200</v>
      </c>
      <c r="B135" s="419"/>
      <c r="C135" s="419" t="s">
        <v>336</v>
      </c>
      <c r="D135" s="335">
        <v>111632</v>
      </c>
      <c r="E135" s="335">
        <v>90281.5</v>
      </c>
      <c r="F135" s="336">
        <v>157279.70000000001</v>
      </c>
      <c r="G135" s="336">
        <v>111632</v>
      </c>
    </row>
    <row r="136" spans="1:7" s="431" customFormat="1">
      <c r="A136" s="432">
        <v>201</v>
      </c>
      <c r="B136" s="419"/>
      <c r="C136" s="419" t="s">
        <v>337</v>
      </c>
      <c r="D136" s="335">
        <v>8000</v>
      </c>
      <c r="E136" s="335">
        <v>0</v>
      </c>
      <c r="F136" s="336">
        <v>31.6</v>
      </c>
      <c r="G136" s="336">
        <v>12000</v>
      </c>
    </row>
    <row r="137" spans="1:7" s="431" customFormat="1">
      <c r="A137" s="433" t="s">
        <v>338</v>
      </c>
      <c r="B137" s="407"/>
      <c r="C137" s="407" t="s">
        <v>339</v>
      </c>
      <c r="D137" s="515">
        <v>0</v>
      </c>
      <c r="E137" s="515">
        <v>0</v>
      </c>
      <c r="F137" s="516">
        <v>0</v>
      </c>
      <c r="G137" s="516">
        <v>0</v>
      </c>
    </row>
    <row r="138" spans="1:7" s="431" customFormat="1">
      <c r="A138" s="433">
        <v>204</v>
      </c>
      <c r="B138" s="407"/>
      <c r="C138" s="407" t="s">
        <v>340</v>
      </c>
      <c r="D138" s="515">
        <v>21647</v>
      </c>
      <c r="E138" s="515">
        <v>20280.599999999999</v>
      </c>
      <c r="F138" s="516">
        <v>10496.9</v>
      </c>
      <c r="G138" s="516">
        <v>21647</v>
      </c>
    </row>
    <row r="139" spans="1:7" s="431" customFormat="1">
      <c r="A139" s="433">
        <v>205</v>
      </c>
      <c r="B139" s="407"/>
      <c r="C139" s="407" t="s">
        <v>341</v>
      </c>
      <c r="D139" s="515">
        <v>840</v>
      </c>
      <c r="E139" s="515">
        <v>850</v>
      </c>
      <c r="F139" s="516">
        <v>830</v>
      </c>
      <c r="G139" s="516">
        <v>840</v>
      </c>
    </row>
    <row r="140" spans="1:7" s="431" customFormat="1">
      <c r="A140" s="430" t="s">
        <v>342</v>
      </c>
      <c r="B140" s="405"/>
      <c r="C140" s="405" t="s">
        <v>343</v>
      </c>
      <c r="D140" s="402">
        <f t="shared" ref="D140:G140" si="22">D141+D143+D144</f>
        <v>180602.6</v>
      </c>
      <c r="E140" s="402">
        <f t="shared" si="22"/>
        <v>199873</v>
      </c>
      <c r="F140" s="402">
        <f t="shared" si="22"/>
        <v>181172.4</v>
      </c>
      <c r="G140" s="402">
        <f t="shared" si="22"/>
        <v>167103</v>
      </c>
    </row>
    <row r="141" spans="1:7" s="431" customFormat="1">
      <c r="A141" s="432">
        <v>206</v>
      </c>
      <c r="B141" s="419"/>
      <c r="C141" s="419" t="s">
        <v>344</v>
      </c>
      <c r="D141" s="509">
        <v>167628.1</v>
      </c>
      <c r="E141" s="509">
        <v>187293</v>
      </c>
      <c r="F141" s="510">
        <v>168163.4</v>
      </c>
      <c r="G141" s="510">
        <v>155628</v>
      </c>
    </row>
    <row r="142" spans="1:7" s="431" customFormat="1">
      <c r="A142" s="433" t="s">
        <v>345</v>
      </c>
      <c r="B142" s="407"/>
      <c r="C142" s="407" t="s">
        <v>346</v>
      </c>
      <c r="D142" s="515"/>
      <c r="E142" s="515">
        <v>0</v>
      </c>
      <c r="F142" s="516">
        <v>0</v>
      </c>
      <c r="G142" s="516">
        <v>0</v>
      </c>
    </row>
    <row r="143" spans="1:7" s="431" customFormat="1">
      <c r="A143" s="432">
        <v>208</v>
      </c>
      <c r="B143" s="419"/>
      <c r="C143" s="419" t="s">
        <v>347</v>
      </c>
      <c r="D143" s="509">
        <v>12060</v>
      </c>
      <c r="E143" s="509">
        <v>11550</v>
      </c>
      <c r="F143" s="510">
        <v>12100</v>
      </c>
      <c r="G143" s="510">
        <v>10560</v>
      </c>
    </row>
    <row r="144" spans="1:7" s="434" customFormat="1" ht="25.5">
      <c r="A144" s="420">
        <v>209</v>
      </c>
      <c r="B144" s="421"/>
      <c r="C144" s="421" t="s">
        <v>348</v>
      </c>
      <c r="D144" s="511">
        <v>914.5</v>
      </c>
      <c r="E144" s="511">
        <v>1030</v>
      </c>
      <c r="F144" s="512">
        <v>909</v>
      </c>
      <c r="G144" s="512">
        <v>915</v>
      </c>
    </row>
    <row r="145" spans="1:7" s="403" customFormat="1">
      <c r="A145" s="430">
        <v>29</v>
      </c>
      <c r="B145" s="405"/>
      <c r="C145" s="405" t="s">
        <v>349</v>
      </c>
      <c r="D145" s="509">
        <v>309863.5</v>
      </c>
      <c r="E145" s="509">
        <v>286619</v>
      </c>
      <c r="F145" s="510">
        <v>297443.5</v>
      </c>
      <c r="G145" s="510">
        <v>274829</v>
      </c>
    </row>
    <row r="146" spans="1:7" s="403" customFormat="1">
      <c r="A146" s="435" t="s">
        <v>350</v>
      </c>
      <c r="B146" s="436"/>
      <c r="C146" s="436" t="s">
        <v>351</v>
      </c>
      <c r="D146" s="339">
        <v>56947.5</v>
      </c>
      <c r="E146" s="339">
        <v>51996</v>
      </c>
      <c r="F146" s="340">
        <v>54132.9</v>
      </c>
      <c r="G146" s="340">
        <v>48598</v>
      </c>
    </row>
    <row r="147" spans="1:7" s="399" customFormat="1">
      <c r="A147" s="426">
        <v>2</v>
      </c>
      <c r="B147" s="427"/>
      <c r="C147" s="426" t="s">
        <v>352</v>
      </c>
      <c r="D147" s="428">
        <f t="shared" ref="D147:G147" si="23">D133+D145</f>
        <v>632585.1</v>
      </c>
      <c r="E147" s="428">
        <f t="shared" si="23"/>
        <v>597904.1</v>
      </c>
      <c r="F147" s="428">
        <f t="shared" si="23"/>
        <v>647254.1</v>
      </c>
      <c r="G147" s="428">
        <f t="shared" si="23"/>
        <v>588051</v>
      </c>
    </row>
    <row r="148" spans="1:7" ht="7.5" customHeight="1"/>
    <row r="149" spans="1:7" ht="13.5" customHeight="1">
      <c r="A149" s="440" t="s">
        <v>353</v>
      </c>
      <c r="B149" s="441"/>
      <c r="C149" s="517" t="s">
        <v>354</v>
      </c>
      <c r="D149" s="441"/>
      <c r="E149" s="441"/>
      <c r="F149" s="441"/>
      <c r="G149" s="441"/>
    </row>
    <row r="150" spans="1:7">
      <c r="A150" s="443" t="s">
        <v>355</v>
      </c>
      <c r="B150" s="444"/>
      <c r="C150" s="444" t="s">
        <v>101</v>
      </c>
      <c r="D150" s="446">
        <f t="shared" ref="D150:G150" si="24">D77+SUM(D8:D12)-D30-D31+D16-D33+D59+D63-D73+D64-D74-D54+D20-D35</f>
        <v>8846.1845499999908</v>
      </c>
      <c r="E150" s="446">
        <f t="shared" si="24"/>
        <v>1313.6000000000713</v>
      </c>
      <c r="F150" s="446">
        <f t="shared" ref="F150" si="25">F77+SUM(F8:F12)-F30-F31+F16-F33+F59+F63-F73+F64-F74-F54+F20-F35</f>
        <v>5057.3999999999942</v>
      </c>
      <c r="G150" s="446">
        <f t="shared" si="24"/>
        <v>-1663.4000000000087</v>
      </c>
    </row>
    <row r="151" spans="1:7">
      <c r="A151" s="447" t="s">
        <v>356</v>
      </c>
      <c r="B151" s="448"/>
      <c r="C151" s="448" t="s">
        <v>357</v>
      </c>
      <c r="D151" s="450">
        <f t="shared" ref="D151:G151" si="26">IF(D177=0,0,D150/D177)</f>
        <v>2.7011778398112175E-2</v>
      </c>
      <c r="E151" s="450">
        <f t="shared" si="26"/>
        <v>3.9757231497196659E-3</v>
      </c>
      <c r="F151" s="450">
        <f t="shared" si="26"/>
        <v>1.5117149388785778E-2</v>
      </c>
      <c r="G151" s="450">
        <f t="shared" si="26"/>
        <v>-4.8990487881525394E-3</v>
      </c>
    </row>
    <row r="152" spans="1:7" s="334" customFormat="1" ht="25.5">
      <c r="A152" s="1197" t="s">
        <v>358</v>
      </c>
      <c r="B152" s="1198"/>
      <c r="C152" s="1198" t="s">
        <v>359</v>
      </c>
      <c r="D152" s="1199">
        <f t="shared" ref="D152:G152" si="27">IF(D107=0,0,D150/D107)</f>
        <v>0.7655388819177007</v>
      </c>
      <c r="E152" s="1199">
        <f t="shared" si="27"/>
        <v>7.8465104054671803E-2</v>
      </c>
      <c r="F152" s="1199">
        <f t="shared" si="27"/>
        <v>0.48495948602387634</v>
      </c>
      <c r="G152" s="1199">
        <f t="shared" si="27"/>
        <v>-8.203180865491351E-2</v>
      </c>
    </row>
    <row r="153" spans="1:7" s="334" customFormat="1" ht="25.5">
      <c r="A153" s="1200" t="s">
        <v>358</v>
      </c>
      <c r="B153" s="1201"/>
      <c r="C153" s="1201" t="s">
        <v>360</v>
      </c>
      <c r="D153" s="523">
        <f t="shared" ref="D153:G153" si="28">IF(0=D108,0,D150/D108)</f>
        <v>0.76024274235132272</v>
      </c>
      <c r="E153" s="523">
        <f t="shared" si="28"/>
        <v>7.8269677650007224E-2</v>
      </c>
      <c r="F153" s="523">
        <f t="shared" si="28"/>
        <v>0.52468098350451231</v>
      </c>
      <c r="G153" s="523">
        <f t="shared" si="28"/>
        <v>-8.0140682212372749E-2</v>
      </c>
    </row>
    <row r="154" spans="1:7" ht="25.5">
      <c r="A154" s="460" t="s">
        <v>361</v>
      </c>
      <c r="B154" s="461"/>
      <c r="C154" s="461" t="s">
        <v>362</v>
      </c>
      <c r="D154" s="463">
        <f t="shared" ref="D154:G154" si="29">D150-D107</f>
        <v>-2709.3154500000092</v>
      </c>
      <c r="E154" s="463">
        <f t="shared" si="29"/>
        <v>-15427.599999999926</v>
      </c>
      <c r="F154" s="463">
        <f t="shared" si="29"/>
        <v>-5371.1000000000058</v>
      </c>
      <c r="G154" s="463">
        <f t="shared" si="29"/>
        <v>-21940.900000000009</v>
      </c>
    </row>
    <row r="155" spans="1:7" ht="25.5">
      <c r="A155" s="456" t="s">
        <v>363</v>
      </c>
      <c r="B155" s="457"/>
      <c r="C155" s="457" t="s">
        <v>364</v>
      </c>
      <c r="D155" s="464">
        <f t="shared" ref="D155:G155" si="30">D150-D108</f>
        <v>-2789.8154500000092</v>
      </c>
      <c r="E155" s="464">
        <f t="shared" si="30"/>
        <v>-15469.399999999929</v>
      </c>
      <c r="F155" s="464">
        <f t="shared" si="30"/>
        <v>-4581.6000000000058</v>
      </c>
      <c r="G155" s="464">
        <f t="shared" si="30"/>
        <v>-22419.400000000009</v>
      </c>
    </row>
    <row r="156" spans="1:7">
      <c r="A156" s="443" t="s">
        <v>365</v>
      </c>
      <c r="B156" s="444"/>
      <c r="C156" s="444" t="s">
        <v>366</v>
      </c>
      <c r="D156" s="465">
        <f t="shared" ref="D156:G156" si="31">D135+D136-D137+D141-D142</f>
        <v>287260.09999999998</v>
      </c>
      <c r="E156" s="465">
        <f t="shared" si="31"/>
        <v>277574.5</v>
      </c>
      <c r="F156" s="465">
        <f t="shared" si="31"/>
        <v>325474.7</v>
      </c>
      <c r="G156" s="465">
        <f t="shared" si="31"/>
        <v>279260</v>
      </c>
    </row>
    <row r="157" spans="1:7">
      <c r="A157" s="466" t="s">
        <v>367</v>
      </c>
      <c r="B157" s="467"/>
      <c r="C157" s="467" t="s">
        <v>368</v>
      </c>
      <c r="D157" s="469">
        <f t="shared" ref="D157:G157" si="32">IF(D177=0,0,D156/D177)</f>
        <v>0.87714721753341118</v>
      </c>
      <c r="E157" s="469">
        <f t="shared" si="32"/>
        <v>0.84010304919442869</v>
      </c>
      <c r="F157" s="469">
        <f t="shared" si="32"/>
        <v>0.97288125561953576</v>
      </c>
      <c r="G157" s="469">
        <f t="shared" si="32"/>
        <v>0.82247707381235469</v>
      </c>
    </row>
    <row r="158" spans="1:7">
      <c r="A158" s="443" t="s">
        <v>369</v>
      </c>
      <c r="B158" s="444"/>
      <c r="C158" s="444" t="s">
        <v>370</v>
      </c>
      <c r="D158" s="465">
        <f t="shared" ref="D158:G158" si="33">D133-D142-D111</f>
        <v>19538.599999999977</v>
      </c>
      <c r="E158" s="465">
        <f t="shared" si="33"/>
        <v>45234.099999999977</v>
      </c>
      <c r="F158" s="465">
        <f t="shared" si="33"/>
        <v>25770.799999999988</v>
      </c>
      <c r="G158" s="465">
        <f t="shared" si="33"/>
        <v>56120</v>
      </c>
    </row>
    <row r="159" spans="1:7">
      <c r="A159" s="447" t="s">
        <v>371</v>
      </c>
      <c r="B159" s="448"/>
      <c r="C159" s="448" t="s">
        <v>372</v>
      </c>
      <c r="D159" s="470">
        <f t="shared" ref="D159:G159" si="34">D121-D123-D124-D142-D145</f>
        <v>-121503.70000000001</v>
      </c>
      <c r="E159" s="470">
        <f t="shared" si="34"/>
        <v>-95282.000000000029</v>
      </c>
      <c r="F159" s="470">
        <f t="shared" si="34"/>
        <v>-115893.79999999999</v>
      </c>
      <c r="G159" s="470">
        <f t="shared" si="34"/>
        <v>-83713</v>
      </c>
    </row>
    <row r="160" spans="1:7">
      <c r="A160" s="447" t="s">
        <v>373</v>
      </c>
      <c r="B160" s="448"/>
      <c r="C160" s="448" t="s">
        <v>374</v>
      </c>
      <c r="D160" s="471">
        <f t="shared" ref="D160:G160" si="35">IF(D175=0,"-",1000*D158/D175)</f>
        <v>461.39277870923507</v>
      </c>
      <c r="E160" s="471">
        <f t="shared" si="35"/>
        <v>1057.2667352281221</v>
      </c>
      <c r="F160" s="471">
        <f t="shared" si="35"/>
        <v>602.09336012335848</v>
      </c>
      <c r="G160" s="471">
        <f t="shared" si="35"/>
        <v>1312.0733189937341</v>
      </c>
    </row>
    <row r="161" spans="1:7">
      <c r="A161" s="447" t="s">
        <v>373</v>
      </c>
      <c r="B161" s="448"/>
      <c r="C161" s="448" t="s">
        <v>375</v>
      </c>
      <c r="D161" s="470">
        <f t="shared" ref="D161:G161" si="36">IF(D175=0,0,1000*(D159/D175))</f>
        <v>-2869.2398517014194</v>
      </c>
      <c r="E161" s="470">
        <f t="shared" si="36"/>
        <v>-2227.0474943904269</v>
      </c>
      <c r="F161" s="470">
        <f t="shared" si="36"/>
        <v>-2707.6725386664175</v>
      </c>
      <c r="G161" s="470">
        <f t="shared" si="36"/>
        <v>-1957.1916206864303</v>
      </c>
    </row>
    <row r="162" spans="1:7">
      <c r="A162" s="466" t="s">
        <v>376</v>
      </c>
      <c r="B162" s="467"/>
      <c r="C162" s="467" t="s">
        <v>377</v>
      </c>
      <c r="D162" s="469">
        <f t="shared" ref="D162:G162" si="37">IF((D22+D23+D65+D66)=0,0,D158/(D22+D23+D65+D66))</f>
        <v>0.10823401938159258</v>
      </c>
      <c r="E162" s="469">
        <f t="shared" si="37"/>
        <v>0.24952614739629289</v>
      </c>
      <c r="F162" s="469">
        <f t="shared" si="37"/>
        <v>0.14096724486787393</v>
      </c>
      <c r="G162" s="469">
        <f t="shared" si="37"/>
        <v>0.29589495834429586</v>
      </c>
    </row>
    <row r="163" spans="1:7">
      <c r="A163" s="447" t="s">
        <v>378</v>
      </c>
      <c r="B163" s="448"/>
      <c r="C163" s="448" t="s">
        <v>349</v>
      </c>
      <c r="D163" s="446">
        <f t="shared" ref="D163:G163" si="38">D145</f>
        <v>309863.5</v>
      </c>
      <c r="E163" s="446">
        <f t="shared" si="38"/>
        <v>286619</v>
      </c>
      <c r="F163" s="446">
        <f t="shared" si="38"/>
        <v>297443.5</v>
      </c>
      <c r="G163" s="446">
        <f t="shared" si="38"/>
        <v>274829</v>
      </c>
    </row>
    <row r="164" spans="1:7" ht="25.5">
      <c r="A164" s="456" t="s">
        <v>380</v>
      </c>
      <c r="B164" s="472"/>
      <c r="C164" s="472" t="s">
        <v>381</v>
      </c>
      <c r="D164" s="459">
        <f t="shared" ref="D164:G164" si="39">IF(D178=0,0,D146/D178)</f>
        <v>0.16943188697184791</v>
      </c>
      <c r="E164" s="459">
        <f t="shared" si="39"/>
        <v>0.14954331136219703</v>
      </c>
      <c r="F164" s="459">
        <f t="shared" si="39"/>
        <v>0.15545598889897508</v>
      </c>
      <c r="G164" s="459">
        <f t="shared" si="39"/>
        <v>0.13595774281835216</v>
      </c>
    </row>
    <row r="165" spans="1:7">
      <c r="A165" s="474" t="s">
        <v>382</v>
      </c>
      <c r="B165" s="475"/>
      <c r="C165" s="475" t="s">
        <v>383</v>
      </c>
      <c r="D165" s="477">
        <f t="shared" ref="D165:G165" si="40">IF(D177=0,0,D180/D177)</f>
        <v>5.7789526268604931E-2</v>
      </c>
      <c r="E165" s="477">
        <f t="shared" si="40"/>
        <v>6.1429099351614509E-2</v>
      </c>
      <c r="F165" s="477">
        <f t="shared" si="40"/>
        <v>5.4257216918868235E-2</v>
      </c>
      <c r="G165" s="477">
        <f t="shared" si="40"/>
        <v>5.3616810976649554E-2</v>
      </c>
    </row>
    <row r="166" spans="1:7">
      <c r="A166" s="447" t="s">
        <v>384</v>
      </c>
      <c r="B166" s="448"/>
      <c r="C166" s="448" t="s">
        <v>251</v>
      </c>
      <c r="D166" s="446">
        <f t="shared" ref="D166:G166" si="41">D55</f>
        <v>16608.100000000002</v>
      </c>
      <c r="E166" s="446">
        <f t="shared" si="41"/>
        <v>15747</v>
      </c>
      <c r="F166" s="446">
        <f t="shared" si="41"/>
        <v>17206.599999999999</v>
      </c>
      <c r="G166" s="446">
        <f t="shared" si="41"/>
        <v>16440.7</v>
      </c>
    </row>
    <row r="167" spans="1:7">
      <c r="A167" s="466" t="s">
        <v>385</v>
      </c>
      <c r="B167" s="467"/>
      <c r="C167" s="467" t="s">
        <v>386</v>
      </c>
      <c r="D167" s="469">
        <f t="shared" ref="D167:G167" si="42">IF(0=D111,0,(D44+D45+D46+D47+D48)/D111)</f>
        <v>4.7990817427098478E-3</v>
      </c>
      <c r="E167" s="469">
        <f t="shared" si="42"/>
        <v>4.611897718858414E-3</v>
      </c>
      <c r="F167" s="469">
        <f t="shared" si="42"/>
        <v>6.0066695510860094E-3</v>
      </c>
      <c r="G167" s="469">
        <f t="shared" si="42"/>
        <v>5.0299103079711558E-3</v>
      </c>
    </row>
    <row r="168" spans="1:7">
      <c r="A168" s="447" t="s">
        <v>387</v>
      </c>
      <c r="B168" s="444"/>
      <c r="C168" s="444" t="s">
        <v>388</v>
      </c>
      <c r="D168" s="446">
        <f t="shared" ref="D168:G168" si="43">D38-D44</f>
        <v>1109.8</v>
      </c>
      <c r="E168" s="446">
        <f t="shared" si="43"/>
        <v>1541.5</v>
      </c>
      <c r="F168" s="446">
        <f t="shared" si="43"/>
        <v>628.5</v>
      </c>
      <c r="G168" s="446">
        <f t="shared" si="43"/>
        <v>1056.8</v>
      </c>
    </row>
    <row r="169" spans="1:7">
      <c r="A169" s="466" t="s">
        <v>389</v>
      </c>
      <c r="B169" s="467"/>
      <c r="C169" s="467" t="s">
        <v>390</v>
      </c>
      <c r="D169" s="450">
        <f t="shared" ref="D169:G169" si="44">IF(D177=0,0,D168/D177)</f>
        <v>3.3887685133388861E-3</v>
      </c>
      <c r="E169" s="450">
        <f t="shared" si="44"/>
        <v>4.6654820609717818E-3</v>
      </c>
      <c r="F169" s="450">
        <f t="shared" si="44"/>
        <v>1.8786586765634262E-3</v>
      </c>
      <c r="G169" s="450">
        <f t="shared" si="44"/>
        <v>3.1124893346877337E-3</v>
      </c>
    </row>
    <row r="170" spans="1:7">
      <c r="A170" s="447" t="s">
        <v>391</v>
      </c>
      <c r="B170" s="448"/>
      <c r="C170" s="448" t="s">
        <v>392</v>
      </c>
      <c r="D170" s="446">
        <f t="shared" ref="D170:G170" si="45">SUM(D82:D87)+SUM(D89:D94)</f>
        <v>23535.1</v>
      </c>
      <c r="E170" s="446">
        <f t="shared" si="45"/>
        <v>26880.1</v>
      </c>
      <c r="F170" s="446">
        <f t="shared" ref="F170" si="46">SUM(F82:F87)+SUM(F89:F94)</f>
        <v>19677.5</v>
      </c>
      <c r="G170" s="446">
        <f t="shared" si="45"/>
        <v>30556</v>
      </c>
    </row>
    <row r="171" spans="1:7">
      <c r="A171" s="447" t="s">
        <v>393</v>
      </c>
      <c r="B171" s="448"/>
      <c r="C171" s="448" t="s">
        <v>394</v>
      </c>
      <c r="D171" s="470">
        <f t="shared" ref="D171:G171" si="47">SUM(D96:D102)+SUM(D104:D105)</f>
        <v>11979.599999999999</v>
      </c>
      <c r="E171" s="470">
        <f t="shared" si="47"/>
        <v>10138.9</v>
      </c>
      <c r="F171" s="470">
        <f t="shared" ref="F171" si="48">SUM(F96:F102)+SUM(F104:F105)</f>
        <v>9249</v>
      </c>
      <c r="G171" s="470">
        <f t="shared" si="47"/>
        <v>10278.5</v>
      </c>
    </row>
    <row r="172" spans="1:7">
      <c r="A172" s="474" t="s">
        <v>395</v>
      </c>
      <c r="B172" s="475"/>
      <c r="C172" s="475" t="s">
        <v>396</v>
      </c>
      <c r="D172" s="477">
        <f t="shared" ref="D172:G172" si="49">IF(D184=0,0,D170/D184)</f>
        <v>6.8986891912936832E-2</v>
      </c>
      <c r="E172" s="477">
        <f t="shared" si="49"/>
        <v>7.5642118432942024E-2</v>
      </c>
      <c r="F172" s="477">
        <f t="shared" si="49"/>
        <v>5.6546408861212365E-2</v>
      </c>
      <c r="G172" s="477">
        <f t="shared" si="49"/>
        <v>8.2512109751151294E-2</v>
      </c>
    </row>
    <row r="173" spans="1:7">
      <c r="A173" s="992"/>
    </row>
    <row r="174" spans="1:7">
      <c r="A174" s="479" t="s">
        <v>397</v>
      </c>
      <c r="B174" s="480"/>
      <c r="C174" s="535"/>
      <c r="D174" s="482"/>
      <c r="E174" s="482"/>
      <c r="F174" s="482"/>
      <c r="G174" s="482"/>
    </row>
    <row r="175" spans="1:7" s="282" customFormat="1">
      <c r="A175" s="483" t="s">
        <v>398</v>
      </c>
      <c r="B175" s="480"/>
      <c r="C175" s="480" t="s">
        <v>399</v>
      </c>
      <c r="D175" s="1028">
        <v>42347</v>
      </c>
      <c r="E175" s="1028">
        <v>42784</v>
      </c>
      <c r="F175" s="1029">
        <v>42802</v>
      </c>
      <c r="G175" s="1029">
        <v>42772</v>
      </c>
    </row>
    <row r="176" spans="1:7">
      <c r="A176" s="479" t="s">
        <v>400</v>
      </c>
      <c r="B176" s="480"/>
      <c r="C176" s="480"/>
      <c r="D176" s="480"/>
      <c r="E176" s="480"/>
      <c r="F176" s="480"/>
      <c r="G176" s="480"/>
    </row>
    <row r="177" spans="1:7">
      <c r="A177" s="483" t="s">
        <v>401</v>
      </c>
      <c r="B177" s="480"/>
      <c r="C177" s="480" t="s">
        <v>402</v>
      </c>
      <c r="D177" s="487">
        <f t="shared" ref="D177:G177" si="50">SUM(D22:D32)+SUM(D44:D53)+SUM(D65:D72)+D75</f>
        <v>327493.60000000003</v>
      </c>
      <c r="E177" s="487">
        <f t="shared" si="50"/>
        <v>330405.30000000005</v>
      </c>
      <c r="F177" s="487">
        <f t="shared" ref="F177" si="51">SUM(F22:F32)+SUM(F44:F53)+SUM(F65:F72)+F75</f>
        <v>334547.20000000007</v>
      </c>
      <c r="G177" s="487">
        <f t="shared" si="50"/>
        <v>339535.3</v>
      </c>
    </row>
    <row r="178" spans="1:7">
      <c r="A178" s="483" t="s">
        <v>403</v>
      </c>
      <c r="B178" s="480"/>
      <c r="C178" s="480" t="s">
        <v>404</v>
      </c>
      <c r="D178" s="487">
        <f t="shared" ref="D178:G178" si="52">D78-D17-D20-D59-D63-D64</f>
        <v>336108.51545000001</v>
      </c>
      <c r="E178" s="487">
        <f t="shared" si="52"/>
        <v>347698.6</v>
      </c>
      <c r="F178" s="487">
        <f t="shared" si="52"/>
        <v>348220.10000000003</v>
      </c>
      <c r="G178" s="487">
        <f t="shared" si="52"/>
        <v>357449.3</v>
      </c>
    </row>
    <row r="179" spans="1:7">
      <c r="A179" s="483"/>
      <c r="B179" s="480"/>
      <c r="C179" s="480" t="s">
        <v>405</v>
      </c>
      <c r="D179" s="487">
        <f t="shared" ref="D179:G179" si="53">D178+D170</f>
        <v>359643.61544999998</v>
      </c>
      <c r="E179" s="487">
        <f t="shared" si="53"/>
        <v>374578.69999999995</v>
      </c>
      <c r="F179" s="487">
        <f t="shared" si="53"/>
        <v>367897.60000000003</v>
      </c>
      <c r="G179" s="487">
        <f t="shared" si="53"/>
        <v>388005.3</v>
      </c>
    </row>
    <row r="180" spans="1:7">
      <c r="A180" s="483" t="s">
        <v>406</v>
      </c>
      <c r="B180" s="480"/>
      <c r="C180" s="480" t="s">
        <v>407</v>
      </c>
      <c r="D180" s="487">
        <f t="shared" ref="D180:G180" si="54">D38-D44+D8+D9+D10+D16-D33</f>
        <v>18925.699999999997</v>
      </c>
      <c r="E180" s="487">
        <f t="shared" si="54"/>
        <v>20296.5</v>
      </c>
      <c r="F180" s="487">
        <f t="shared" si="54"/>
        <v>18151.599999999999</v>
      </c>
      <c r="G180" s="487">
        <f t="shared" si="54"/>
        <v>18204.8</v>
      </c>
    </row>
    <row r="181" spans="1:7" ht="27.6" customHeight="1">
      <c r="A181" s="488" t="s">
        <v>408</v>
      </c>
      <c r="B181" s="489"/>
      <c r="C181" s="489" t="s">
        <v>409</v>
      </c>
      <c r="D181" s="491">
        <f t="shared" ref="D181:G181" si="55">D22+D23+D24+D25+D26+D29+SUM(D44:D47)+SUM(D49:D53)-D54+D32-D33+SUM(D65:D70)+D72</f>
        <v>326810.19999999995</v>
      </c>
      <c r="E181" s="491">
        <f t="shared" si="55"/>
        <v>330005.90000000002</v>
      </c>
      <c r="F181" s="491">
        <f t="shared" si="55"/>
        <v>334441.5</v>
      </c>
      <c r="G181" s="491">
        <f t="shared" si="55"/>
        <v>338595.5</v>
      </c>
    </row>
    <row r="182" spans="1:7">
      <c r="A182" s="492" t="s">
        <v>410</v>
      </c>
      <c r="B182" s="489"/>
      <c r="C182" s="489" t="s">
        <v>411</v>
      </c>
      <c r="D182" s="491">
        <f t="shared" ref="D182:G182" si="56">D181+D171</f>
        <v>338789.79999999993</v>
      </c>
      <c r="E182" s="491">
        <f t="shared" si="56"/>
        <v>340144.80000000005</v>
      </c>
      <c r="F182" s="491">
        <f t="shared" si="56"/>
        <v>343690.5</v>
      </c>
      <c r="G182" s="491">
        <f t="shared" si="56"/>
        <v>348874</v>
      </c>
    </row>
    <row r="183" spans="1:7">
      <c r="A183" s="492" t="s">
        <v>412</v>
      </c>
      <c r="B183" s="489"/>
      <c r="C183" s="489" t="s">
        <v>413</v>
      </c>
      <c r="D183" s="491">
        <f t="shared" ref="D183:G183" si="57">D4+D5-D7+D38+D39+D40+D41+D43+D13-D16+D57+D58+D60+D62</f>
        <v>317618.11544999998</v>
      </c>
      <c r="E183" s="491">
        <f t="shared" si="57"/>
        <v>328478.8</v>
      </c>
      <c r="F183" s="491">
        <f t="shared" si="57"/>
        <v>328311</v>
      </c>
      <c r="G183" s="491">
        <f t="shared" si="57"/>
        <v>339765.4</v>
      </c>
    </row>
    <row r="184" spans="1:7">
      <c r="A184" s="492" t="s">
        <v>414</v>
      </c>
      <c r="B184" s="489"/>
      <c r="C184" s="489" t="s">
        <v>415</v>
      </c>
      <c r="D184" s="491">
        <f t="shared" ref="D184:G184" si="58">D183+D170</f>
        <v>341153.21544999996</v>
      </c>
      <c r="E184" s="491">
        <f t="shared" si="58"/>
        <v>355358.89999999997</v>
      </c>
      <c r="F184" s="491">
        <f t="shared" si="58"/>
        <v>347988.5</v>
      </c>
      <c r="G184" s="491">
        <f t="shared" si="58"/>
        <v>370321.4</v>
      </c>
    </row>
    <row r="185" spans="1:7">
      <c r="A185" s="492"/>
      <c r="B185" s="489"/>
      <c r="C185" s="489" t="s">
        <v>416</v>
      </c>
      <c r="D185" s="491">
        <f t="shared" ref="D185:G186" si="59">D181-D183</f>
        <v>9192.0845499999705</v>
      </c>
      <c r="E185" s="491">
        <f t="shared" si="59"/>
        <v>1527.1000000000349</v>
      </c>
      <c r="F185" s="491">
        <f t="shared" si="59"/>
        <v>6130.5</v>
      </c>
      <c r="G185" s="491">
        <f t="shared" si="59"/>
        <v>-1169.9000000000233</v>
      </c>
    </row>
    <row r="186" spans="1:7">
      <c r="A186" s="492"/>
      <c r="B186" s="489"/>
      <c r="C186" s="489" t="s">
        <v>417</v>
      </c>
      <c r="D186" s="491">
        <f t="shared" si="59"/>
        <v>-2363.4154500000295</v>
      </c>
      <c r="E186" s="491">
        <f t="shared" si="59"/>
        <v>-15214.099999999919</v>
      </c>
      <c r="F186" s="491">
        <f t="shared" si="59"/>
        <v>-4298</v>
      </c>
      <c r="G186" s="491">
        <f t="shared" si="59"/>
        <v>-21447.400000000023</v>
      </c>
    </row>
  </sheetData>
  <sheetProtection selectLockedCells="1" sort="0" autoFilter="0" pivotTables="0"/>
  <autoFilter ref="A1:AQ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80" max="8" man="1"/>
    <brk id="148" max="8" man="1"/>
  </rowBreaks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5.140625" style="276" customWidth="1"/>
    <col min="2" max="2" width="3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2" s="266" customFormat="1" ht="18" customHeight="1">
      <c r="A1" s="259" t="s">
        <v>189</v>
      </c>
      <c r="B1" s="493" t="s">
        <v>655</v>
      </c>
      <c r="C1" s="493" t="s">
        <v>108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</row>
    <row r="2" spans="1:42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2" ht="15" customHeight="1">
      <c r="A3" s="273" t="s">
        <v>192</v>
      </c>
      <c r="B3" s="274"/>
      <c r="C3" s="274"/>
      <c r="D3" s="275"/>
      <c r="E3" s="275"/>
      <c r="F3" s="275"/>
      <c r="G3" s="275"/>
    </row>
    <row r="4" spans="1:42" s="282" customFormat="1" ht="12.75" customHeight="1">
      <c r="A4" s="494">
        <v>30</v>
      </c>
      <c r="B4" s="495"/>
      <c r="C4" s="279" t="s">
        <v>33</v>
      </c>
      <c r="D4" s="280">
        <v>56016</v>
      </c>
      <c r="E4" s="280">
        <v>56874</v>
      </c>
      <c r="F4" s="281">
        <v>56923</v>
      </c>
      <c r="G4" s="281">
        <v>56417</v>
      </c>
    </row>
    <row r="5" spans="1:42" s="282" customFormat="1" ht="12.75" customHeight="1">
      <c r="A5" s="283">
        <v>31</v>
      </c>
      <c r="B5" s="284"/>
      <c r="C5" s="285" t="s">
        <v>193</v>
      </c>
      <c r="D5" s="286">
        <v>29216</v>
      </c>
      <c r="E5" s="286">
        <v>25137</v>
      </c>
      <c r="F5" s="287">
        <v>26780</v>
      </c>
      <c r="G5" s="287">
        <v>23614</v>
      </c>
    </row>
    <row r="6" spans="1:42" s="282" customFormat="1" ht="12.75" customHeight="1">
      <c r="A6" s="288" t="s">
        <v>36</v>
      </c>
      <c r="B6" s="289"/>
      <c r="C6" s="290" t="s">
        <v>194</v>
      </c>
      <c r="D6" s="286">
        <v>3810</v>
      </c>
      <c r="E6" s="286">
        <v>3356</v>
      </c>
      <c r="F6" s="287">
        <v>4032</v>
      </c>
      <c r="G6" s="287">
        <v>3730</v>
      </c>
    </row>
    <row r="7" spans="1:42" s="282" customFormat="1" ht="12.75" customHeight="1">
      <c r="A7" s="288" t="s">
        <v>195</v>
      </c>
      <c r="B7" s="289"/>
      <c r="C7" s="290" t="s">
        <v>196</v>
      </c>
      <c r="D7" s="286">
        <v>-1296</v>
      </c>
      <c r="E7" s="286">
        <v>0</v>
      </c>
      <c r="F7" s="287">
        <v>179</v>
      </c>
      <c r="G7" s="287">
        <v>0</v>
      </c>
    </row>
    <row r="8" spans="1:42" s="282" customFormat="1" ht="12.75" customHeight="1">
      <c r="A8" s="291">
        <v>330</v>
      </c>
      <c r="B8" s="284"/>
      <c r="C8" s="285" t="s">
        <v>197</v>
      </c>
      <c r="D8" s="286">
        <v>7004</v>
      </c>
      <c r="E8" s="286">
        <v>7272</v>
      </c>
      <c r="F8" s="287">
        <v>7441</v>
      </c>
      <c r="G8" s="287">
        <v>7177</v>
      </c>
    </row>
    <row r="9" spans="1:42" s="282" customFormat="1" ht="12.75" customHeight="1">
      <c r="A9" s="291">
        <v>332</v>
      </c>
      <c r="B9" s="284"/>
      <c r="C9" s="285" t="s">
        <v>198</v>
      </c>
      <c r="D9" s="286">
        <v>640</v>
      </c>
      <c r="E9" s="286">
        <v>760</v>
      </c>
      <c r="F9" s="287">
        <v>683</v>
      </c>
      <c r="G9" s="287">
        <v>966</v>
      </c>
    </row>
    <row r="10" spans="1:42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2" s="282" customFormat="1" ht="12.75" customHeight="1">
      <c r="A11" s="283">
        <v>350</v>
      </c>
      <c r="B11" s="284"/>
      <c r="C11" s="285" t="s">
        <v>200</v>
      </c>
      <c r="D11" s="286">
        <v>1836</v>
      </c>
      <c r="E11" s="286">
        <v>2687</v>
      </c>
      <c r="F11" s="287">
        <v>2868</v>
      </c>
      <c r="G11" s="287">
        <v>3612</v>
      </c>
    </row>
    <row r="12" spans="1:42" s="295" customFormat="1">
      <c r="A12" s="292">
        <v>351</v>
      </c>
      <c r="B12" s="293"/>
      <c r="C12" s="294" t="s">
        <v>201</v>
      </c>
      <c r="D12" s="286">
        <v>0</v>
      </c>
      <c r="E12" s="286">
        <v>0</v>
      </c>
      <c r="F12" s="287">
        <v>704</v>
      </c>
      <c r="G12" s="287">
        <v>0</v>
      </c>
    </row>
    <row r="13" spans="1:42" s="282" customFormat="1" ht="12.75" customHeight="1">
      <c r="A13" s="283">
        <v>36</v>
      </c>
      <c r="B13" s="284"/>
      <c r="C13" s="285" t="s">
        <v>202</v>
      </c>
      <c r="D13" s="286">
        <v>157620</v>
      </c>
      <c r="E13" s="286">
        <v>160076</v>
      </c>
      <c r="F13" s="287">
        <v>156823</v>
      </c>
      <c r="G13" s="287">
        <v>166332</v>
      </c>
    </row>
    <row r="14" spans="1:42" s="282" customFormat="1" ht="12.75" customHeight="1">
      <c r="A14" s="296" t="s">
        <v>203</v>
      </c>
      <c r="B14" s="284"/>
      <c r="C14" s="297" t="s">
        <v>204</v>
      </c>
      <c r="D14" s="286">
        <v>42146</v>
      </c>
      <c r="E14" s="286">
        <v>37939</v>
      </c>
      <c r="F14" s="287">
        <v>38820</v>
      </c>
      <c r="G14" s="287">
        <v>42362</v>
      </c>
    </row>
    <row r="15" spans="1:42" s="282" customFormat="1" ht="12.75" customHeight="1">
      <c r="A15" s="296" t="s">
        <v>205</v>
      </c>
      <c r="B15" s="284"/>
      <c r="C15" s="297" t="s">
        <v>206</v>
      </c>
      <c r="D15" s="286">
        <v>21639</v>
      </c>
      <c r="E15" s="286">
        <v>21030</v>
      </c>
      <c r="F15" s="287">
        <v>22397</v>
      </c>
      <c r="G15" s="287">
        <v>20505</v>
      </c>
    </row>
    <row r="16" spans="1:42" s="303" customFormat="1" ht="26.25" customHeight="1">
      <c r="A16" s="296" t="s">
        <v>207</v>
      </c>
      <c r="B16" s="496"/>
      <c r="C16" s="297" t="s">
        <v>208</v>
      </c>
      <c r="D16" s="286">
        <v>7754</v>
      </c>
      <c r="E16" s="286">
        <v>7727</v>
      </c>
      <c r="F16" s="287">
        <v>7284</v>
      </c>
      <c r="G16" s="287">
        <v>0</v>
      </c>
    </row>
    <row r="17" spans="1:7" s="304" customFormat="1">
      <c r="A17" s="283">
        <v>37</v>
      </c>
      <c r="B17" s="284"/>
      <c r="C17" s="285" t="s">
        <v>209</v>
      </c>
      <c r="D17" s="286">
        <v>39066</v>
      </c>
      <c r="E17" s="286">
        <v>38944</v>
      </c>
      <c r="F17" s="287">
        <v>38708</v>
      </c>
      <c r="G17" s="287">
        <v>38803</v>
      </c>
    </row>
    <row r="18" spans="1:7" s="304" customFormat="1">
      <c r="A18" s="327" t="s">
        <v>210</v>
      </c>
      <c r="B18" s="289"/>
      <c r="C18" s="290" t="s">
        <v>211</v>
      </c>
      <c r="D18" s="286">
        <v>745</v>
      </c>
      <c r="E18" s="286">
        <v>766</v>
      </c>
      <c r="F18" s="287">
        <v>732</v>
      </c>
      <c r="G18" s="287">
        <v>743</v>
      </c>
    </row>
    <row r="19" spans="1:7" s="304" customFormat="1">
      <c r="A19" s="327" t="s">
        <v>212</v>
      </c>
      <c r="B19" s="289"/>
      <c r="C19" s="290" t="s">
        <v>213</v>
      </c>
      <c r="D19" s="286">
        <v>446</v>
      </c>
      <c r="E19" s="286">
        <v>792</v>
      </c>
      <c r="F19" s="287">
        <v>407</v>
      </c>
      <c r="G19" s="287">
        <v>675</v>
      </c>
    </row>
    <row r="20" spans="1:7" s="282" customFormat="1" ht="12.75" customHeight="1">
      <c r="A20" s="305">
        <v>39</v>
      </c>
      <c r="B20" s="306"/>
      <c r="C20" s="307" t="s">
        <v>214</v>
      </c>
      <c r="D20" s="308">
        <v>22673</v>
      </c>
      <c r="E20" s="308">
        <v>23341</v>
      </c>
      <c r="F20" s="309">
        <v>22953</v>
      </c>
      <c r="G20" s="309">
        <v>24830</v>
      </c>
    </row>
    <row r="21" spans="1:7" ht="12.75" customHeight="1">
      <c r="A21" s="310"/>
      <c r="B21" s="310"/>
      <c r="C21" s="311" t="s">
        <v>215</v>
      </c>
      <c r="D21" s="312">
        <f t="shared" ref="D21:G21" si="0">D4+D5+SUM(D8:D13)+D17</f>
        <v>291398</v>
      </c>
      <c r="E21" s="312">
        <f t="shared" si="0"/>
        <v>291750</v>
      </c>
      <c r="F21" s="312">
        <f t="shared" si="0"/>
        <v>290930</v>
      </c>
      <c r="G21" s="312">
        <f t="shared" si="0"/>
        <v>296921</v>
      </c>
    </row>
    <row r="22" spans="1:7" s="282" customFormat="1" ht="12.75" customHeight="1">
      <c r="A22" s="291" t="s">
        <v>216</v>
      </c>
      <c r="B22" s="284"/>
      <c r="C22" s="285" t="s">
        <v>217</v>
      </c>
      <c r="D22" s="335">
        <v>77753</v>
      </c>
      <c r="E22" s="335">
        <v>82028</v>
      </c>
      <c r="F22" s="336">
        <v>84058</v>
      </c>
      <c r="G22" s="336">
        <v>84958</v>
      </c>
    </row>
    <row r="23" spans="1:7" s="282" customFormat="1" ht="12.75" customHeight="1">
      <c r="A23" s="291" t="s">
        <v>218</v>
      </c>
      <c r="B23" s="284"/>
      <c r="C23" s="285" t="s">
        <v>219</v>
      </c>
      <c r="D23" s="335">
        <v>20207</v>
      </c>
      <c r="E23" s="335">
        <v>16688</v>
      </c>
      <c r="F23" s="336">
        <v>14755</v>
      </c>
      <c r="G23" s="336">
        <v>16631</v>
      </c>
    </row>
    <row r="24" spans="1:7" s="315" customFormat="1" ht="12.75" customHeight="1">
      <c r="A24" s="283">
        <v>41</v>
      </c>
      <c r="B24" s="284"/>
      <c r="C24" s="285" t="s">
        <v>220</v>
      </c>
      <c r="D24" s="335">
        <v>7616</v>
      </c>
      <c r="E24" s="335">
        <v>7653</v>
      </c>
      <c r="F24" s="336">
        <v>9947</v>
      </c>
      <c r="G24" s="336">
        <v>10688</v>
      </c>
    </row>
    <row r="25" spans="1:7" s="282" customFormat="1" ht="12.75" customHeight="1">
      <c r="A25" s="316">
        <v>42</v>
      </c>
      <c r="B25" s="317"/>
      <c r="C25" s="285" t="s">
        <v>221</v>
      </c>
      <c r="D25" s="335">
        <v>18589</v>
      </c>
      <c r="E25" s="335">
        <v>18617</v>
      </c>
      <c r="F25" s="336">
        <v>18481</v>
      </c>
      <c r="G25" s="336">
        <v>14099</v>
      </c>
    </row>
    <row r="26" spans="1:7" s="322" customFormat="1" ht="12.75" customHeight="1">
      <c r="A26" s="292">
        <v>430</v>
      </c>
      <c r="B26" s="284"/>
      <c r="C26" s="285" t="s">
        <v>222</v>
      </c>
      <c r="D26" s="497">
        <v>1398</v>
      </c>
      <c r="E26" s="497">
        <v>1455</v>
      </c>
      <c r="F26" s="498">
        <v>1418</v>
      </c>
      <c r="G26" s="498">
        <v>1371</v>
      </c>
    </row>
    <row r="27" spans="1:7" s="322" customFormat="1" ht="12.75" customHeight="1">
      <c r="A27" s="292">
        <v>431</v>
      </c>
      <c r="B27" s="284"/>
      <c r="C27" s="285" t="s">
        <v>223</v>
      </c>
      <c r="D27" s="497">
        <v>656</v>
      </c>
      <c r="E27" s="497">
        <v>690</v>
      </c>
      <c r="F27" s="498">
        <v>881</v>
      </c>
      <c r="G27" s="498">
        <v>925</v>
      </c>
    </row>
    <row r="28" spans="1:7" s="322" customFormat="1" ht="12.75" customHeight="1">
      <c r="A28" s="292">
        <v>432</v>
      </c>
      <c r="B28" s="284"/>
      <c r="C28" s="285" t="s">
        <v>224</v>
      </c>
      <c r="D28" s="497">
        <v>0</v>
      </c>
      <c r="E28" s="497">
        <v>0</v>
      </c>
      <c r="F28" s="498"/>
      <c r="G28" s="498">
        <v>0</v>
      </c>
    </row>
    <row r="29" spans="1:7" s="322" customFormat="1" ht="12.75" customHeight="1">
      <c r="A29" s="292">
        <v>439</v>
      </c>
      <c r="B29" s="284"/>
      <c r="C29" s="285" t="s">
        <v>225</v>
      </c>
      <c r="D29" s="497">
        <v>1603</v>
      </c>
      <c r="E29" s="497">
        <v>915</v>
      </c>
      <c r="F29" s="498">
        <v>1717</v>
      </c>
      <c r="G29" s="498">
        <v>874</v>
      </c>
    </row>
    <row r="30" spans="1:7" s="282" customFormat="1" ht="25.5">
      <c r="A30" s="292">
        <v>450</v>
      </c>
      <c r="B30" s="293"/>
      <c r="C30" s="294" t="s">
        <v>226</v>
      </c>
      <c r="D30" s="286">
        <v>493</v>
      </c>
      <c r="E30" s="286">
        <v>616</v>
      </c>
      <c r="F30" s="287">
        <v>164</v>
      </c>
      <c r="G30" s="287">
        <v>180</v>
      </c>
    </row>
    <row r="31" spans="1:7" s="295" customFormat="1" ht="25.5">
      <c r="A31" s="292">
        <v>451</v>
      </c>
      <c r="B31" s="293"/>
      <c r="C31" s="294" t="s">
        <v>227</v>
      </c>
      <c r="D31" s="335">
        <v>37</v>
      </c>
      <c r="E31" s="335">
        <v>23</v>
      </c>
      <c r="F31" s="336">
        <v>9</v>
      </c>
      <c r="G31" s="336">
        <v>38</v>
      </c>
    </row>
    <row r="32" spans="1:7" s="282" customFormat="1" ht="12.75" customHeight="1">
      <c r="A32" s="283">
        <v>46</v>
      </c>
      <c r="B32" s="284"/>
      <c r="C32" s="285" t="s">
        <v>228</v>
      </c>
      <c r="D32" s="335">
        <v>93135</v>
      </c>
      <c r="E32" s="335">
        <v>74689</v>
      </c>
      <c r="F32" s="336">
        <v>77249</v>
      </c>
      <c r="G32" s="336">
        <v>72522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74">
        <v>0</v>
      </c>
      <c r="E33" s="374">
        <v>0</v>
      </c>
      <c r="F33" s="375">
        <v>0</v>
      </c>
      <c r="G33" s="375">
        <v>0</v>
      </c>
    </row>
    <row r="34" spans="1:7" s="282" customFormat="1" ht="15" customHeight="1">
      <c r="A34" s="283">
        <v>47</v>
      </c>
      <c r="B34" s="284"/>
      <c r="C34" s="285" t="s">
        <v>209</v>
      </c>
      <c r="D34" s="335">
        <v>39066</v>
      </c>
      <c r="E34" s="335">
        <v>38944</v>
      </c>
      <c r="F34" s="336">
        <v>38708</v>
      </c>
      <c r="G34" s="336">
        <v>38803</v>
      </c>
    </row>
    <row r="35" spans="1:7" s="282" customFormat="1" ht="15" customHeight="1">
      <c r="A35" s="305">
        <v>49</v>
      </c>
      <c r="B35" s="306"/>
      <c r="C35" s="307" t="s">
        <v>231</v>
      </c>
      <c r="D35" s="308">
        <v>22673</v>
      </c>
      <c r="E35" s="308">
        <v>23341</v>
      </c>
      <c r="F35" s="309">
        <v>22953</v>
      </c>
      <c r="G35" s="309">
        <v>24830</v>
      </c>
    </row>
    <row r="36" spans="1:7" ht="13.5" customHeight="1">
      <c r="A36" s="310"/>
      <c r="B36" s="341"/>
      <c r="C36" s="311" t="s">
        <v>232</v>
      </c>
      <c r="D36" s="312">
        <f t="shared" ref="D36:G36" si="1">D22+D23+D24+D25+D26+D27+D28+D29+D30+D31+D32+D34</f>
        <v>260553</v>
      </c>
      <c r="E36" s="312">
        <f t="shared" si="1"/>
        <v>242318</v>
      </c>
      <c r="F36" s="312">
        <f t="shared" si="1"/>
        <v>247387</v>
      </c>
      <c r="G36" s="312">
        <f t="shared" si="1"/>
        <v>241089</v>
      </c>
    </row>
    <row r="37" spans="1:7" s="499" customFormat="1" ht="15" customHeight="1">
      <c r="A37" s="310"/>
      <c r="B37" s="341"/>
      <c r="C37" s="311" t="s">
        <v>233</v>
      </c>
      <c r="D37" s="312">
        <f t="shared" ref="D37:G37" si="2">D36-D21</f>
        <v>-30845</v>
      </c>
      <c r="E37" s="312">
        <f t="shared" si="2"/>
        <v>-49432</v>
      </c>
      <c r="F37" s="312">
        <f t="shared" si="2"/>
        <v>-43543</v>
      </c>
      <c r="G37" s="312">
        <f t="shared" si="2"/>
        <v>-55832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402</v>
      </c>
      <c r="E38" s="335">
        <v>219</v>
      </c>
      <c r="F38" s="336">
        <v>428</v>
      </c>
      <c r="G38" s="336">
        <v>344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2</v>
      </c>
      <c r="E39" s="335">
        <v>0</v>
      </c>
      <c r="F39" s="336">
        <v>0</v>
      </c>
      <c r="G39" s="336">
        <v>0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0</v>
      </c>
      <c r="E40" s="335">
        <v>0</v>
      </c>
      <c r="F40" s="336">
        <v>0</v>
      </c>
      <c r="G40" s="336">
        <v>0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0</v>
      </c>
      <c r="E41" s="335">
        <v>0</v>
      </c>
      <c r="F41" s="336">
        <v>0</v>
      </c>
      <c r="G41" s="336">
        <v>0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74</v>
      </c>
      <c r="E42" s="335">
        <v>0</v>
      </c>
      <c r="F42" s="336">
        <v>0</v>
      </c>
      <c r="G42" s="336">
        <v>0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0</v>
      </c>
      <c r="E43" s="335">
        <v>0</v>
      </c>
      <c r="F43" s="336">
        <v>6</v>
      </c>
      <c r="G43" s="336">
        <v>0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1111</v>
      </c>
      <c r="E44" s="335">
        <v>906</v>
      </c>
      <c r="F44" s="336">
        <v>915</v>
      </c>
      <c r="G44" s="336">
        <v>681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0.26</v>
      </c>
      <c r="E45" s="335">
        <v>0</v>
      </c>
      <c r="F45" s="336">
        <v>1</v>
      </c>
      <c r="G45" s="336">
        <v>240</v>
      </c>
    </row>
    <row r="46" spans="1:7" s="282" customFormat="1" ht="15" customHeight="1">
      <c r="A46" s="283">
        <v>442</v>
      </c>
      <c r="B46" s="284"/>
      <c r="C46" s="285" t="s">
        <v>242</v>
      </c>
      <c r="D46" s="335">
        <v>0</v>
      </c>
      <c r="E46" s="335">
        <v>0</v>
      </c>
      <c r="F46" s="336">
        <v>0</v>
      </c>
      <c r="G46" s="336">
        <v>0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0</v>
      </c>
      <c r="E47" s="335">
        <v>0</v>
      </c>
      <c r="F47" s="336">
        <v>0</v>
      </c>
      <c r="G47" s="336">
        <v>0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174</v>
      </c>
      <c r="E48" s="335">
        <v>2230</v>
      </c>
      <c r="F48" s="336">
        <v>2452</v>
      </c>
      <c r="G48" s="336">
        <v>0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665</v>
      </c>
      <c r="E49" s="335">
        <v>255</v>
      </c>
      <c r="F49" s="336">
        <v>493</v>
      </c>
      <c r="G49" s="336">
        <v>405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12242</v>
      </c>
      <c r="E50" s="335">
        <v>11865</v>
      </c>
      <c r="F50" s="336">
        <v>12820</v>
      </c>
      <c r="G50" s="336">
        <v>12443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7295</v>
      </c>
      <c r="E51" s="335">
        <v>5713</v>
      </c>
      <c r="F51" s="336">
        <v>5889</v>
      </c>
      <c r="G51" s="336">
        <v>5884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55</v>
      </c>
      <c r="E53" s="335">
        <v>26</v>
      </c>
      <c r="F53" s="336">
        <v>238</v>
      </c>
      <c r="G53" s="336">
        <v>58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0</v>
      </c>
      <c r="E54" s="339">
        <v>0</v>
      </c>
      <c r="F54" s="340">
        <v>0</v>
      </c>
      <c r="G54" s="340">
        <v>0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21064.260000000002</v>
      </c>
      <c r="E55" s="312">
        <f t="shared" si="3"/>
        <v>20776</v>
      </c>
      <c r="F55" s="312">
        <f t="shared" ref="F55" si="4">SUM(F44:F53)-SUM(F38:F43)</f>
        <v>22374</v>
      </c>
      <c r="G55" s="312">
        <f t="shared" si="3"/>
        <v>19367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-9780.739999999998</v>
      </c>
      <c r="E56" s="312">
        <f t="shared" si="5"/>
        <v>-28656</v>
      </c>
      <c r="F56" s="312">
        <f t="shared" si="5"/>
        <v>-21169</v>
      </c>
      <c r="G56" s="312">
        <f t="shared" si="5"/>
        <v>-36465</v>
      </c>
    </row>
    <row r="57" spans="1:7" s="282" customFormat="1" ht="15.75" customHeight="1">
      <c r="A57" s="342">
        <v>380</v>
      </c>
      <c r="B57" s="343"/>
      <c r="C57" s="344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295" customFormat="1" ht="25.5">
      <c r="A59" s="292">
        <v>383</v>
      </c>
      <c r="B59" s="293"/>
      <c r="C59" s="294" t="s">
        <v>255</v>
      </c>
      <c r="D59" s="347">
        <v>980</v>
      </c>
      <c r="E59" s="347">
        <v>0</v>
      </c>
      <c r="F59" s="348">
        <v>0</v>
      </c>
      <c r="G59" s="348">
        <v>0</v>
      </c>
    </row>
    <row r="60" spans="1:7" s="295" customFormat="1">
      <c r="A60" s="292">
        <v>3840</v>
      </c>
      <c r="B60" s="293"/>
      <c r="C60" s="294" t="s">
        <v>256</v>
      </c>
      <c r="D60" s="502">
        <v>0</v>
      </c>
      <c r="E60" s="502">
        <v>0</v>
      </c>
      <c r="F60" s="503">
        <v>0</v>
      </c>
      <c r="G60" s="503">
        <v>0</v>
      </c>
    </row>
    <row r="61" spans="1:7" s="295" customFormat="1">
      <c r="A61" s="292">
        <v>3841</v>
      </c>
      <c r="B61" s="293"/>
      <c r="C61" s="294" t="s">
        <v>257</v>
      </c>
      <c r="D61" s="502">
        <v>0</v>
      </c>
      <c r="E61" s="502">
        <v>0</v>
      </c>
      <c r="F61" s="503">
        <v>0</v>
      </c>
      <c r="G61" s="503">
        <v>0</v>
      </c>
    </row>
    <row r="62" spans="1:7" s="295" customFormat="1">
      <c r="A62" s="351">
        <v>386</v>
      </c>
      <c r="B62" s="352"/>
      <c r="C62" s="353" t="s">
        <v>258</v>
      </c>
      <c r="D62" s="502">
        <v>0</v>
      </c>
      <c r="E62" s="502">
        <v>0</v>
      </c>
      <c r="F62" s="503">
        <v>0</v>
      </c>
      <c r="G62" s="503">
        <v>0</v>
      </c>
    </row>
    <row r="63" spans="1:7" s="295" customFormat="1" ht="25.5">
      <c r="A63" s="292">
        <v>387</v>
      </c>
      <c r="B63" s="293"/>
      <c r="C63" s="294" t="s">
        <v>259</v>
      </c>
      <c r="D63" s="502">
        <v>0</v>
      </c>
      <c r="E63" s="502">
        <v>0</v>
      </c>
      <c r="F63" s="503">
        <v>0</v>
      </c>
      <c r="G63" s="503">
        <v>0</v>
      </c>
    </row>
    <row r="64" spans="1:7" s="295" customFormat="1">
      <c r="A64" s="327">
        <v>389</v>
      </c>
      <c r="B64" s="1179"/>
      <c r="C64" s="290" t="s">
        <v>61</v>
      </c>
      <c r="D64" s="374">
        <v>0</v>
      </c>
      <c r="E64" s="374">
        <v>0</v>
      </c>
      <c r="F64" s="375">
        <v>0</v>
      </c>
      <c r="G64" s="375">
        <v>0</v>
      </c>
    </row>
    <row r="65" spans="1:7" s="282" customFormat="1">
      <c r="A65" s="291" t="s">
        <v>260</v>
      </c>
      <c r="B65" s="284"/>
      <c r="C65" s="285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357" customFormat="1">
      <c r="A66" s="504" t="s">
        <v>262</v>
      </c>
      <c r="B66" s="356"/>
      <c r="C66" s="2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355">
        <v>481</v>
      </c>
      <c r="B67" s="284"/>
      <c r="C67" s="285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355">
        <v>482</v>
      </c>
      <c r="B68" s="284"/>
      <c r="C68" s="285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355">
        <v>483</v>
      </c>
      <c r="B69" s="284"/>
      <c r="C69" s="285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282" customFormat="1">
      <c r="A70" s="355">
        <v>484</v>
      </c>
      <c r="B70" s="284"/>
      <c r="C70" s="285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282" customFormat="1">
      <c r="A71" s="355">
        <v>485</v>
      </c>
      <c r="B71" s="284"/>
      <c r="C71" s="285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82" customFormat="1">
      <c r="A72" s="355">
        <v>486</v>
      </c>
      <c r="B72" s="284"/>
      <c r="C72" s="285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95" customFormat="1">
      <c r="A73" s="355">
        <v>487</v>
      </c>
      <c r="B73" s="289"/>
      <c r="C73" s="290" t="s">
        <v>270</v>
      </c>
      <c r="D73" s="374">
        <v>0</v>
      </c>
      <c r="E73" s="374">
        <v>0</v>
      </c>
      <c r="F73" s="375">
        <v>0</v>
      </c>
      <c r="G73" s="375">
        <v>0</v>
      </c>
    </row>
    <row r="74" spans="1:7" s="295" customFormat="1">
      <c r="A74" s="355">
        <v>489</v>
      </c>
      <c r="B74" s="358"/>
      <c r="C74" s="307" t="s">
        <v>78</v>
      </c>
      <c r="D74" s="374">
        <v>0</v>
      </c>
      <c r="E74" s="374">
        <v>18500</v>
      </c>
      <c r="F74" s="375">
        <v>0</v>
      </c>
      <c r="G74" s="375">
        <v>26500</v>
      </c>
    </row>
    <row r="75" spans="1:7" s="295" customFormat="1">
      <c r="A75" s="359" t="s">
        <v>271</v>
      </c>
      <c r="B75" s="358"/>
      <c r="C75" s="307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310"/>
      <c r="B76" s="310"/>
      <c r="C76" s="311" t="s">
        <v>273</v>
      </c>
      <c r="D76" s="312">
        <f t="shared" ref="D76:G76" si="6">SUM(D65:D74)-SUM(D57:D64)</f>
        <v>-980</v>
      </c>
      <c r="E76" s="312">
        <f t="shared" si="6"/>
        <v>18500</v>
      </c>
      <c r="F76" s="312">
        <f t="shared" ref="F76" si="7">SUM(F65:F74)-SUM(F57:F64)</f>
        <v>0</v>
      </c>
      <c r="G76" s="312">
        <f t="shared" si="6"/>
        <v>26500</v>
      </c>
    </row>
    <row r="77" spans="1:7">
      <c r="A77" s="360"/>
      <c r="B77" s="360"/>
      <c r="C77" s="311" t="s">
        <v>274</v>
      </c>
      <c r="D77" s="312">
        <f t="shared" ref="D77:G77" si="8">D56+D76</f>
        <v>-10760.739999999998</v>
      </c>
      <c r="E77" s="312">
        <f t="shared" si="8"/>
        <v>-10156</v>
      </c>
      <c r="F77" s="312">
        <f t="shared" si="8"/>
        <v>-21169</v>
      </c>
      <c r="G77" s="312">
        <f t="shared" si="8"/>
        <v>-9965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315529</v>
      </c>
      <c r="E78" s="363">
        <f t="shared" si="9"/>
        <v>315310</v>
      </c>
      <c r="F78" s="363">
        <f t="shared" si="9"/>
        <v>314317</v>
      </c>
      <c r="G78" s="363">
        <f t="shared" si="9"/>
        <v>322095</v>
      </c>
    </row>
    <row r="79" spans="1:7">
      <c r="A79" s="361">
        <v>4</v>
      </c>
      <c r="B79" s="361"/>
      <c r="C79" s="362" t="s">
        <v>276</v>
      </c>
      <c r="D79" s="363">
        <f t="shared" ref="D79:G79" si="10">D35+D36+SUM(D44:D53)+SUM(D65:D74)</f>
        <v>304768.26</v>
      </c>
      <c r="E79" s="363">
        <f t="shared" si="10"/>
        <v>305154</v>
      </c>
      <c r="F79" s="363">
        <f t="shared" si="10"/>
        <v>293148</v>
      </c>
      <c r="G79" s="363">
        <f t="shared" si="10"/>
        <v>312130</v>
      </c>
    </row>
    <row r="80" spans="1:7">
      <c r="A80" s="364"/>
      <c r="B80" s="364"/>
      <c r="C80" s="365"/>
      <c r="D80" s="482"/>
      <c r="E80" s="482"/>
      <c r="F80" s="482"/>
      <c r="G80" s="482"/>
    </row>
    <row r="81" spans="1:7">
      <c r="A81" s="366" t="s">
        <v>277</v>
      </c>
      <c r="B81" s="367"/>
      <c r="C81" s="367"/>
      <c r="D81" s="1015"/>
      <c r="E81" s="1015"/>
      <c r="F81" s="1015"/>
      <c r="G81" s="1015"/>
    </row>
    <row r="82" spans="1:7" s="282" customFormat="1">
      <c r="A82" s="368">
        <v>50</v>
      </c>
      <c r="B82" s="369"/>
      <c r="C82" s="369" t="s">
        <v>278</v>
      </c>
      <c r="D82" s="335">
        <v>13774</v>
      </c>
      <c r="E82" s="335">
        <v>23810</v>
      </c>
      <c r="F82" s="336">
        <v>4468</v>
      </c>
      <c r="G82" s="336">
        <v>28235</v>
      </c>
    </row>
    <row r="83" spans="1:7" s="282" customFormat="1">
      <c r="A83" s="368">
        <v>51</v>
      </c>
      <c r="B83" s="369"/>
      <c r="C83" s="369" t="s">
        <v>279</v>
      </c>
      <c r="D83" s="335">
        <v>3523</v>
      </c>
      <c r="E83" s="335">
        <v>500</v>
      </c>
      <c r="F83" s="336">
        <v>1276</v>
      </c>
      <c r="G83" s="336">
        <v>700</v>
      </c>
    </row>
    <row r="84" spans="1:7" s="282" customFormat="1">
      <c r="A84" s="368">
        <v>52</v>
      </c>
      <c r="B84" s="369"/>
      <c r="C84" s="369" t="s">
        <v>280</v>
      </c>
      <c r="D84" s="335">
        <v>779</v>
      </c>
      <c r="E84" s="335">
        <v>1055</v>
      </c>
      <c r="F84" s="336">
        <v>924</v>
      </c>
      <c r="G84" s="336">
        <v>523</v>
      </c>
    </row>
    <row r="85" spans="1:7" s="282" customFormat="1">
      <c r="A85" s="372">
        <v>54</v>
      </c>
      <c r="B85" s="373"/>
      <c r="C85" s="373" t="s">
        <v>281</v>
      </c>
      <c r="D85" s="335">
        <v>74</v>
      </c>
      <c r="E85" s="335">
        <v>2800</v>
      </c>
      <c r="F85" s="336">
        <v>3</v>
      </c>
      <c r="G85" s="336">
        <v>3050</v>
      </c>
    </row>
    <row r="86" spans="1:7" s="282" customFormat="1">
      <c r="A86" s="372">
        <v>55</v>
      </c>
      <c r="B86" s="373"/>
      <c r="C86" s="373" t="s">
        <v>282</v>
      </c>
      <c r="D86" s="335">
        <v>0</v>
      </c>
      <c r="E86" s="335">
        <v>0</v>
      </c>
      <c r="F86" s="336">
        <v>240</v>
      </c>
      <c r="G86" s="336">
        <v>0</v>
      </c>
    </row>
    <row r="87" spans="1:7" s="282" customFormat="1">
      <c r="A87" s="372">
        <v>56</v>
      </c>
      <c r="B87" s="373"/>
      <c r="C87" s="373" t="s">
        <v>283</v>
      </c>
      <c r="D87" s="335">
        <v>5827</v>
      </c>
      <c r="E87" s="335">
        <v>6527</v>
      </c>
      <c r="F87" s="336">
        <v>6170</v>
      </c>
      <c r="G87" s="336">
        <v>11058</v>
      </c>
    </row>
    <row r="88" spans="1:7" s="282" customFormat="1">
      <c r="A88" s="368">
        <v>57</v>
      </c>
      <c r="B88" s="369"/>
      <c r="C88" s="369" t="s">
        <v>284</v>
      </c>
      <c r="D88" s="335">
        <v>12912</v>
      </c>
      <c r="E88" s="335">
        <v>11800</v>
      </c>
      <c r="F88" s="336">
        <v>8835</v>
      </c>
      <c r="G88" s="336">
        <v>12514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36889</v>
      </c>
      <c r="E95" s="384">
        <f t="shared" si="11"/>
        <v>46492</v>
      </c>
      <c r="F95" s="384">
        <f t="shared" si="11"/>
        <v>21916</v>
      </c>
      <c r="G95" s="384">
        <f t="shared" si="11"/>
        <v>56080</v>
      </c>
    </row>
    <row r="96" spans="1:7" s="282" customFormat="1">
      <c r="A96" s="368">
        <v>60</v>
      </c>
      <c r="B96" s="369"/>
      <c r="C96" s="369" t="s">
        <v>292</v>
      </c>
      <c r="D96" s="318">
        <v>0</v>
      </c>
      <c r="E96" s="318">
        <v>0</v>
      </c>
      <c r="F96" s="319">
        <v>136</v>
      </c>
      <c r="G96" s="319">
        <v>0</v>
      </c>
    </row>
    <row r="97" spans="1:7" s="282" customFormat="1">
      <c r="A97" s="368">
        <v>61</v>
      </c>
      <c r="B97" s="369"/>
      <c r="C97" s="369" t="s">
        <v>293</v>
      </c>
      <c r="D97" s="318">
        <v>4215</v>
      </c>
      <c r="E97" s="318">
        <v>1485</v>
      </c>
      <c r="F97" s="319">
        <v>1027</v>
      </c>
      <c r="G97" s="319">
        <v>1679</v>
      </c>
    </row>
    <row r="98" spans="1:7" s="282" customFormat="1">
      <c r="A98" s="368">
        <v>62</v>
      </c>
      <c r="B98" s="369"/>
      <c r="C98" s="369" t="s">
        <v>294</v>
      </c>
      <c r="D98" s="318">
        <v>0</v>
      </c>
      <c r="E98" s="318">
        <v>0</v>
      </c>
      <c r="F98" s="319">
        <v>0</v>
      </c>
      <c r="G98" s="319">
        <v>0</v>
      </c>
    </row>
    <row r="99" spans="1:7" s="282" customFormat="1">
      <c r="A99" s="368">
        <v>63</v>
      </c>
      <c r="B99" s="369"/>
      <c r="C99" s="369" t="s">
        <v>295</v>
      </c>
      <c r="D99" s="318">
        <v>-16</v>
      </c>
      <c r="E99" s="318">
        <v>21563</v>
      </c>
      <c r="F99" s="319">
        <v>4642</v>
      </c>
      <c r="G99" s="319">
        <v>19089</v>
      </c>
    </row>
    <row r="100" spans="1:7" s="282" customFormat="1">
      <c r="A100" s="372">
        <v>64</v>
      </c>
      <c r="B100" s="373"/>
      <c r="C100" s="373" t="s">
        <v>296</v>
      </c>
      <c r="D100" s="318">
        <v>1660</v>
      </c>
      <c r="E100" s="318">
        <v>913</v>
      </c>
      <c r="F100" s="319">
        <v>861</v>
      </c>
      <c r="G100" s="319">
        <v>763</v>
      </c>
    </row>
    <row r="101" spans="1:7" s="282" customFormat="1">
      <c r="A101" s="372">
        <v>65</v>
      </c>
      <c r="B101" s="373"/>
      <c r="C101" s="373" t="s">
        <v>297</v>
      </c>
      <c r="D101" s="318">
        <v>0</v>
      </c>
      <c r="E101" s="318">
        <v>0</v>
      </c>
      <c r="F101" s="319">
        <v>0</v>
      </c>
      <c r="G101" s="319">
        <v>0</v>
      </c>
    </row>
    <row r="102" spans="1:7" s="282" customFormat="1">
      <c r="A102" s="372">
        <v>66</v>
      </c>
      <c r="B102" s="373"/>
      <c r="C102" s="373" t="s">
        <v>298</v>
      </c>
      <c r="D102" s="318">
        <v>0</v>
      </c>
      <c r="E102" s="318">
        <v>0</v>
      </c>
      <c r="F102" s="319">
        <v>0</v>
      </c>
      <c r="G102" s="319">
        <v>0</v>
      </c>
    </row>
    <row r="103" spans="1:7" s="282" customFormat="1">
      <c r="A103" s="368">
        <v>67</v>
      </c>
      <c r="B103" s="369"/>
      <c r="C103" s="369" t="s">
        <v>284</v>
      </c>
      <c r="D103" s="323">
        <v>12912</v>
      </c>
      <c r="E103" s="323">
        <v>11800</v>
      </c>
      <c r="F103" s="324">
        <v>8834</v>
      </c>
      <c r="G103" s="324">
        <v>12514</v>
      </c>
    </row>
    <row r="104" spans="1:7" s="282" customFormat="1" ht="25.5">
      <c r="A104" s="385" t="s">
        <v>299</v>
      </c>
      <c r="B104" s="369"/>
      <c r="C104" s="386" t="s">
        <v>300</v>
      </c>
      <c r="D104" s="323">
        <v>0</v>
      </c>
      <c r="E104" s="323">
        <v>0</v>
      </c>
      <c r="F104" s="324">
        <v>0</v>
      </c>
      <c r="G104" s="324">
        <v>0</v>
      </c>
    </row>
    <row r="105" spans="1:7" s="282" customFormat="1" ht="38.25">
      <c r="A105" s="389" t="s">
        <v>301</v>
      </c>
      <c r="B105" s="379"/>
      <c r="C105" s="390" t="s">
        <v>302</v>
      </c>
      <c r="D105" s="328">
        <v>850</v>
      </c>
      <c r="E105" s="328">
        <v>85</v>
      </c>
      <c r="F105" s="329">
        <v>4125</v>
      </c>
      <c r="G105" s="329">
        <v>10161</v>
      </c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19621</v>
      </c>
      <c r="E106" s="384">
        <f t="shared" si="12"/>
        <v>35846</v>
      </c>
      <c r="F106" s="384">
        <f t="shared" si="12"/>
        <v>19625</v>
      </c>
      <c r="G106" s="384">
        <f t="shared" si="12"/>
        <v>44206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17268</v>
      </c>
      <c r="E107" s="384">
        <f t="shared" si="13"/>
        <v>10646</v>
      </c>
      <c r="F107" s="384">
        <f t="shared" si="13"/>
        <v>2290</v>
      </c>
      <c r="G107" s="384">
        <f t="shared" si="13"/>
        <v>11874</v>
      </c>
    </row>
    <row r="108" spans="1:7">
      <c r="A108" s="394" t="s">
        <v>305</v>
      </c>
      <c r="B108" s="394"/>
      <c r="C108" s="395" t="s">
        <v>306</v>
      </c>
      <c r="D108" s="384">
        <f t="shared" ref="D108:G108" si="14">D107-D85-D86+D100+D101</f>
        <v>18854</v>
      </c>
      <c r="E108" s="384">
        <f t="shared" si="14"/>
        <v>8759</v>
      </c>
      <c r="F108" s="384">
        <f t="shared" si="14"/>
        <v>2908</v>
      </c>
      <c r="G108" s="384">
        <f t="shared" si="14"/>
        <v>9587</v>
      </c>
    </row>
    <row r="109" spans="1:7">
      <c r="A109" s="364"/>
      <c r="B109" s="364"/>
      <c r="C109" s="365"/>
      <c r="D109" s="482"/>
      <c r="E109" s="482"/>
      <c r="F109" s="482"/>
      <c r="G109" s="482"/>
    </row>
    <row r="110" spans="1:7" s="399" customFormat="1">
      <c r="A110" s="397" t="s">
        <v>307</v>
      </c>
      <c r="B110" s="398"/>
      <c r="C110" s="397"/>
      <c r="D110" s="482"/>
      <c r="E110" s="482"/>
      <c r="F110" s="482"/>
      <c r="G110" s="482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157475</v>
      </c>
      <c r="E111" s="402">
        <f t="shared" si="15"/>
        <v>0</v>
      </c>
      <c r="F111" s="402">
        <f t="shared" si="15"/>
        <v>173162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116054</v>
      </c>
      <c r="E112" s="402">
        <f t="shared" si="16"/>
        <v>0</v>
      </c>
      <c r="F112" s="402">
        <f t="shared" si="16"/>
        <v>138938</v>
      </c>
      <c r="G112" s="402">
        <f t="shared" si="16"/>
        <v>0</v>
      </c>
    </row>
    <row r="113" spans="1:7" s="403" customFormat="1">
      <c r="A113" s="418" t="s">
        <v>311</v>
      </c>
      <c r="B113" s="419"/>
      <c r="C113" s="419" t="s">
        <v>312</v>
      </c>
      <c r="D113" s="335">
        <v>80855</v>
      </c>
      <c r="E113" s="335"/>
      <c r="F113" s="336">
        <v>109083</v>
      </c>
      <c r="G113" s="336"/>
    </row>
    <row r="114" spans="1:7" s="412" customFormat="1" ht="15" customHeight="1">
      <c r="A114" s="420">
        <v>102</v>
      </c>
      <c r="B114" s="506"/>
      <c r="C114" s="506" t="s">
        <v>313</v>
      </c>
      <c r="D114" s="347">
        <v>22600</v>
      </c>
      <c r="E114" s="347"/>
      <c r="F114" s="348">
        <v>20000</v>
      </c>
      <c r="G114" s="348"/>
    </row>
    <row r="115" spans="1:7" s="403" customFormat="1">
      <c r="A115" s="418">
        <v>104</v>
      </c>
      <c r="B115" s="419"/>
      <c r="C115" s="419" t="s">
        <v>314</v>
      </c>
      <c r="D115" s="335">
        <v>12367</v>
      </c>
      <c r="E115" s="335"/>
      <c r="F115" s="336">
        <v>9587</v>
      </c>
      <c r="G115" s="336"/>
    </row>
    <row r="116" spans="1:7" s="403" customFormat="1">
      <c r="A116" s="418">
        <v>106</v>
      </c>
      <c r="B116" s="419"/>
      <c r="C116" s="419" t="s">
        <v>315</v>
      </c>
      <c r="D116" s="335">
        <v>232</v>
      </c>
      <c r="E116" s="335"/>
      <c r="F116" s="336">
        <v>268</v>
      </c>
      <c r="G116" s="336"/>
    </row>
    <row r="117" spans="1:7" s="403" customFormat="1">
      <c r="A117" s="404" t="s">
        <v>316</v>
      </c>
      <c r="B117" s="405"/>
      <c r="C117" s="405" t="s">
        <v>317</v>
      </c>
      <c r="D117" s="402">
        <v>41421</v>
      </c>
      <c r="E117" s="402">
        <v>0</v>
      </c>
      <c r="F117" s="402">
        <f>F118+F119+F120</f>
        <v>34224</v>
      </c>
      <c r="G117" s="402">
        <f>G118+G119+G120</f>
        <v>0</v>
      </c>
    </row>
    <row r="118" spans="1:7" s="403" customFormat="1">
      <c r="A118" s="418">
        <v>107</v>
      </c>
      <c r="B118" s="419"/>
      <c r="C118" s="419" t="s">
        <v>318</v>
      </c>
      <c r="D118" s="335">
        <v>41177</v>
      </c>
      <c r="E118" s="335"/>
      <c r="F118" s="336">
        <v>31565</v>
      </c>
      <c r="G118" s="336"/>
    </row>
    <row r="119" spans="1:7" s="403" customFormat="1">
      <c r="A119" s="418">
        <v>108</v>
      </c>
      <c r="B119" s="419"/>
      <c r="C119" s="419" t="s">
        <v>319</v>
      </c>
      <c r="D119" s="335">
        <v>244</v>
      </c>
      <c r="E119" s="335"/>
      <c r="F119" s="336">
        <v>2659</v>
      </c>
      <c r="G119" s="336"/>
    </row>
    <row r="120" spans="1:7" s="416" customFormat="1" ht="25.5">
      <c r="A120" s="420">
        <v>109</v>
      </c>
      <c r="B120" s="421"/>
      <c r="C120" s="421" t="s">
        <v>320</v>
      </c>
      <c r="D120" s="507"/>
      <c r="E120" s="507"/>
      <c r="F120" s="508"/>
      <c r="G120" s="508"/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7">SUM(D122:D130)</f>
        <v>130325</v>
      </c>
      <c r="E121" s="417">
        <f t="shared" si="17"/>
        <v>0</v>
      </c>
      <c r="F121" s="417">
        <f t="shared" si="17"/>
        <v>121213</v>
      </c>
      <c r="G121" s="417">
        <f t="shared" si="17"/>
        <v>0</v>
      </c>
    </row>
    <row r="122" spans="1:7" s="403" customFormat="1">
      <c r="A122" s="418" t="s">
        <v>322</v>
      </c>
      <c r="B122" s="419"/>
      <c r="C122" s="419" t="s">
        <v>323</v>
      </c>
      <c r="D122" s="335">
        <v>74517</v>
      </c>
      <c r="E122" s="335"/>
      <c r="F122" s="336">
        <v>66969</v>
      </c>
      <c r="G122" s="336"/>
    </row>
    <row r="123" spans="1:7" s="403" customFormat="1">
      <c r="A123" s="418">
        <v>144</v>
      </c>
      <c r="B123" s="419"/>
      <c r="C123" s="419" t="s">
        <v>281</v>
      </c>
      <c r="D123" s="335">
        <v>4592</v>
      </c>
      <c r="E123" s="335"/>
      <c r="F123" s="336">
        <v>3966</v>
      </c>
      <c r="G123" s="336"/>
    </row>
    <row r="124" spans="1:7" s="403" customFormat="1">
      <c r="A124" s="418">
        <v>145</v>
      </c>
      <c r="B124" s="419"/>
      <c r="C124" s="419" t="s">
        <v>324</v>
      </c>
      <c r="D124" s="509">
        <v>22165</v>
      </c>
      <c r="E124" s="509"/>
      <c r="F124" s="510">
        <v>22405</v>
      </c>
      <c r="G124" s="510"/>
    </row>
    <row r="125" spans="1:7" s="403" customFormat="1">
      <c r="A125" s="418">
        <v>146</v>
      </c>
      <c r="B125" s="419"/>
      <c r="C125" s="419" t="s">
        <v>325</v>
      </c>
      <c r="D125" s="509">
        <v>29051</v>
      </c>
      <c r="E125" s="509"/>
      <c r="F125" s="510">
        <v>27873</v>
      </c>
      <c r="G125" s="510"/>
    </row>
    <row r="126" spans="1:7" s="416" customFormat="1" ht="29.45" customHeight="1">
      <c r="A126" s="420" t="s">
        <v>326</v>
      </c>
      <c r="B126" s="421"/>
      <c r="C126" s="421" t="s">
        <v>327</v>
      </c>
      <c r="D126" s="511"/>
      <c r="E126" s="511"/>
      <c r="F126" s="512"/>
      <c r="G126" s="512"/>
    </row>
    <row r="127" spans="1:7" s="403" customFormat="1">
      <c r="A127" s="418">
        <v>1484</v>
      </c>
      <c r="B127" s="419"/>
      <c r="C127" s="419" t="s">
        <v>328</v>
      </c>
      <c r="D127" s="509"/>
      <c r="E127" s="509"/>
      <c r="F127" s="510"/>
      <c r="G127" s="510"/>
    </row>
    <row r="128" spans="1:7" s="403" customFormat="1">
      <c r="A128" s="418">
        <v>1485</v>
      </c>
      <c r="B128" s="419"/>
      <c r="C128" s="419" t="s">
        <v>329</v>
      </c>
      <c r="D128" s="509"/>
      <c r="E128" s="509"/>
      <c r="F128" s="510"/>
      <c r="G128" s="510"/>
    </row>
    <row r="129" spans="1:7" s="403" customFormat="1">
      <c r="A129" s="418">
        <v>1486</v>
      </c>
      <c r="B129" s="419"/>
      <c r="C129" s="419" t="s">
        <v>330</v>
      </c>
      <c r="D129" s="509"/>
      <c r="E129" s="509"/>
      <c r="F129" s="510"/>
      <c r="G129" s="510"/>
    </row>
    <row r="130" spans="1:7" s="403" customFormat="1">
      <c r="A130" s="422">
        <v>1489</v>
      </c>
      <c r="B130" s="423"/>
      <c r="C130" s="423" t="s">
        <v>331</v>
      </c>
      <c r="D130" s="513"/>
      <c r="E130" s="513"/>
      <c r="F130" s="514"/>
      <c r="G130" s="514"/>
    </row>
    <row r="131" spans="1:7" s="399" customFormat="1">
      <c r="A131" s="426">
        <v>1</v>
      </c>
      <c r="B131" s="427"/>
      <c r="C131" s="426" t="s">
        <v>332</v>
      </c>
      <c r="D131" s="428">
        <f t="shared" ref="D131:G131" si="18">D111+D121</f>
        <v>287800</v>
      </c>
      <c r="E131" s="428">
        <f t="shared" si="18"/>
        <v>0</v>
      </c>
      <c r="F131" s="428">
        <f t="shared" si="18"/>
        <v>294375</v>
      </c>
      <c r="G131" s="428">
        <f t="shared" si="18"/>
        <v>0</v>
      </c>
    </row>
    <row r="132" spans="1:7" s="399" customFormat="1">
      <c r="A132" s="364"/>
      <c r="B132" s="364"/>
      <c r="C132" s="365"/>
      <c r="D132" s="482"/>
      <c r="E132" s="482"/>
      <c r="F132" s="482"/>
      <c r="G132" s="482"/>
    </row>
    <row r="133" spans="1:7" s="403" customFormat="1">
      <c r="A133" s="400">
        <v>20</v>
      </c>
      <c r="B133" s="401"/>
      <c r="C133" s="401" t="s">
        <v>333</v>
      </c>
      <c r="D133" s="802">
        <f t="shared" ref="D133:G133" si="19">D134+D140</f>
        <v>105642</v>
      </c>
      <c r="E133" s="802">
        <f t="shared" si="19"/>
        <v>0</v>
      </c>
      <c r="F133" s="802">
        <f t="shared" si="19"/>
        <v>132696</v>
      </c>
      <c r="G133" s="802">
        <f t="shared" si="19"/>
        <v>0</v>
      </c>
    </row>
    <row r="134" spans="1:7" s="403" customFormat="1">
      <c r="A134" s="430" t="s">
        <v>334</v>
      </c>
      <c r="B134" s="405"/>
      <c r="C134" s="405" t="s">
        <v>335</v>
      </c>
      <c r="D134" s="402">
        <f t="shared" ref="D134:G134" si="20">D135+D136+D138+D139</f>
        <v>48709</v>
      </c>
      <c r="E134" s="402">
        <f t="shared" si="20"/>
        <v>0</v>
      </c>
      <c r="F134" s="402">
        <f t="shared" si="20"/>
        <v>79484</v>
      </c>
      <c r="G134" s="402">
        <f t="shared" si="20"/>
        <v>0</v>
      </c>
    </row>
    <row r="135" spans="1:7" s="431" customFormat="1">
      <c r="A135" s="432">
        <v>200</v>
      </c>
      <c r="B135" s="419"/>
      <c r="C135" s="419" t="s">
        <v>336</v>
      </c>
      <c r="D135" s="335">
        <v>28828</v>
      </c>
      <c r="E135" s="335"/>
      <c r="F135" s="336">
        <v>40470</v>
      </c>
      <c r="G135" s="336"/>
    </row>
    <row r="136" spans="1:7" s="431" customFormat="1">
      <c r="A136" s="432">
        <v>201</v>
      </c>
      <c r="B136" s="419"/>
      <c r="C136" s="419" t="s">
        <v>337</v>
      </c>
      <c r="D136" s="335">
        <v>34</v>
      </c>
      <c r="E136" s="335"/>
      <c r="F136" s="336">
        <v>21728</v>
      </c>
      <c r="G136" s="336"/>
    </row>
    <row r="137" spans="1:7" s="431" customFormat="1">
      <c r="A137" s="433" t="s">
        <v>338</v>
      </c>
      <c r="B137" s="407"/>
      <c r="C137" s="407" t="s">
        <v>339</v>
      </c>
      <c r="D137" s="515"/>
      <c r="E137" s="515"/>
      <c r="F137" s="516"/>
      <c r="G137" s="516"/>
    </row>
    <row r="138" spans="1:7" s="431" customFormat="1">
      <c r="A138" s="432">
        <v>204</v>
      </c>
      <c r="B138" s="419"/>
      <c r="C138" s="419" t="s">
        <v>340</v>
      </c>
      <c r="D138" s="509">
        <v>18417</v>
      </c>
      <c r="E138" s="509"/>
      <c r="F138" s="510">
        <v>15645</v>
      </c>
      <c r="G138" s="510"/>
    </row>
    <row r="139" spans="1:7" s="431" customFormat="1">
      <c r="A139" s="432">
        <v>205</v>
      </c>
      <c r="B139" s="419"/>
      <c r="C139" s="419" t="s">
        <v>341</v>
      </c>
      <c r="D139" s="509">
        <v>1430</v>
      </c>
      <c r="E139" s="509"/>
      <c r="F139" s="510">
        <v>1641</v>
      </c>
      <c r="G139" s="510"/>
    </row>
    <row r="140" spans="1:7" s="431" customFormat="1">
      <c r="A140" s="430" t="s">
        <v>342</v>
      </c>
      <c r="B140" s="405"/>
      <c r="C140" s="405" t="s">
        <v>343</v>
      </c>
      <c r="D140" s="402">
        <f t="shared" ref="D140:G140" si="21">D141+D143+D144</f>
        <v>56933</v>
      </c>
      <c r="E140" s="402">
        <f t="shared" si="21"/>
        <v>0</v>
      </c>
      <c r="F140" s="402">
        <f t="shared" si="21"/>
        <v>53212</v>
      </c>
      <c r="G140" s="402">
        <f t="shared" si="21"/>
        <v>0</v>
      </c>
    </row>
    <row r="141" spans="1:7" s="431" customFormat="1">
      <c r="A141" s="432">
        <v>206</v>
      </c>
      <c r="B141" s="419"/>
      <c r="C141" s="419" t="s">
        <v>344</v>
      </c>
      <c r="D141" s="509">
        <v>10000</v>
      </c>
      <c r="E141" s="509"/>
      <c r="F141" s="510">
        <v>5000</v>
      </c>
      <c r="G141" s="510"/>
    </row>
    <row r="142" spans="1:7" s="431" customFormat="1">
      <c r="A142" s="433" t="s">
        <v>345</v>
      </c>
      <c r="B142" s="407"/>
      <c r="C142" s="407" t="s">
        <v>346</v>
      </c>
      <c r="D142" s="515"/>
      <c r="E142" s="515"/>
      <c r="F142" s="516"/>
      <c r="G142" s="516"/>
    </row>
    <row r="143" spans="1:7" s="431" customFormat="1">
      <c r="A143" s="432">
        <v>208</v>
      </c>
      <c r="B143" s="419"/>
      <c r="C143" s="419" t="s">
        <v>347</v>
      </c>
      <c r="D143" s="509">
        <v>3374</v>
      </c>
      <c r="E143" s="509"/>
      <c r="F143" s="510">
        <v>3486</v>
      </c>
      <c r="G143" s="510"/>
    </row>
    <row r="144" spans="1:7" s="434" customFormat="1" ht="25.5">
      <c r="A144" s="420">
        <v>209</v>
      </c>
      <c r="B144" s="421"/>
      <c r="C144" s="421" t="s">
        <v>348</v>
      </c>
      <c r="D144" s="511">
        <v>43559</v>
      </c>
      <c r="E144" s="511"/>
      <c r="F144" s="512">
        <v>44726</v>
      </c>
      <c r="G144" s="512"/>
    </row>
    <row r="145" spans="1:7" s="403" customFormat="1">
      <c r="A145" s="430">
        <v>29</v>
      </c>
      <c r="B145" s="405"/>
      <c r="C145" s="405" t="s">
        <v>349</v>
      </c>
      <c r="D145" s="509">
        <v>182158</v>
      </c>
      <c r="E145" s="509"/>
      <c r="F145" s="510">
        <v>161679</v>
      </c>
      <c r="G145" s="510"/>
    </row>
    <row r="146" spans="1:7" s="403" customFormat="1">
      <c r="A146" s="435" t="s">
        <v>350</v>
      </c>
      <c r="B146" s="436"/>
      <c r="C146" s="436" t="s">
        <v>351</v>
      </c>
      <c r="D146" s="339">
        <v>128927</v>
      </c>
      <c r="E146" s="339"/>
      <c r="F146" s="340">
        <v>107759</v>
      </c>
      <c r="G146" s="340"/>
    </row>
    <row r="147" spans="1:7" s="399" customFormat="1">
      <c r="A147" s="426">
        <v>2</v>
      </c>
      <c r="B147" s="427"/>
      <c r="C147" s="426" t="s">
        <v>352</v>
      </c>
      <c r="D147" s="428">
        <f t="shared" ref="D147:G147" si="22">D133+D145</f>
        <v>287800</v>
      </c>
      <c r="E147" s="428">
        <f t="shared" si="22"/>
        <v>0</v>
      </c>
      <c r="F147" s="428">
        <f t="shared" si="22"/>
        <v>294375</v>
      </c>
      <c r="G147" s="428">
        <f t="shared" si="22"/>
        <v>0</v>
      </c>
    </row>
    <row r="148" spans="1:7" ht="7.5" customHeight="1"/>
    <row r="149" spans="1:7" ht="13.5" customHeight="1">
      <c r="A149" s="440" t="s">
        <v>353</v>
      </c>
      <c r="B149" s="441"/>
      <c r="C149" s="517" t="s">
        <v>354</v>
      </c>
      <c r="D149" s="441"/>
      <c r="E149" s="441"/>
      <c r="F149" s="441"/>
      <c r="G149" s="441"/>
    </row>
    <row r="150" spans="1:7">
      <c r="A150" s="518" t="s">
        <v>355</v>
      </c>
      <c r="B150" s="519"/>
      <c r="C150" s="519" t="s">
        <v>101</v>
      </c>
      <c r="D150" s="446">
        <f t="shared" ref="D150:G150" si="23">D77+SUM(D8:D12)-D30-D31+D16-D33+D59+D63-D73+D64-D74-D54+D20-D35</f>
        <v>6923.260000000002</v>
      </c>
      <c r="E150" s="446">
        <f t="shared" si="23"/>
        <v>-10849</v>
      </c>
      <c r="F150" s="446">
        <f t="shared" ref="F150" si="24">F77+SUM(F8:F12)-F30-F31+F16-F33+F59+F63-F73+F64-F74-F54+F20-F35</f>
        <v>-2362</v>
      </c>
      <c r="G150" s="446">
        <f t="shared" si="23"/>
        <v>-24928</v>
      </c>
    </row>
    <row r="151" spans="1:7">
      <c r="A151" s="520" t="s">
        <v>356</v>
      </c>
      <c r="B151" s="521"/>
      <c r="C151" s="521" t="s">
        <v>357</v>
      </c>
      <c r="D151" s="450">
        <f t="shared" ref="D151:G151" si="25">IF(D177=0,0,D150/D177)</f>
        <v>2.8487351687611615E-2</v>
      </c>
      <c r="E151" s="450">
        <f t="shared" si="25"/>
        <v>-4.835338215172328E-2</v>
      </c>
      <c r="F151" s="450">
        <f t="shared" si="25"/>
        <v>-1.020359674625357E-2</v>
      </c>
      <c r="G151" s="450">
        <f t="shared" si="25"/>
        <v>-0.11228980571809528</v>
      </c>
    </row>
    <row r="152" spans="1:7" s="334" customFormat="1" ht="25.5">
      <c r="A152" s="456" t="s">
        <v>358</v>
      </c>
      <c r="B152" s="522"/>
      <c r="C152" s="522" t="s">
        <v>359</v>
      </c>
      <c r="D152" s="523">
        <f t="shared" ref="D152:G152" si="26">IF(D107=0,0,D150/D107)</f>
        <v>0.40093004401204552</v>
      </c>
      <c r="E152" s="523">
        <f t="shared" si="26"/>
        <v>-1.0190681946270901</v>
      </c>
      <c r="F152" s="523">
        <f t="shared" si="26"/>
        <v>-1.0314410480349345</v>
      </c>
      <c r="G152" s="523">
        <f t="shared" si="26"/>
        <v>-2.0993767896243893</v>
      </c>
    </row>
    <row r="153" spans="1:7" s="455" customFormat="1" ht="25.5">
      <c r="A153" s="460" t="s">
        <v>358</v>
      </c>
      <c r="B153" s="524"/>
      <c r="C153" s="524" t="s">
        <v>360</v>
      </c>
      <c r="D153" s="1027">
        <f t="shared" ref="D153:G153" si="27">IF(0=D108,0,D150/D108)</f>
        <v>0.36720377638697371</v>
      </c>
      <c r="E153" s="1027">
        <f t="shared" si="27"/>
        <v>-1.2386117136659436</v>
      </c>
      <c r="F153" s="1027">
        <f t="shared" si="27"/>
        <v>-0.81224209078404397</v>
      </c>
      <c r="G153" s="1027">
        <f t="shared" si="27"/>
        <v>-2.6001877542505478</v>
      </c>
    </row>
    <row r="154" spans="1:7" s="455" customFormat="1" ht="25.5">
      <c r="A154" s="451" t="s">
        <v>361</v>
      </c>
      <c r="B154" s="526"/>
      <c r="C154" s="526" t="s">
        <v>362</v>
      </c>
      <c r="D154" s="464">
        <f t="shared" ref="D154:G154" si="28">D150-D107</f>
        <v>-10344.739999999998</v>
      </c>
      <c r="E154" s="464">
        <f t="shared" si="28"/>
        <v>-21495</v>
      </c>
      <c r="F154" s="464">
        <f t="shared" si="28"/>
        <v>-4652</v>
      </c>
      <c r="G154" s="464">
        <f t="shared" si="28"/>
        <v>-36802</v>
      </c>
    </row>
    <row r="155" spans="1:7" ht="25.5">
      <c r="A155" s="527" t="s">
        <v>363</v>
      </c>
      <c r="B155" s="528"/>
      <c r="C155" s="528" t="s">
        <v>364</v>
      </c>
      <c r="D155" s="463">
        <f t="shared" ref="D155:G155" si="29">D150-D108</f>
        <v>-11930.739999999998</v>
      </c>
      <c r="E155" s="463">
        <f t="shared" si="29"/>
        <v>-19608</v>
      </c>
      <c r="F155" s="463">
        <f t="shared" si="29"/>
        <v>-5270</v>
      </c>
      <c r="G155" s="463">
        <f t="shared" si="29"/>
        <v>-34515</v>
      </c>
    </row>
    <row r="156" spans="1:7">
      <c r="A156" s="518" t="s">
        <v>365</v>
      </c>
      <c r="B156" s="519"/>
      <c r="C156" s="519" t="s">
        <v>366</v>
      </c>
      <c r="D156" s="465">
        <f t="shared" ref="D156:G156" si="30">D135+D136-D137+D141-D142</f>
        <v>38862</v>
      </c>
      <c r="E156" s="465">
        <f t="shared" si="30"/>
        <v>0</v>
      </c>
      <c r="F156" s="465">
        <f t="shared" si="30"/>
        <v>67198</v>
      </c>
      <c r="G156" s="465">
        <f t="shared" si="30"/>
        <v>0</v>
      </c>
    </row>
    <row r="157" spans="1:7">
      <c r="A157" s="529" t="s">
        <v>367</v>
      </c>
      <c r="B157" s="530"/>
      <c r="C157" s="530" t="s">
        <v>368</v>
      </c>
      <c r="D157" s="469">
        <f t="shared" ref="D157:G157" si="31">IF(D177=0,0,D156/D177)</f>
        <v>0.15990667132015296</v>
      </c>
      <c r="E157" s="469">
        <f t="shared" si="31"/>
        <v>0</v>
      </c>
      <c r="F157" s="469">
        <f t="shared" si="31"/>
        <v>0.29028843952360178</v>
      </c>
      <c r="G157" s="469">
        <f t="shared" si="31"/>
        <v>0</v>
      </c>
    </row>
    <row r="158" spans="1:7">
      <c r="A158" s="518" t="s">
        <v>369</v>
      </c>
      <c r="B158" s="519"/>
      <c r="C158" s="519" t="s">
        <v>370</v>
      </c>
      <c r="D158" s="465">
        <f t="shared" ref="D158:G158" si="32">D133-D142-D111</f>
        <v>-51833</v>
      </c>
      <c r="E158" s="465">
        <f t="shared" si="32"/>
        <v>0</v>
      </c>
      <c r="F158" s="465">
        <f t="shared" si="32"/>
        <v>-40466</v>
      </c>
      <c r="G158" s="465">
        <f t="shared" si="32"/>
        <v>0</v>
      </c>
    </row>
    <row r="159" spans="1:7">
      <c r="A159" s="520" t="s">
        <v>371</v>
      </c>
      <c r="B159" s="521"/>
      <c r="C159" s="521" t="s">
        <v>372</v>
      </c>
      <c r="D159" s="470">
        <f t="shared" ref="D159:G159" si="33">D121-D123-D124-D142-D145</f>
        <v>-78590</v>
      </c>
      <c r="E159" s="470">
        <f t="shared" si="33"/>
        <v>0</v>
      </c>
      <c r="F159" s="470">
        <f t="shared" si="33"/>
        <v>-66837</v>
      </c>
      <c r="G159" s="470">
        <f t="shared" si="33"/>
        <v>0</v>
      </c>
    </row>
    <row r="160" spans="1:7">
      <c r="A160" s="520" t="s">
        <v>373</v>
      </c>
      <c r="B160" s="521"/>
      <c r="C160" s="521" t="s">
        <v>374</v>
      </c>
      <c r="D160" s="471">
        <f t="shared" ref="D160:G160" si="34">IF(D175=0,"-",1000*D158/D175)</f>
        <v>-1383.6892685531234</v>
      </c>
      <c r="E160" s="471">
        <f t="shared" si="34"/>
        <v>0</v>
      </c>
      <c r="F160" s="471">
        <f t="shared" si="34"/>
        <v>-1073.3117606493024</v>
      </c>
      <c r="G160" s="471">
        <f t="shared" si="34"/>
        <v>0</v>
      </c>
    </row>
    <row r="161" spans="1:7">
      <c r="A161" s="520" t="s">
        <v>373</v>
      </c>
      <c r="B161" s="521"/>
      <c r="C161" s="521" t="s">
        <v>375</v>
      </c>
      <c r="D161" s="470">
        <f t="shared" ref="D161:G161" si="35">IF(D175=0,0,1000*(D159/D175))</f>
        <v>-2097.9711692471969</v>
      </c>
      <c r="E161" s="470">
        <f t="shared" si="35"/>
        <v>0</v>
      </c>
      <c r="F161" s="470">
        <f t="shared" si="35"/>
        <v>-1772.7706752957401</v>
      </c>
      <c r="G161" s="470">
        <f t="shared" si="35"/>
        <v>0</v>
      </c>
    </row>
    <row r="162" spans="1:7">
      <c r="A162" s="529" t="s">
        <v>376</v>
      </c>
      <c r="B162" s="530"/>
      <c r="C162" s="530" t="s">
        <v>377</v>
      </c>
      <c r="D162" s="469">
        <f t="shared" ref="D162:G162" si="36">IF((D22+D23+D65+D66)=0,0,D158/(D22+D23+D65+D66))</f>
        <v>-0.52912413229889754</v>
      </c>
      <c r="E162" s="469">
        <f t="shared" si="36"/>
        <v>0</v>
      </c>
      <c r="F162" s="469">
        <f t="shared" si="36"/>
        <v>-0.40952101444141964</v>
      </c>
      <c r="G162" s="469">
        <f t="shared" si="36"/>
        <v>0</v>
      </c>
    </row>
    <row r="163" spans="1:7">
      <c r="A163" s="520" t="s">
        <v>378</v>
      </c>
      <c r="B163" s="521"/>
      <c r="C163" s="521" t="s">
        <v>349</v>
      </c>
      <c r="D163" s="446">
        <f t="shared" ref="D163:G163" si="37">D145</f>
        <v>182158</v>
      </c>
      <c r="E163" s="446">
        <f t="shared" si="37"/>
        <v>0</v>
      </c>
      <c r="F163" s="446">
        <f t="shared" si="37"/>
        <v>161679</v>
      </c>
      <c r="G163" s="446">
        <f t="shared" si="37"/>
        <v>0</v>
      </c>
    </row>
    <row r="164" spans="1:7" ht="25.5">
      <c r="A164" s="456" t="s">
        <v>380</v>
      </c>
      <c r="B164" s="530"/>
      <c r="C164" s="530" t="s">
        <v>381</v>
      </c>
      <c r="D164" s="459">
        <f t="shared" ref="D164:G164" si="38">IF(D178=0,0,D146/D178)</f>
        <v>0.50997587120762633</v>
      </c>
      <c r="E164" s="459">
        <f t="shared" si="38"/>
        <v>0</v>
      </c>
      <c r="F164" s="459">
        <f t="shared" si="38"/>
        <v>0.42650481286808944</v>
      </c>
      <c r="G164" s="459">
        <f t="shared" si="38"/>
        <v>0</v>
      </c>
    </row>
    <row r="165" spans="1:7">
      <c r="A165" s="531" t="s">
        <v>382</v>
      </c>
      <c r="B165" s="532"/>
      <c r="C165" s="532" t="s">
        <v>383</v>
      </c>
      <c r="D165" s="477">
        <f t="shared" ref="D165:G165" si="39">IF(D177=0,0,D180/D177)</f>
        <v>6.0441281844005115E-2</v>
      </c>
      <c r="E165" s="477">
        <f t="shared" si="39"/>
        <v>6.7175055377525411E-2</v>
      </c>
      <c r="F165" s="477">
        <f t="shared" si="39"/>
        <v>6.4457183340749152E-2</v>
      </c>
      <c r="G165" s="477">
        <f t="shared" si="39"/>
        <v>3.5162637332936932E-2</v>
      </c>
    </row>
    <row r="166" spans="1:7">
      <c r="A166" s="520" t="s">
        <v>384</v>
      </c>
      <c r="B166" s="521"/>
      <c r="C166" s="521" t="s">
        <v>251</v>
      </c>
      <c r="D166" s="446">
        <f t="shared" ref="D166:G166" si="40">D55</f>
        <v>21064.260000000002</v>
      </c>
      <c r="E166" s="446">
        <f t="shared" si="40"/>
        <v>20776</v>
      </c>
      <c r="F166" s="446">
        <f t="shared" si="40"/>
        <v>22374</v>
      </c>
      <c r="G166" s="446">
        <f t="shared" si="40"/>
        <v>19367</v>
      </c>
    </row>
    <row r="167" spans="1:7">
      <c r="A167" s="529" t="s">
        <v>385</v>
      </c>
      <c r="B167" s="530"/>
      <c r="C167" s="530" t="s">
        <v>386</v>
      </c>
      <c r="D167" s="469">
        <f t="shared" ref="D167:G167" si="41">IF(0=D111,0,(D44+D45+D46+D47+D48)/D111)</f>
        <v>8.1616764565804103E-3</v>
      </c>
      <c r="E167" s="469">
        <f t="shared" si="41"/>
        <v>0</v>
      </c>
      <c r="F167" s="469">
        <f t="shared" si="41"/>
        <v>1.9449994802554833E-2</v>
      </c>
      <c r="G167" s="469">
        <f t="shared" si="41"/>
        <v>0</v>
      </c>
    </row>
    <row r="168" spans="1:7">
      <c r="A168" s="520" t="s">
        <v>387</v>
      </c>
      <c r="B168" s="519"/>
      <c r="C168" s="519" t="s">
        <v>388</v>
      </c>
      <c r="D168" s="446">
        <f t="shared" ref="D168:G168" si="42">D38-D44</f>
        <v>-709</v>
      </c>
      <c r="E168" s="446">
        <f t="shared" si="42"/>
        <v>-687</v>
      </c>
      <c r="F168" s="446">
        <f t="shared" si="42"/>
        <v>-487</v>
      </c>
      <c r="G168" s="446">
        <f t="shared" si="42"/>
        <v>-337</v>
      </c>
    </row>
    <row r="169" spans="1:7">
      <c r="A169" s="529" t="s">
        <v>389</v>
      </c>
      <c r="B169" s="530"/>
      <c r="C169" s="530" t="s">
        <v>390</v>
      </c>
      <c r="D169" s="450">
        <f t="shared" ref="D169:G169" si="43">IF(D177=0,0,D168/D177)</f>
        <v>-2.9173441913948961E-3</v>
      </c>
      <c r="E169" s="450">
        <f t="shared" si="43"/>
        <v>-3.0619203187606131E-3</v>
      </c>
      <c r="F169" s="450">
        <f t="shared" si="43"/>
        <v>-2.1037898456500799E-3</v>
      </c>
      <c r="G169" s="450">
        <f t="shared" si="43"/>
        <v>-1.5180385320522349E-3</v>
      </c>
    </row>
    <row r="170" spans="1:7">
      <c r="A170" s="520" t="s">
        <v>391</v>
      </c>
      <c r="B170" s="521"/>
      <c r="C170" s="521" t="s">
        <v>392</v>
      </c>
      <c r="D170" s="446">
        <f t="shared" ref="D170:G170" si="44">SUM(D82:D87)+SUM(D89:D94)</f>
        <v>23977</v>
      </c>
      <c r="E170" s="446">
        <f t="shared" si="44"/>
        <v>34692</v>
      </c>
      <c r="F170" s="446">
        <f t="shared" ref="F170" si="45">SUM(F82:F87)+SUM(F89:F94)</f>
        <v>13081</v>
      </c>
      <c r="G170" s="446">
        <f t="shared" si="44"/>
        <v>43566</v>
      </c>
    </row>
    <row r="171" spans="1:7">
      <c r="A171" s="520" t="s">
        <v>393</v>
      </c>
      <c r="B171" s="521"/>
      <c r="C171" s="521" t="s">
        <v>394</v>
      </c>
      <c r="D171" s="470">
        <f t="shared" ref="D171:G171" si="46">SUM(D96:D102)+SUM(D104:D105)</f>
        <v>6709</v>
      </c>
      <c r="E171" s="470">
        <f t="shared" si="46"/>
        <v>24046</v>
      </c>
      <c r="F171" s="470">
        <f t="shared" ref="F171" si="47">SUM(F96:F102)+SUM(F104:F105)</f>
        <v>10791</v>
      </c>
      <c r="G171" s="470">
        <f t="shared" si="46"/>
        <v>31692</v>
      </c>
    </row>
    <row r="172" spans="1:7">
      <c r="A172" s="531" t="s">
        <v>395</v>
      </c>
      <c r="B172" s="532"/>
      <c r="C172" s="532" t="s">
        <v>396</v>
      </c>
      <c r="D172" s="477">
        <f t="shared" ref="D172:G172" si="48">IF(D184=0,0,D170/D184)</f>
        <v>9.1945163455085799E-2</v>
      </c>
      <c r="E172" s="477">
        <f t="shared" si="48"/>
        <v>0.12883674810878259</v>
      </c>
      <c r="F172" s="477">
        <f t="shared" si="48"/>
        <v>5.3050150459489492E-2</v>
      </c>
      <c r="G172" s="477">
        <f t="shared" si="48"/>
        <v>0.15008629807112614</v>
      </c>
    </row>
    <row r="173" spans="1:7">
      <c r="A173" s="992"/>
    </row>
    <row r="174" spans="1:7">
      <c r="A174" s="479" t="s">
        <v>397</v>
      </c>
      <c r="B174" s="480"/>
      <c r="C174" s="535"/>
      <c r="D174" s="482"/>
      <c r="E174" s="482"/>
      <c r="F174" s="482"/>
      <c r="G174" s="482"/>
    </row>
    <row r="175" spans="1:7" s="282" customFormat="1">
      <c r="A175" s="483" t="s">
        <v>398</v>
      </c>
      <c r="B175" s="480"/>
      <c r="C175" s="480" t="s">
        <v>419</v>
      </c>
      <c r="D175" s="485">
        <v>37460</v>
      </c>
      <c r="E175" s="485">
        <v>37700</v>
      </c>
      <c r="F175" s="486">
        <v>37702</v>
      </c>
      <c r="G175" s="486">
        <v>37900</v>
      </c>
    </row>
    <row r="176" spans="1:7">
      <c r="A176" s="479" t="s">
        <v>400</v>
      </c>
      <c r="B176" s="480"/>
      <c r="C176" s="480"/>
      <c r="D176" s="480"/>
      <c r="E176" s="480"/>
      <c r="F176" s="480"/>
      <c r="G176" s="480"/>
    </row>
    <row r="177" spans="1:7">
      <c r="A177" s="483" t="s">
        <v>401</v>
      </c>
      <c r="B177" s="480"/>
      <c r="C177" s="480" t="s">
        <v>402</v>
      </c>
      <c r="D177" s="487">
        <f t="shared" ref="D177:G177" si="49">SUM(D22:D32)+SUM(D44:D53)+SUM(D65:D72)+D75</f>
        <v>243029.26</v>
      </c>
      <c r="E177" s="487">
        <f t="shared" si="49"/>
        <v>224369</v>
      </c>
      <c r="F177" s="487">
        <f t="shared" ref="F177" si="50">SUM(F22:F32)+SUM(F44:F53)+SUM(F65:F72)+F75</f>
        <v>231487</v>
      </c>
      <c r="G177" s="487">
        <f t="shared" si="49"/>
        <v>221997</v>
      </c>
    </row>
    <row r="178" spans="1:7">
      <c r="A178" s="483" t="s">
        <v>403</v>
      </c>
      <c r="B178" s="480"/>
      <c r="C178" s="480" t="s">
        <v>404</v>
      </c>
      <c r="D178" s="487">
        <f t="shared" ref="D178:G178" si="51">D78-D17-D20-D59-D63-D64</f>
        <v>252810</v>
      </c>
      <c r="E178" s="487">
        <f t="shared" si="51"/>
        <v>253025</v>
      </c>
      <c r="F178" s="487">
        <f t="shared" si="51"/>
        <v>252656</v>
      </c>
      <c r="G178" s="487">
        <f t="shared" si="51"/>
        <v>258462</v>
      </c>
    </row>
    <row r="179" spans="1:7">
      <c r="A179" s="483"/>
      <c r="B179" s="480"/>
      <c r="C179" s="480" t="s">
        <v>405</v>
      </c>
      <c r="D179" s="487">
        <f t="shared" ref="D179:G179" si="52">D178+D170</f>
        <v>276787</v>
      </c>
      <c r="E179" s="487">
        <f t="shared" si="52"/>
        <v>287717</v>
      </c>
      <c r="F179" s="487">
        <f t="shared" si="52"/>
        <v>265737</v>
      </c>
      <c r="G179" s="487">
        <f t="shared" si="52"/>
        <v>302028</v>
      </c>
    </row>
    <row r="180" spans="1:7">
      <c r="A180" s="483" t="s">
        <v>406</v>
      </c>
      <c r="B180" s="480"/>
      <c r="C180" s="480" t="s">
        <v>407</v>
      </c>
      <c r="D180" s="487">
        <f t="shared" ref="D180:G180" si="53">D38-D44+D8+D9+D10+D16-D33</f>
        <v>14689</v>
      </c>
      <c r="E180" s="487">
        <f t="shared" si="53"/>
        <v>15072</v>
      </c>
      <c r="F180" s="487">
        <f t="shared" si="53"/>
        <v>14921</v>
      </c>
      <c r="G180" s="487">
        <f t="shared" si="53"/>
        <v>7806</v>
      </c>
    </row>
    <row r="181" spans="1:7" ht="27.6" customHeight="1">
      <c r="A181" s="488" t="s">
        <v>408</v>
      </c>
      <c r="B181" s="489"/>
      <c r="C181" s="489" t="s">
        <v>409</v>
      </c>
      <c r="D181" s="491">
        <f t="shared" ref="D181:G181" si="54">D22+D23+D24+D25+D26+D29+SUM(D44:D47)+SUM(D49:D53)-D54+D32-D33+SUM(D65:D70)+D72</f>
        <v>241669.26</v>
      </c>
      <c r="E181" s="491">
        <f t="shared" si="54"/>
        <v>220810</v>
      </c>
      <c r="F181" s="491">
        <f t="shared" si="54"/>
        <v>227981</v>
      </c>
      <c r="G181" s="491">
        <f t="shared" si="54"/>
        <v>220854</v>
      </c>
    </row>
    <row r="182" spans="1:7">
      <c r="A182" s="492" t="s">
        <v>410</v>
      </c>
      <c r="B182" s="489"/>
      <c r="C182" s="489" t="s">
        <v>411</v>
      </c>
      <c r="D182" s="491">
        <f t="shared" ref="D182:G182" si="55">D181+D171</f>
        <v>248378.26</v>
      </c>
      <c r="E182" s="491">
        <f t="shared" si="55"/>
        <v>244856</v>
      </c>
      <c r="F182" s="491">
        <f t="shared" si="55"/>
        <v>238772</v>
      </c>
      <c r="G182" s="491">
        <f t="shared" si="55"/>
        <v>252546</v>
      </c>
    </row>
    <row r="183" spans="1:7">
      <c r="A183" s="492" t="s">
        <v>412</v>
      </c>
      <c r="B183" s="489"/>
      <c r="C183" s="489" t="s">
        <v>413</v>
      </c>
      <c r="D183" s="491">
        <f t="shared" ref="D183:G183" si="56">D4+D5-D7+D38+D39+D40+D41+D43+D13-D16+D57+D58+D60+D62</f>
        <v>236798</v>
      </c>
      <c r="E183" s="491">
        <f t="shared" si="56"/>
        <v>234579</v>
      </c>
      <c r="F183" s="491">
        <f t="shared" si="56"/>
        <v>233497</v>
      </c>
      <c r="G183" s="491">
        <f t="shared" si="56"/>
        <v>246707</v>
      </c>
    </row>
    <row r="184" spans="1:7">
      <c r="A184" s="492" t="s">
        <v>414</v>
      </c>
      <c r="B184" s="489"/>
      <c r="C184" s="489" t="s">
        <v>415</v>
      </c>
      <c r="D184" s="491">
        <f t="shared" ref="D184:G184" si="57">D183+D170</f>
        <v>260775</v>
      </c>
      <c r="E184" s="491">
        <f t="shared" si="57"/>
        <v>269271</v>
      </c>
      <c r="F184" s="491">
        <f t="shared" si="57"/>
        <v>246578</v>
      </c>
      <c r="G184" s="491">
        <f t="shared" si="57"/>
        <v>290273</v>
      </c>
    </row>
    <row r="185" spans="1:7">
      <c r="A185" s="492"/>
      <c r="B185" s="489"/>
      <c r="C185" s="489" t="s">
        <v>416</v>
      </c>
      <c r="D185" s="491">
        <f t="shared" ref="D185:G186" si="58">D181-D183</f>
        <v>4871.2600000000093</v>
      </c>
      <c r="E185" s="491">
        <f t="shared" si="58"/>
        <v>-13769</v>
      </c>
      <c r="F185" s="491">
        <f t="shared" si="58"/>
        <v>-5516</v>
      </c>
      <c r="G185" s="491">
        <f t="shared" si="58"/>
        <v>-25853</v>
      </c>
    </row>
    <row r="186" spans="1:7">
      <c r="A186" s="492"/>
      <c r="B186" s="489"/>
      <c r="C186" s="489" t="s">
        <v>417</v>
      </c>
      <c r="D186" s="491">
        <f t="shared" si="58"/>
        <v>-12396.739999999991</v>
      </c>
      <c r="E186" s="491">
        <f t="shared" si="58"/>
        <v>-24415</v>
      </c>
      <c r="F186" s="491">
        <f t="shared" si="58"/>
        <v>-7806</v>
      </c>
      <c r="G186" s="491">
        <f t="shared" si="58"/>
        <v>-37727</v>
      </c>
    </row>
  </sheetData>
  <sheetProtection selectLockedCells="1" sort="0" autoFilter="0" pivotTables="0"/>
  <autoFilter ref="A1:AP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21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5.140625" style="276" customWidth="1"/>
    <col min="2" max="2" width="3.7109375" style="276" customWidth="1"/>
    <col min="3" max="3" width="39.140625" style="276" customWidth="1"/>
    <col min="4" max="7" width="11.42578125" style="276" customWidth="1"/>
    <col min="8" max="16384" width="11.42578125" style="276"/>
  </cols>
  <sheetData>
    <row r="1" spans="1:44" s="266" customFormat="1" ht="18" customHeight="1">
      <c r="A1" s="989" t="s">
        <v>189</v>
      </c>
      <c r="B1" s="1180" t="s">
        <v>656</v>
      </c>
      <c r="C1" s="1180" t="s">
        <v>164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</row>
    <row r="2" spans="1:44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4" ht="15" customHeight="1">
      <c r="A3" s="273" t="s">
        <v>192</v>
      </c>
      <c r="B3" s="274"/>
      <c r="C3" s="274"/>
      <c r="D3" s="275"/>
      <c r="E3" s="275"/>
      <c r="F3" s="275"/>
      <c r="G3" s="275"/>
    </row>
    <row r="4" spans="1:44" s="282" customFormat="1" ht="12.75" customHeight="1">
      <c r="A4" s="494">
        <v>30</v>
      </c>
      <c r="B4" s="495"/>
      <c r="C4" s="279" t="s">
        <v>33</v>
      </c>
      <c r="D4" s="280">
        <v>712907.99921000004</v>
      </c>
      <c r="E4" s="280">
        <v>725689.9</v>
      </c>
      <c r="F4" s="281">
        <v>710538.32683000003</v>
      </c>
      <c r="G4" s="281">
        <v>725318</v>
      </c>
    </row>
    <row r="5" spans="1:44" s="282" customFormat="1" ht="12.75" customHeight="1">
      <c r="A5" s="283">
        <v>31</v>
      </c>
      <c r="B5" s="284"/>
      <c r="C5" s="285" t="s">
        <v>193</v>
      </c>
      <c r="D5" s="286">
        <v>427476.93394000002</v>
      </c>
      <c r="E5" s="286">
        <v>441929.3</v>
      </c>
      <c r="F5" s="287">
        <v>422810.09976999997</v>
      </c>
      <c r="G5" s="287">
        <v>465592.1</v>
      </c>
    </row>
    <row r="6" spans="1:44" s="282" customFormat="1" ht="12.75" customHeight="1">
      <c r="A6" s="288" t="s">
        <v>36</v>
      </c>
      <c r="B6" s="289"/>
      <c r="C6" s="290" t="s">
        <v>194</v>
      </c>
      <c r="D6" s="286">
        <v>83253.348429999998</v>
      </c>
      <c r="E6" s="286">
        <v>71386.899999999994</v>
      </c>
      <c r="F6" s="287">
        <v>74500.07892</v>
      </c>
      <c r="G6" s="287">
        <v>91885.7</v>
      </c>
    </row>
    <row r="7" spans="1:44" s="282" customFormat="1" ht="12.75" customHeight="1">
      <c r="A7" s="288" t="s">
        <v>195</v>
      </c>
      <c r="B7" s="289"/>
      <c r="C7" s="290" t="s">
        <v>196</v>
      </c>
      <c r="D7" s="286">
        <v>1052.5050000000001</v>
      </c>
      <c r="E7" s="286">
        <v>0</v>
      </c>
      <c r="F7" s="287">
        <v>1787.914</v>
      </c>
      <c r="G7" s="287">
        <v>0</v>
      </c>
    </row>
    <row r="8" spans="1:44" s="282" customFormat="1" ht="12.75" customHeight="1">
      <c r="A8" s="291">
        <v>330</v>
      </c>
      <c r="B8" s="284"/>
      <c r="C8" s="285" t="s">
        <v>197</v>
      </c>
      <c r="D8" s="286">
        <v>141797.71538000001</v>
      </c>
      <c r="E8" s="286">
        <v>114251.9</v>
      </c>
      <c r="F8" s="287">
        <v>106648.09757</v>
      </c>
      <c r="G8" s="287">
        <v>116026.3</v>
      </c>
    </row>
    <row r="9" spans="1:44" s="282" customFormat="1" ht="12.75" customHeight="1">
      <c r="A9" s="291">
        <v>332</v>
      </c>
      <c r="B9" s="284"/>
      <c r="C9" s="285" t="s">
        <v>198</v>
      </c>
      <c r="D9" s="286">
        <v>9225.5482900000006</v>
      </c>
      <c r="E9" s="286">
        <v>10407.4</v>
      </c>
      <c r="F9" s="287">
        <v>10398.299999999999</v>
      </c>
      <c r="G9" s="287">
        <v>6480.1</v>
      </c>
    </row>
    <row r="10" spans="1:44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4" s="282" customFormat="1" ht="12.75" customHeight="1">
      <c r="A11" s="283">
        <v>350</v>
      </c>
      <c r="B11" s="284"/>
      <c r="C11" s="285" t="s">
        <v>200</v>
      </c>
      <c r="D11" s="286">
        <v>19236.481500000002</v>
      </c>
      <c r="E11" s="286">
        <v>13691.6</v>
      </c>
      <c r="F11" s="287">
        <v>31457.303250000001</v>
      </c>
      <c r="G11" s="287">
        <v>12447.8</v>
      </c>
    </row>
    <row r="12" spans="1:44" s="295" customFormat="1">
      <c r="A12" s="292">
        <v>351</v>
      </c>
      <c r="B12" s="293"/>
      <c r="C12" s="294" t="s">
        <v>201</v>
      </c>
      <c r="D12" s="286">
        <v>835.07306000000005</v>
      </c>
      <c r="E12" s="286">
        <v>257.3</v>
      </c>
      <c r="F12" s="287">
        <v>2592.8859900000002</v>
      </c>
      <c r="G12" s="287">
        <v>159</v>
      </c>
    </row>
    <row r="13" spans="1:44" s="282" customFormat="1" ht="12.75" customHeight="1">
      <c r="A13" s="283">
        <v>36</v>
      </c>
      <c r="B13" s="284"/>
      <c r="C13" s="285" t="s">
        <v>202</v>
      </c>
      <c r="D13" s="286">
        <v>2774749.2568700002</v>
      </c>
      <c r="E13" s="286">
        <v>2851387.9</v>
      </c>
      <c r="F13" s="287">
        <v>2902547.8379600001</v>
      </c>
      <c r="G13" s="287">
        <v>2924897</v>
      </c>
    </row>
    <row r="14" spans="1:44" s="282" customFormat="1" ht="12.75" customHeight="1">
      <c r="A14" s="296" t="s">
        <v>203</v>
      </c>
      <c r="B14" s="284"/>
      <c r="C14" s="297" t="s">
        <v>204</v>
      </c>
      <c r="D14" s="286">
        <v>674807.04526000004</v>
      </c>
      <c r="E14" s="286">
        <v>687093</v>
      </c>
      <c r="F14" s="287">
        <v>672938.14954000001</v>
      </c>
      <c r="G14" s="287">
        <v>709008.1</v>
      </c>
    </row>
    <row r="15" spans="1:44" s="282" customFormat="1" ht="12.75" customHeight="1">
      <c r="A15" s="296" t="s">
        <v>205</v>
      </c>
      <c r="B15" s="284"/>
      <c r="C15" s="297" t="s">
        <v>206</v>
      </c>
      <c r="D15" s="286">
        <v>0</v>
      </c>
      <c r="E15" s="286">
        <v>0</v>
      </c>
      <c r="F15" s="287">
        <v>0</v>
      </c>
      <c r="G15" s="287">
        <v>0</v>
      </c>
    </row>
    <row r="16" spans="1:44" s="303" customFormat="1" ht="26.25" customHeight="1">
      <c r="A16" s="296" t="s">
        <v>207</v>
      </c>
      <c r="B16" s="496"/>
      <c r="C16" s="297" t="s">
        <v>208</v>
      </c>
      <c r="D16" s="286">
        <v>21111.566200000001</v>
      </c>
      <c r="E16" s="286">
        <v>22082.400000000001</v>
      </c>
      <c r="F16" s="287">
        <v>22080.239000000001</v>
      </c>
      <c r="G16" s="287">
        <v>14524.5</v>
      </c>
    </row>
    <row r="17" spans="1:7" s="304" customFormat="1">
      <c r="A17" s="283">
        <v>37</v>
      </c>
      <c r="B17" s="284"/>
      <c r="C17" s="285" t="s">
        <v>209</v>
      </c>
      <c r="D17" s="286">
        <v>241029.8364</v>
      </c>
      <c r="E17" s="286">
        <v>224775.9</v>
      </c>
      <c r="F17" s="287">
        <v>243501.87726000001</v>
      </c>
      <c r="G17" s="287">
        <v>239595.1</v>
      </c>
    </row>
    <row r="18" spans="1:7" s="304" customFormat="1">
      <c r="A18" s="291" t="s">
        <v>210</v>
      </c>
      <c r="B18" s="284"/>
      <c r="C18" s="285" t="s">
        <v>211</v>
      </c>
      <c r="D18" s="286">
        <v>0</v>
      </c>
      <c r="E18" s="286">
        <v>0</v>
      </c>
      <c r="F18" s="287">
        <v>0</v>
      </c>
      <c r="G18" s="287">
        <v>0</v>
      </c>
    </row>
    <row r="19" spans="1:7" s="304" customFormat="1">
      <c r="A19" s="291" t="s">
        <v>212</v>
      </c>
      <c r="B19" s="284"/>
      <c r="C19" s="285" t="s">
        <v>213</v>
      </c>
      <c r="D19" s="286">
        <v>0</v>
      </c>
      <c r="E19" s="286">
        <v>0</v>
      </c>
      <c r="F19" s="287">
        <v>0</v>
      </c>
      <c r="G19" s="287">
        <v>0</v>
      </c>
    </row>
    <row r="20" spans="1:7" s="282" customFormat="1" ht="12.75" customHeight="1">
      <c r="A20" s="305">
        <v>39</v>
      </c>
      <c r="B20" s="306"/>
      <c r="C20" s="307" t="s">
        <v>214</v>
      </c>
      <c r="D20" s="308">
        <v>511944.06112999999</v>
      </c>
      <c r="E20" s="308">
        <v>491662.3</v>
      </c>
      <c r="F20" s="309">
        <v>704974.74384000001</v>
      </c>
      <c r="G20" s="309">
        <v>499787.5</v>
      </c>
    </row>
    <row r="21" spans="1:7" ht="12.75" customHeight="1">
      <c r="A21" s="310"/>
      <c r="B21" s="310"/>
      <c r="C21" s="311" t="s">
        <v>215</v>
      </c>
      <c r="D21" s="312">
        <f t="shared" ref="D21:G21" si="0">D4+D5+SUM(D8:D13)+D17</f>
        <v>4327258.8446500003</v>
      </c>
      <c r="E21" s="312">
        <f t="shared" si="0"/>
        <v>4382391.2</v>
      </c>
      <c r="F21" s="312">
        <f t="shared" si="0"/>
        <v>4430494.7286300007</v>
      </c>
      <c r="G21" s="312">
        <f t="shared" si="0"/>
        <v>4490515.4000000004</v>
      </c>
    </row>
    <row r="22" spans="1:7" s="282" customFormat="1" ht="12.75" customHeight="1">
      <c r="A22" s="291" t="s">
        <v>216</v>
      </c>
      <c r="B22" s="284"/>
      <c r="C22" s="285" t="s">
        <v>217</v>
      </c>
      <c r="D22" s="335">
        <v>1793548.3273100001</v>
      </c>
      <c r="E22" s="335">
        <v>1838400</v>
      </c>
      <c r="F22" s="336">
        <v>1873367.96144</v>
      </c>
      <c r="G22" s="336">
        <v>1891100</v>
      </c>
    </row>
    <row r="23" spans="1:7" s="282" customFormat="1" ht="12.75" customHeight="1">
      <c r="A23" s="291" t="s">
        <v>218</v>
      </c>
      <c r="B23" s="284"/>
      <c r="C23" s="285" t="s">
        <v>219</v>
      </c>
      <c r="D23" s="335">
        <v>362432.27815000003</v>
      </c>
      <c r="E23" s="335">
        <v>363780</v>
      </c>
      <c r="F23" s="336">
        <v>373361.56790000002</v>
      </c>
      <c r="G23" s="336">
        <v>371830</v>
      </c>
    </row>
    <row r="24" spans="1:7" s="315" customFormat="1" ht="12.75" customHeight="1">
      <c r="A24" s="283">
        <v>41</v>
      </c>
      <c r="B24" s="284"/>
      <c r="C24" s="285" t="s">
        <v>220</v>
      </c>
      <c r="D24" s="335">
        <v>77534.603300000002</v>
      </c>
      <c r="E24" s="335">
        <v>61613.5</v>
      </c>
      <c r="F24" s="336">
        <v>109655.39754999999</v>
      </c>
      <c r="G24" s="336">
        <v>72947.7</v>
      </c>
    </row>
    <row r="25" spans="1:7" s="282" customFormat="1" ht="12.75" customHeight="1">
      <c r="A25" s="316">
        <v>42</v>
      </c>
      <c r="B25" s="317"/>
      <c r="C25" s="285" t="s">
        <v>221</v>
      </c>
      <c r="D25" s="335">
        <v>293589.21026999998</v>
      </c>
      <c r="E25" s="335">
        <v>283912.09999999998</v>
      </c>
      <c r="F25" s="336">
        <v>306054.60058999999</v>
      </c>
      <c r="G25" s="336">
        <v>281696.3</v>
      </c>
    </row>
    <row r="26" spans="1:7" s="322" customFormat="1" ht="12.75" customHeight="1">
      <c r="A26" s="292">
        <v>430</v>
      </c>
      <c r="B26" s="284"/>
      <c r="C26" s="285" t="s">
        <v>222</v>
      </c>
      <c r="D26" s="497">
        <v>15401.70947</v>
      </c>
      <c r="E26" s="497">
        <v>3767.5</v>
      </c>
      <c r="F26" s="498">
        <v>13769.61989</v>
      </c>
      <c r="G26" s="498">
        <v>4459.3</v>
      </c>
    </row>
    <row r="27" spans="1:7" s="322" customFormat="1" ht="12.75" customHeight="1">
      <c r="A27" s="292">
        <v>431</v>
      </c>
      <c r="B27" s="284"/>
      <c r="C27" s="285" t="s">
        <v>223</v>
      </c>
      <c r="D27" s="497">
        <v>8543.6711300000006</v>
      </c>
      <c r="E27" s="497">
        <v>14443.1</v>
      </c>
      <c r="F27" s="498">
        <v>14128.856970000001</v>
      </c>
      <c r="G27" s="498">
        <v>8685</v>
      </c>
    </row>
    <row r="28" spans="1:7" s="322" customFormat="1" ht="12.75" customHeight="1">
      <c r="A28" s="292">
        <v>432</v>
      </c>
      <c r="B28" s="284"/>
      <c r="C28" s="285" t="s">
        <v>224</v>
      </c>
      <c r="D28" s="497">
        <v>0</v>
      </c>
      <c r="E28" s="497">
        <v>0</v>
      </c>
      <c r="F28" s="498">
        <v>0</v>
      </c>
      <c r="G28" s="498">
        <v>0</v>
      </c>
    </row>
    <row r="29" spans="1:7" s="322" customFormat="1" ht="12.75" customHeight="1">
      <c r="A29" s="292">
        <v>439</v>
      </c>
      <c r="B29" s="284"/>
      <c r="C29" s="285" t="s">
        <v>225</v>
      </c>
      <c r="D29" s="497">
        <v>0</v>
      </c>
      <c r="E29" s="497">
        <v>0</v>
      </c>
      <c r="F29" s="498">
        <v>0</v>
      </c>
      <c r="G29" s="498">
        <v>0</v>
      </c>
    </row>
    <row r="30" spans="1:7" s="282" customFormat="1" ht="25.5">
      <c r="A30" s="292">
        <v>450</v>
      </c>
      <c r="B30" s="293"/>
      <c r="C30" s="294" t="s">
        <v>226</v>
      </c>
      <c r="D30" s="286">
        <v>7026.0015199999998</v>
      </c>
      <c r="E30" s="286">
        <v>3436.5</v>
      </c>
      <c r="F30" s="287">
        <v>12662.424639999999</v>
      </c>
      <c r="G30" s="287">
        <v>5039.3999999999996</v>
      </c>
    </row>
    <row r="31" spans="1:7" s="295" customFormat="1" ht="25.5">
      <c r="A31" s="292">
        <v>451</v>
      </c>
      <c r="B31" s="293"/>
      <c r="C31" s="294" t="s">
        <v>227</v>
      </c>
      <c r="D31" s="335">
        <v>9968.8062699999991</v>
      </c>
      <c r="E31" s="335">
        <v>32443.8</v>
      </c>
      <c r="F31" s="336">
        <v>2430.7266100000002</v>
      </c>
      <c r="G31" s="336">
        <v>29447</v>
      </c>
    </row>
    <row r="32" spans="1:7" s="282" customFormat="1" ht="12.75" customHeight="1">
      <c r="A32" s="283">
        <v>46</v>
      </c>
      <c r="B32" s="284"/>
      <c r="C32" s="285" t="s">
        <v>228</v>
      </c>
      <c r="D32" s="335">
        <v>1396761.62298</v>
      </c>
      <c r="E32" s="335">
        <v>1451717.8</v>
      </c>
      <c r="F32" s="336">
        <v>1493102.9147099999</v>
      </c>
      <c r="G32" s="336">
        <v>1512647.1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74">
        <v>0</v>
      </c>
      <c r="E33" s="374">
        <v>0</v>
      </c>
      <c r="F33" s="375">
        <v>0</v>
      </c>
      <c r="G33" s="375">
        <v>0</v>
      </c>
    </row>
    <row r="34" spans="1:7" s="282" customFormat="1" ht="15" customHeight="1">
      <c r="A34" s="283">
        <v>47</v>
      </c>
      <c r="B34" s="284"/>
      <c r="C34" s="285" t="s">
        <v>209</v>
      </c>
      <c r="D34" s="335">
        <v>241029.8364</v>
      </c>
      <c r="E34" s="335">
        <v>224775.9</v>
      </c>
      <c r="F34" s="336">
        <v>243501.87726000001</v>
      </c>
      <c r="G34" s="336">
        <v>239595.1</v>
      </c>
    </row>
    <row r="35" spans="1:7" s="282" customFormat="1" ht="15" customHeight="1">
      <c r="A35" s="305">
        <v>49</v>
      </c>
      <c r="B35" s="306"/>
      <c r="C35" s="307" t="s">
        <v>231</v>
      </c>
      <c r="D35" s="380">
        <v>511944.06112999999</v>
      </c>
      <c r="E35" s="380">
        <v>491662.3</v>
      </c>
      <c r="F35" s="381">
        <v>704974.74384000001</v>
      </c>
      <c r="G35" s="381">
        <v>499787.5</v>
      </c>
    </row>
    <row r="36" spans="1:7" ht="13.5" customHeight="1">
      <c r="A36" s="310"/>
      <c r="B36" s="341"/>
      <c r="C36" s="311" t="s">
        <v>232</v>
      </c>
      <c r="D36" s="312">
        <f t="shared" ref="D36:G36" si="1">D22+D23+D24+D25+D26+D27+D28+D29+D30+D31+D32+D34</f>
        <v>4205836.0668000011</v>
      </c>
      <c r="E36" s="312">
        <f t="shared" si="1"/>
        <v>4278290.2</v>
      </c>
      <c r="F36" s="312">
        <f t="shared" si="1"/>
        <v>4442035.9475600002</v>
      </c>
      <c r="G36" s="312">
        <f t="shared" si="1"/>
        <v>4417446.8999999994</v>
      </c>
    </row>
    <row r="37" spans="1:7" s="499" customFormat="1" ht="15" customHeight="1">
      <c r="A37" s="310"/>
      <c r="B37" s="341"/>
      <c r="C37" s="311" t="s">
        <v>233</v>
      </c>
      <c r="D37" s="312">
        <f t="shared" ref="D37:G37" si="2">D36-D21</f>
        <v>-121422.77784999926</v>
      </c>
      <c r="E37" s="312">
        <f t="shared" si="2"/>
        <v>-104101</v>
      </c>
      <c r="F37" s="312">
        <f t="shared" si="2"/>
        <v>11541.218929999508</v>
      </c>
      <c r="G37" s="312">
        <f t="shared" si="2"/>
        <v>-73068.500000000931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28807.736970000002</v>
      </c>
      <c r="E38" s="335">
        <v>29366.5</v>
      </c>
      <c r="F38" s="336">
        <v>27926.642230000001</v>
      </c>
      <c r="G38" s="336">
        <v>23437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0</v>
      </c>
      <c r="E39" s="335">
        <v>0</v>
      </c>
      <c r="F39" s="336">
        <v>0</v>
      </c>
      <c r="G39" s="336">
        <v>0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794.88076000000001</v>
      </c>
      <c r="E40" s="335">
        <v>791.9</v>
      </c>
      <c r="F40" s="336">
        <v>818.86762999999996</v>
      </c>
      <c r="G40" s="336">
        <v>556.1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0</v>
      </c>
      <c r="E41" s="335">
        <v>0</v>
      </c>
      <c r="F41" s="336">
        <v>0</v>
      </c>
      <c r="G41" s="336">
        <v>0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376.22899999999998</v>
      </c>
      <c r="E42" s="335">
        <v>416.4</v>
      </c>
      <c r="F42" s="336">
        <v>416.36799999999999</v>
      </c>
      <c r="G42" s="336">
        <v>457.9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1943.4531999999999</v>
      </c>
      <c r="E43" s="335">
        <v>1100</v>
      </c>
      <c r="F43" s="336">
        <v>2065.5258600000002</v>
      </c>
      <c r="G43" s="336">
        <v>700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7405.2982199999997</v>
      </c>
      <c r="E44" s="335">
        <v>5844</v>
      </c>
      <c r="F44" s="336">
        <v>6386.7803999999996</v>
      </c>
      <c r="G44" s="336">
        <v>5200.1000000000004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151.40826000000001</v>
      </c>
      <c r="E45" s="335">
        <v>2400</v>
      </c>
      <c r="F45" s="336">
        <v>120.47512999999999</v>
      </c>
      <c r="G45" s="336">
        <v>7250</v>
      </c>
    </row>
    <row r="46" spans="1:7" s="282" customFormat="1" ht="15" customHeight="1">
      <c r="A46" s="283">
        <v>442</v>
      </c>
      <c r="B46" s="284"/>
      <c r="C46" s="285" t="s">
        <v>242</v>
      </c>
      <c r="D46" s="335">
        <v>3228.27</v>
      </c>
      <c r="E46" s="335">
        <v>3228.2</v>
      </c>
      <c r="F46" s="336">
        <v>3227.634</v>
      </c>
      <c r="G46" s="336">
        <v>3228.4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5522.4096200000004</v>
      </c>
      <c r="E47" s="335">
        <v>5413.4</v>
      </c>
      <c r="F47" s="336">
        <v>5522.1279599999998</v>
      </c>
      <c r="G47" s="336">
        <v>5798.7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7688.7411000000002</v>
      </c>
      <c r="E48" s="335">
        <v>0</v>
      </c>
      <c r="F48" s="336">
        <v>17963.656630000001</v>
      </c>
      <c r="G48" s="336">
        <v>0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43128.569600000003</v>
      </c>
      <c r="E49" s="335">
        <v>44077.8</v>
      </c>
      <c r="F49" s="336">
        <v>43897.238499999999</v>
      </c>
      <c r="G49" s="336">
        <v>45595.3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15243.474</v>
      </c>
      <c r="E50" s="335">
        <v>13340.8</v>
      </c>
      <c r="F50" s="336">
        <v>10724.368210000001</v>
      </c>
      <c r="G50" s="336">
        <v>11614.6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37438.96024</v>
      </c>
      <c r="E51" s="335">
        <v>20714.900000000001</v>
      </c>
      <c r="F51" s="336">
        <v>20672.399570000001</v>
      </c>
      <c r="G51" s="336">
        <v>21893.5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0</v>
      </c>
      <c r="E53" s="335">
        <v>0</v>
      </c>
      <c r="F53" s="336">
        <v>7.5459500000000004</v>
      </c>
      <c r="G53" s="336">
        <v>0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0</v>
      </c>
      <c r="E54" s="339">
        <v>0</v>
      </c>
      <c r="F54" s="340">
        <v>0</v>
      </c>
      <c r="G54" s="340">
        <v>0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87884.831109999999</v>
      </c>
      <c r="E55" s="312">
        <f t="shared" si="3"/>
        <v>63344.3</v>
      </c>
      <c r="F55" s="312">
        <f t="shared" ref="F55" si="4">SUM(F44:F53)-SUM(F38:F43)</f>
        <v>77294.82263000001</v>
      </c>
      <c r="G55" s="312">
        <f t="shared" si="3"/>
        <v>75429.600000000006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-33537.946739999257</v>
      </c>
      <c r="E56" s="312">
        <f t="shared" si="5"/>
        <v>-40756.699999999997</v>
      </c>
      <c r="F56" s="312">
        <f t="shared" si="5"/>
        <v>88836.041559999518</v>
      </c>
      <c r="G56" s="312">
        <f t="shared" si="5"/>
        <v>2361.0999999990745</v>
      </c>
    </row>
    <row r="57" spans="1:7" s="282" customFormat="1" ht="15.75" customHeight="1">
      <c r="A57" s="342">
        <v>380</v>
      </c>
      <c r="B57" s="343"/>
      <c r="C57" s="344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295" customFormat="1" ht="25.5">
      <c r="A59" s="292">
        <v>383</v>
      </c>
      <c r="B59" s="293"/>
      <c r="C59" s="294" t="s">
        <v>255</v>
      </c>
      <c r="D59" s="347">
        <v>0</v>
      </c>
      <c r="E59" s="347">
        <v>0</v>
      </c>
      <c r="F59" s="348">
        <v>0</v>
      </c>
      <c r="G59" s="348">
        <v>0</v>
      </c>
    </row>
    <row r="60" spans="1:7" s="295" customFormat="1">
      <c r="A60" s="292">
        <v>3840</v>
      </c>
      <c r="B60" s="293"/>
      <c r="C60" s="294" t="s">
        <v>256</v>
      </c>
      <c r="D60" s="502">
        <v>0</v>
      </c>
      <c r="E60" s="502">
        <v>0</v>
      </c>
      <c r="F60" s="503">
        <v>0</v>
      </c>
      <c r="G60" s="503">
        <v>0</v>
      </c>
    </row>
    <row r="61" spans="1:7" s="295" customFormat="1">
      <c r="A61" s="292">
        <v>3841</v>
      </c>
      <c r="B61" s="293"/>
      <c r="C61" s="294" t="s">
        <v>257</v>
      </c>
      <c r="D61" s="502">
        <v>0</v>
      </c>
      <c r="E61" s="502">
        <v>0</v>
      </c>
      <c r="F61" s="503">
        <v>235600</v>
      </c>
      <c r="G61" s="503">
        <v>0</v>
      </c>
    </row>
    <row r="62" spans="1:7" s="295" customFormat="1">
      <c r="A62" s="351">
        <v>386</v>
      </c>
      <c r="B62" s="352"/>
      <c r="C62" s="353" t="s">
        <v>258</v>
      </c>
      <c r="D62" s="502">
        <v>0</v>
      </c>
      <c r="E62" s="502">
        <v>0</v>
      </c>
      <c r="F62" s="503">
        <v>26536.706900000001</v>
      </c>
      <c r="G62" s="503">
        <v>0</v>
      </c>
    </row>
    <row r="63" spans="1:7" s="295" customFormat="1" ht="25.5">
      <c r="A63" s="292">
        <v>387</v>
      </c>
      <c r="B63" s="293"/>
      <c r="C63" s="294" t="s">
        <v>259</v>
      </c>
      <c r="D63" s="502">
        <v>0</v>
      </c>
      <c r="E63" s="502">
        <v>0</v>
      </c>
      <c r="F63" s="503">
        <v>0</v>
      </c>
      <c r="G63" s="503">
        <v>0</v>
      </c>
    </row>
    <row r="64" spans="1:7" s="295" customFormat="1">
      <c r="A64" s="291">
        <v>389</v>
      </c>
      <c r="B64" s="354"/>
      <c r="C64" s="285" t="s">
        <v>61</v>
      </c>
      <c r="D64" s="335">
        <v>2957.4885100000001</v>
      </c>
      <c r="E64" s="335">
        <v>503</v>
      </c>
      <c r="F64" s="336">
        <v>15123.49444</v>
      </c>
      <c r="G64" s="336">
        <v>2316.5</v>
      </c>
    </row>
    <row r="65" spans="1:7" s="282" customFormat="1">
      <c r="A65" s="291" t="s">
        <v>260</v>
      </c>
      <c r="B65" s="284"/>
      <c r="C65" s="285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357" customFormat="1" ht="25.5">
      <c r="A66" s="504" t="s">
        <v>262</v>
      </c>
      <c r="B66" s="356"/>
      <c r="C66" s="2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355">
        <v>481</v>
      </c>
      <c r="B67" s="284"/>
      <c r="C67" s="285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355">
        <v>482</v>
      </c>
      <c r="B68" s="284"/>
      <c r="C68" s="285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355">
        <v>483</v>
      </c>
      <c r="B69" s="284"/>
      <c r="C69" s="285" t="s">
        <v>266</v>
      </c>
      <c r="D69" s="335">
        <v>0</v>
      </c>
      <c r="E69" s="335">
        <v>0</v>
      </c>
      <c r="F69" s="336">
        <v>4000</v>
      </c>
      <c r="G69" s="336">
        <v>0</v>
      </c>
    </row>
    <row r="70" spans="1:7" s="282" customFormat="1">
      <c r="A70" s="355">
        <v>484</v>
      </c>
      <c r="B70" s="284"/>
      <c r="C70" s="285" t="s">
        <v>267</v>
      </c>
      <c r="D70" s="335">
        <v>0</v>
      </c>
      <c r="E70" s="335">
        <v>304730</v>
      </c>
      <c r="F70" s="336">
        <v>308876.61479999998</v>
      </c>
      <c r="G70" s="336">
        <v>0</v>
      </c>
    </row>
    <row r="71" spans="1:7" s="282" customFormat="1">
      <c r="A71" s="355">
        <v>485</v>
      </c>
      <c r="B71" s="284"/>
      <c r="C71" s="285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82" customFormat="1">
      <c r="A72" s="355">
        <v>486</v>
      </c>
      <c r="B72" s="284"/>
      <c r="C72" s="285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95" customFormat="1">
      <c r="A73" s="355">
        <v>487</v>
      </c>
      <c r="B73" s="289"/>
      <c r="C73" s="285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295" customFormat="1">
      <c r="A74" s="355">
        <v>489</v>
      </c>
      <c r="B74" s="358"/>
      <c r="C74" s="307" t="s">
        <v>78</v>
      </c>
      <c r="D74" s="335">
        <v>44632.17512</v>
      </c>
      <c r="E74" s="335">
        <v>25737.8</v>
      </c>
      <c r="F74" s="336">
        <v>27475.02576</v>
      </c>
      <c r="G74" s="336">
        <v>326.5</v>
      </c>
    </row>
    <row r="75" spans="1:7" s="295" customFormat="1">
      <c r="A75" s="359" t="s">
        <v>271</v>
      </c>
      <c r="B75" s="358"/>
      <c r="C75" s="338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310"/>
      <c r="B76" s="310"/>
      <c r="C76" s="311" t="s">
        <v>273</v>
      </c>
      <c r="D76" s="312">
        <f t="shared" ref="D76:G76" si="6">SUM(D65:D74)-SUM(D57:D64)</f>
        <v>41674.686609999997</v>
      </c>
      <c r="E76" s="312">
        <f t="shared" si="6"/>
        <v>329964.79999999999</v>
      </c>
      <c r="F76" s="312">
        <f t="shared" ref="F76" si="7">SUM(F65:F74)-SUM(F57:F64)</f>
        <v>63091.43922</v>
      </c>
      <c r="G76" s="312">
        <f t="shared" si="6"/>
        <v>-1990</v>
      </c>
    </row>
    <row r="77" spans="1:7">
      <c r="A77" s="360"/>
      <c r="B77" s="360"/>
      <c r="C77" s="311" t="s">
        <v>274</v>
      </c>
      <c r="D77" s="312">
        <f t="shared" ref="D77:G77" si="8">D56+D76</f>
        <v>8136.7398700007398</v>
      </c>
      <c r="E77" s="312">
        <f t="shared" si="8"/>
        <v>289208.09999999998</v>
      </c>
      <c r="F77" s="312">
        <f t="shared" si="8"/>
        <v>151927.48077999952</v>
      </c>
      <c r="G77" s="312">
        <f t="shared" si="8"/>
        <v>371.0999999990745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4874082.6942199999</v>
      </c>
      <c r="E78" s="363">
        <f t="shared" si="9"/>
        <v>4906231.3</v>
      </c>
      <c r="F78" s="363">
        <f t="shared" si="9"/>
        <v>5443957.0775300004</v>
      </c>
      <c r="G78" s="363">
        <f t="shared" si="9"/>
        <v>5017770.4000000004</v>
      </c>
    </row>
    <row r="79" spans="1:7">
      <c r="A79" s="361">
        <v>4</v>
      </c>
      <c r="B79" s="361"/>
      <c r="C79" s="362" t="s">
        <v>276</v>
      </c>
      <c r="D79" s="363">
        <f t="shared" ref="D79:G79" si="10">D35+D36+SUM(D44:D53)+SUM(D65:D74)</f>
        <v>4882219.4340900015</v>
      </c>
      <c r="E79" s="363">
        <f t="shared" si="10"/>
        <v>5195439.3999999994</v>
      </c>
      <c r="F79" s="363">
        <f t="shared" si="10"/>
        <v>5595884.5583100002</v>
      </c>
      <c r="G79" s="363">
        <f t="shared" si="10"/>
        <v>5018141.4999999991</v>
      </c>
    </row>
    <row r="80" spans="1:7">
      <c r="A80" s="364"/>
      <c r="B80" s="364"/>
      <c r="C80" s="365"/>
      <c r="D80" s="482"/>
      <c r="E80" s="482"/>
      <c r="F80" s="482"/>
      <c r="G80" s="482"/>
    </row>
    <row r="81" spans="1:7">
      <c r="A81" s="366" t="s">
        <v>277</v>
      </c>
      <c r="B81" s="367"/>
      <c r="C81" s="367"/>
      <c r="D81" s="505"/>
      <c r="E81" s="505"/>
      <c r="F81" s="505"/>
      <c r="G81" s="505"/>
    </row>
    <row r="82" spans="1:7" s="282" customFormat="1">
      <c r="A82" s="368">
        <v>50</v>
      </c>
      <c r="B82" s="369"/>
      <c r="C82" s="369" t="s">
        <v>278</v>
      </c>
      <c r="D82" s="335">
        <v>140466.95340999999</v>
      </c>
      <c r="E82" s="335">
        <v>136745</v>
      </c>
      <c r="F82" s="336">
        <v>89157.914610000007</v>
      </c>
      <c r="G82" s="336">
        <v>135455</v>
      </c>
    </row>
    <row r="83" spans="1:7" s="282" customFormat="1">
      <c r="A83" s="368">
        <v>51</v>
      </c>
      <c r="B83" s="369"/>
      <c r="C83" s="369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282" customFormat="1">
      <c r="A84" s="368">
        <v>52</v>
      </c>
      <c r="B84" s="369"/>
      <c r="C84" s="369" t="s">
        <v>280</v>
      </c>
      <c r="D84" s="335">
        <v>12269.84324</v>
      </c>
      <c r="E84" s="335">
        <v>3840</v>
      </c>
      <c r="F84" s="336">
        <v>4014.6635099999999</v>
      </c>
      <c r="G84" s="336">
        <v>3600</v>
      </c>
    </row>
    <row r="85" spans="1:7" s="282" customFormat="1">
      <c r="A85" s="372">
        <v>54</v>
      </c>
      <c r="B85" s="373"/>
      <c r="C85" s="373" t="s">
        <v>281</v>
      </c>
      <c r="D85" s="335">
        <v>23794.531299999999</v>
      </c>
      <c r="E85" s="335">
        <v>506485</v>
      </c>
      <c r="F85" s="336">
        <v>184108.46961</v>
      </c>
      <c r="G85" s="336">
        <v>315960</v>
      </c>
    </row>
    <row r="86" spans="1:7" s="282" customFormat="1">
      <c r="A86" s="372">
        <v>55</v>
      </c>
      <c r="B86" s="373"/>
      <c r="C86" s="373" t="s">
        <v>282</v>
      </c>
      <c r="D86" s="335">
        <v>0</v>
      </c>
      <c r="E86" s="335">
        <v>317970</v>
      </c>
      <c r="F86" s="336">
        <v>320160</v>
      </c>
      <c r="G86" s="336">
        <v>0</v>
      </c>
    </row>
    <row r="87" spans="1:7" s="282" customFormat="1">
      <c r="A87" s="372">
        <v>56</v>
      </c>
      <c r="B87" s="373"/>
      <c r="C87" s="373" t="s">
        <v>283</v>
      </c>
      <c r="D87" s="335">
        <v>7316.4889999999996</v>
      </c>
      <c r="E87" s="335">
        <v>22854.3</v>
      </c>
      <c r="F87" s="336">
        <v>10686.508</v>
      </c>
      <c r="G87" s="336">
        <v>14917.6</v>
      </c>
    </row>
    <row r="88" spans="1:7" s="282" customFormat="1">
      <c r="A88" s="368">
        <v>57</v>
      </c>
      <c r="B88" s="369"/>
      <c r="C88" s="369" t="s">
        <v>284</v>
      </c>
      <c r="D88" s="335">
        <v>3560.527</v>
      </c>
      <c r="E88" s="335">
        <v>0</v>
      </c>
      <c r="F88" s="336">
        <v>5423.674</v>
      </c>
      <c r="G88" s="336">
        <v>0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187408.34394999998</v>
      </c>
      <c r="E95" s="384">
        <f t="shared" si="11"/>
        <v>987894.3</v>
      </c>
      <c r="F95" s="384">
        <f t="shared" si="11"/>
        <v>613551.22973000002</v>
      </c>
      <c r="G95" s="384">
        <f t="shared" si="11"/>
        <v>469932.6</v>
      </c>
    </row>
    <row r="96" spans="1:7" s="282" customFormat="1">
      <c r="A96" s="368">
        <v>60</v>
      </c>
      <c r="B96" s="369"/>
      <c r="C96" s="369" t="s">
        <v>292</v>
      </c>
      <c r="D96" s="318">
        <v>83.52</v>
      </c>
      <c r="E96" s="318">
        <v>103825.2</v>
      </c>
      <c r="F96" s="319">
        <v>113461.42200999999</v>
      </c>
      <c r="G96" s="319">
        <v>0</v>
      </c>
    </row>
    <row r="97" spans="1:7" s="282" customFormat="1">
      <c r="A97" s="368">
        <v>61</v>
      </c>
      <c r="B97" s="369"/>
      <c r="C97" s="369" t="s">
        <v>293</v>
      </c>
      <c r="D97" s="318">
        <v>3645.3</v>
      </c>
      <c r="E97" s="318">
        <v>4026.4</v>
      </c>
      <c r="F97" s="319">
        <v>3310.7042999999999</v>
      </c>
      <c r="G97" s="319">
        <v>2931</v>
      </c>
    </row>
    <row r="98" spans="1:7" s="282" customFormat="1">
      <c r="A98" s="368">
        <v>62</v>
      </c>
      <c r="B98" s="369"/>
      <c r="C98" s="369" t="s">
        <v>294</v>
      </c>
      <c r="D98" s="318">
        <v>0</v>
      </c>
      <c r="E98" s="318">
        <v>0</v>
      </c>
      <c r="F98" s="319">
        <v>0</v>
      </c>
      <c r="G98" s="319">
        <v>0</v>
      </c>
    </row>
    <row r="99" spans="1:7" s="282" customFormat="1">
      <c r="A99" s="368">
        <v>63</v>
      </c>
      <c r="B99" s="369"/>
      <c r="C99" s="369" t="s">
        <v>295</v>
      </c>
      <c r="D99" s="318">
        <v>22629.081300000002</v>
      </c>
      <c r="E99" s="318">
        <v>20393.5</v>
      </c>
      <c r="F99" s="319">
        <v>19249.639640000001</v>
      </c>
      <c r="G99" s="319">
        <v>18379</v>
      </c>
    </row>
    <row r="100" spans="1:7" s="282" customFormat="1">
      <c r="A100" s="368">
        <v>64</v>
      </c>
      <c r="B100" s="369"/>
      <c r="C100" s="369" t="s">
        <v>296</v>
      </c>
      <c r="D100" s="318">
        <v>21126.196800000002</v>
      </c>
      <c r="E100" s="318">
        <v>20608.3</v>
      </c>
      <c r="F100" s="319">
        <v>26191.103449999999</v>
      </c>
      <c r="G100" s="319">
        <v>5964</v>
      </c>
    </row>
    <row r="101" spans="1:7" s="282" customFormat="1">
      <c r="A101" s="368">
        <v>65</v>
      </c>
      <c r="B101" s="369"/>
      <c r="C101" s="369" t="s">
        <v>297</v>
      </c>
      <c r="D101" s="318">
        <v>0</v>
      </c>
      <c r="E101" s="318">
        <v>0</v>
      </c>
      <c r="F101" s="319">
        <v>0</v>
      </c>
      <c r="G101" s="319">
        <v>0</v>
      </c>
    </row>
    <row r="102" spans="1:7" s="282" customFormat="1">
      <c r="A102" s="368">
        <v>66</v>
      </c>
      <c r="B102" s="369"/>
      <c r="C102" s="369" t="s">
        <v>298</v>
      </c>
      <c r="D102" s="318">
        <v>0</v>
      </c>
      <c r="E102" s="318">
        <v>0</v>
      </c>
      <c r="F102" s="319">
        <v>0</v>
      </c>
      <c r="G102" s="319">
        <v>0</v>
      </c>
    </row>
    <row r="103" spans="1:7" s="282" customFormat="1">
      <c r="A103" s="368">
        <v>67</v>
      </c>
      <c r="B103" s="369"/>
      <c r="C103" s="369" t="s">
        <v>284</v>
      </c>
      <c r="D103" s="323">
        <v>3560.527</v>
      </c>
      <c r="E103" s="323">
        <v>0</v>
      </c>
      <c r="F103" s="324">
        <v>5423.674</v>
      </c>
      <c r="G103" s="324">
        <v>0</v>
      </c>
    </row>
    <row r="104" spans="1:7" s="282" customFormat="1" ht="25.5">
      <c r="A104" s="385" t="s">
        <v>299</v>
      </c>
      <c r="B104" s="369"/>
      <c r="C104" s="386" t="s">
        <v>300</v>
      </c>
      <c r="D104" s="323">
        <v>0</v>
      </c>
      <c r="E104" s="323">
        <v>0</v>
      </c>
      <c r="F104" s="324"/>
      <c r="G104" s="324"/>
    </row>
    <row r="105" spans="1:7" s="282" customFormat="1" ht="38.25">
      <c r="A105" s="389" t="s">
        <v>301</v>
      </c>
      <c r="B105" s="379"/>
      <c r="C105" s="390" t="s">
        <v>302</v>
      </c>
      <c r="D105" s="328">
        <v>0</v>
      </c>
      <c r="E105" s="328">
        <v>0</v>
      </c>
      <c r="F105" s="329"/>
      <c r="G105" s="329"/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51044.625100000005</v>
      </c>
      <c r="E106" s="384">
        <f t="shared" si="12"/>
        <v>148853.4</v>
      </c>
      <c r="F106" s="384">
        <f t="shared" si="12"/>
        <v>167636.5434</v>
      </c>
      <c r="G106" s="384">
        <f t="shared" si="12"/>
        <v>27274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136363.71884999998</v>
      </c>
      <c r="E107" s="384">
        <f t="shared" si="13"/>
        <v>839040.9</v>
      </c>
      <c r="F107" s="384">
        <f t="shared" si="13"/>
        <v>445914.68633000006</v>
      </c>
      <c r="G107" s="384">
        <f t="shared" si="13"/>
        <v>442658.6</v>
      </c>
    </row>
    <row r="108" spans="1:7">
      <c r="A108" s="394" t="s">
        <v>305</v>
      </c>
      <c r="B108" s="394"/>
      <c r="C108" s="395" t="s">
        <v>306</v>
      </c>
      <c r="D108" s="396">
        <f t="shared" ref="D108:G108" si="14">D107-D85-D86+D100+D101</f>
        <v>133695.38434999998</v>
      </c>
      <c r="E108" s="396">
        <f t="shared" si="14"/>
        <v>35194.200000000026</v>
      </c>
      <c r="F108" s="396">
        <f t="shared" si="14"/>
        <v>-32162.679829999946</v>
      </c>
      <c r="G108" s="396">
        <f t="shared" si="14"/>
        <v>132662.59999999998</v>
      </c>
    </row>
    <row r="109" spans="1:7">
      <c r="A109" s="364"/>
      <c r="B109" s="364"/>
      <c r="C109" s="365"/>
      <c r="D109" s="482"/>
      <c r="E109" s="482"/>
      <c r="F109" s="482"/>
      <c r="G109" s="482"/>
    </row>
    <row r="110" spans="1:7" s="399" customFormat="1">
      <c r="A110" s="397" t="s">
        <v>307</v>
      </c>
      <c r="B110" s="398"/>
      <c r="C110" s="397"/>
      <c r="D110" s="482"/>
      <c r="E110" s="482"/>
      <c r="F110" s="482"/>
      <c r="G110" s="482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2378553.8077499997</v>
      </c>
      <c r="E111" s="402">
        <f t="shared" si="15"/>
        <v>0</v>
      </c>
      <c r="F111" s="402">
        <f t="shared" si="15"/>
        <v>2497617.97334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1961651.2352699998</v>
      </c>
      <c r="E112" s="402">
        <f t="shared" si="16"/>
        <v>0</v>
      </c>
      <c r="F112" s="402">
        <f t="shared" si="16"/>
        <v>2053621.89805</v>
      </c>
      <c r="G112" s="402">
        <f t="shared" si="16"/>
        <v>0</v>
      </c>
    </row>
    <row r="113" spans="1:7" s="403" customFormat="1">
      <c r="A113" s="418" t="s">
        <v>311</v>
      </c>
      <c r="B113" s="419"/>
      <c r="C113" s="419" t="s">
        <v>312</v>
      </c>
      <c r="D113" s="335">
        <v>1691946.4947299999</v>
      </c>
      <c r="E113" s="335"/>
      <c r="F113" s="336">
        <v>1757050.6500200001</v>
      </c>
      <c r="G113" s="336"/>
    </row>
    <row r="114" spans="1:7" s="412" customFormat="1" ht="15" customHeight="1">
      <c r="A114" s="420">
        <v>102</v>
      </c>
      <c r="B114" s="506"/>
      <c r="C114" s="506" t="s">
        <v>313</v>
      </c>
      <c r="D114" s="347">
        <v>49995.625</v>
      </c>
      <c r="E114" s="347"/>
      <c r="F114" s="348">
        <v>49970.627189999999</v>
      </c>
      <c r="G114" s="348"/>
    </row>
    <row r="115" spans="1:7" s="403" customFormat="1">
      <c r="A115" s="418">
        <v>104</v>
      </c>
      <c r="B115" s="419"/>
      <c r="C115" s="419" t="s">
        <v>314</v>
      </c>
      <c r="D115" s="335">
        <v>204784.61854</v>
      </c>
      <c r="E115" s="335"/>
      <c r="F115" s="336">
        <v>231824.95814999999</v>
      </c>
      <c r="G115" s="336"/>
    </row>
    <row r="116" spans="1:7" s="403" customFormat="1">
      <c r="A116" s="418">
        <v>106</v>
      </c>
      <c r="B116" s="419"/>
      <c r="C116" s="419" t="s">
        <v>315</v>
      </c>
      <c r="D116" s="335">
        <v>14924.496999999999</v>
      </c>
      <c r="E116" s="335"/>
      <c r="F116" s="336">
        <v>14775.662689999999</v>
      </c>
      <c r="G116" s="336"/>
    </row>
    <row r="117" spans="1:7" s="403" customFormat="1">
      <c r="A117" s="404" t="s">
        <v>316</v>
      </c>
      <c r="B117" s="405"/>
      <c r="C117" s="405" t="s">
        <v>317</v>
      </c>
      <c r="D117" s="402">
        <f t="shared" ref="D117:G117" si="17">D118+D119+D120</f>
        <v>416902.57247999997</v>
      </c>
      <c r="E117" s="402">
        <f t="shared" si="17"/>
        <v>0</v>
      </c>
      <c r="F117" s="402">
        <f t="shared" si="17"/>
        <v>443996.07529000001</v>
      </c>
      <c r="G117" s="402">
        <f t="shared" si="17"/>
        <v>0</v>
      </c>
    </row>
    <row r="118" spans="1:7" s="403" customFormat="1">
      <c r="A118" s="418">
        <v>107</v>
      </c>
      <c r="B118" s="419"/>
      <c r="C118" s="419" t="s">
        <v>318</v>
      </c>
      <c r="D118" s="335">
        <v>206754.70240000001</v>
      </c>
      <c r="E118" s="335"/>
      <c r="F118" s="336">
        <v>236223.34591</v>
      </c>
      <c r="G118" s="336"/>
    </row>
    <row r="119" spans="1:7" s="403" customFormat="1">
      <c r="A119" s="418">
        <v>108</v>
      </c>
      <c r="B119" s="419"/>
      <c r="C119" s="419" t="s">
        <v>319</v>
      </c>
      <c r="D119" s="335">
        <v>210147.87007999999</v>
      </c>
      <c r="E119" s="335"/>
      <c r="F119" s="336">
        <v>207772.72938</v>
      </c>
      <c r="G119" s="336"/>
    </row>
    <row r="120" spans="1:7" s="416" customFormat="1" ht="25.5">
      <c r="A120" s="420">
        <v>109</v>
      </c>
      <c r="B120" s="421"/>
      <c r="C120" s="421" t="s">
        <v>320</v>
      </c>
      <c r="D120" s="507">
        <v>0</v>
      </c>
      <c r="E120" s="507"/>
      <c r="F120" s="508"/>
      <c r="G120" s="508"/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8">SUM(D122:D130)</f>
        <v>1028003.3136999999</v>
      </c>
      <c r="E121" s="417">
        <f t="shared" si="18"/>
        <v>0</v>
      </c>
      <c r="F121" s="417">
        <f t="shared" si="18"/>
        <v>1099191.3634599999</v>
      </c>
      <c r="G121" s="417">
        <f t="shared" si="18"/>
        <v>0</v>
      </c>
    </row>
    <row r="122" spans="1:7" s="403" customFormat="1">
      <c r="A122" s="418" t="s">
        <v>322</v>
      </c>
      <c r="B122" s="419"/>
      <c r="C122" s="419" t="s">
        <v>323</v>
      </c>
      <c r="D122" s="335">
        <v>496534.95679999999</v>
      </c>
      <c r="E122" s="335"/>
      <c r="F122" s="336">
        <v>319924.58964999998</v>
      </c>
      <c r="G122" s="336"/>
    </row>
    <row r="123" spans="1:7" s="403" customFormat="1">
      <c r="A123" s="418">
        <v>144</v>
      </c>
      <c r="B123" s="419"/>
      <c r="C123" s="419" t="s">
        <v>281</v>
      </c>
      <c r="D123" s="335">
        <v>274813.00599999999</v>
      </c>
      <c r="E123" s="335"/>
      <c r="F123" s="336">
        <v>447077.38790999999</v>
      </c>
      <c r="G123" s="336"/>
    </row>
    <row r="124" spans="1:7" s="403" customFormat="1">
      <c r="A124" s="418">
        <v>145</v>
      </c>
      <c r="B124" s="419"/>
      <c r="C124" s="419" t="s">
        <v>324</v>
      </c>
      <c r="D124" s="509">
        <v>228122.86</v>
      </c>
      <c r="E124" s="509"/>
      <c r="F124" s="510">
        <v>316120.86</v>
      </c>
      <c r="G124" s="510"/>
    </row>
    <row r="125" spans="1:7" s="403" customFormat="1">
      <c r="A125" s="418">
        <v>146</v>
      </c>
      <c r="B125" s="419"/>
      <c r="C125" s="419" t="s">
        <v>325</v>
      </c>
      <c r="D125" s="509">
        <v>28532.490900000001</v>
      </c>
      <c r="E125" s="509"/>
      <c r="F125" s="510">
        <v>16068.525900000001</v>
      </c>
      <c r="G125" s="510"/>
    </row>
    <row r="126" spans="1:7" s="416" customFormat="1" ht="29.45" customHeight="1">
      <c r="A126" s="420" t="s">
        <v>326</v>
      </c>
      <c r="B126" s="421"/>
      <c r="C126" s="421" t="s">
        <v>327</v>
      </c>
      <c r="D126" s="511">
        <v>0</v>
      </c>
      <c r="E126" s="511"/>
      <c r="F126" s="512"/>
      <c r="G126" s="512"/>
    </row>
    <row r="127" spans="1:7" s="403" customFormat="1">
      <c r="A127" s="418">
        <v>1484</v>
      </c>
      <c r="B127" s="419"/>
      <c r="C127" s="419" t="s">
        <v>328</v>
      </c>
      <c r="D127" s="509">
        <v>0</v>
      </c>
      <c r="E127" s="509"/>
      <c r="F127" s="510"/>
      <c r="G127" s="510"/>
    </row>
    <row r="128" spans="1:7" s="403" customFormat="1">
      <c r="A128" s="418">
        <v>1485</v>
      </c>
      <c r="B128" s="419"/>
      <c r="C128" s="419" t="s">
        <v>329</v>
      </c>
      <c r="D128" s="509"/>
      <c r="E128" s="509"/>
      <c r="F128" s="510"/>
      <c r="G128" s="510"/>
    </row>
    <row r="129" spans="1:7" s="403" customFormat="1">
      <c r="A129" s="418">
        <v>1486</v>
      </c>
      <c r="B129" s="419"/>
      <c r="C129" s="419" t="s">
        <v>330</v>
      </c>
      <c r="D129" s="509"/>
      <c r="E129" s="509"/>
      <c r="F129" s="510"/>
      <c r="G129" s="510"/>
    </row>
    <row r="130" spans="1:7" s="403" customFormat="1">
      <c r="A130" s="422">
        <v>1489</v>
      </c>
      <c r="B130" s="423"/>
      <c r="C130" s="423" t="s">
        <v>331</v>
      </c>
      <c r="D130" s="513"/>
      <c r="E130" s="513"/>
      <c r="F130" s="514"/>
      <c r="G130" s="514"/>
    </row>
    <row r="131" spans="1:7" s="399" customFormat="1">
      <c r="A131" s="426">
        <v>1</v>
      </c>
      <c r="B131" s="427"/>
      <c r="C131" s="426" t="s">
        <v>332</v>
      </c>
      <c r="D131" s="428">
        <f t="shared" ref="D131:G131" si="19">D111+D121</f>
        <v>3406557.1214499995</v>
      </c>
      <c r="E131" s="428">
        <f t="shared" si="19"/>
        <v>0</v>
      </c>
      <c r="F131" s="428">
        <f t="shared" si="19"/>
        <v>3596809.3367999997</v>
      </c>
      <c r="G131" s="428">
        <f t="shared" si="19"/>
        <v>0</v>
      </c>
    </row>
    <row r="132" spans="1:7" s="399" customFormat="1">
      <c r="A132" s="364"/>
      <c r="B132" s="364"/>
      <c r="C132" s="365"/>
      <c r="D132" s="482"/>
      <c r="E132" s="482"/>
      <c r="F132" s="482"/>
      <c r="G132" s="482"/>
    </row>
    <row r="133" spans="1:7" s="403" customFormat="1">
      <c r="A133" s="400">
        <v>20</v>
      </c>
      <c r="B133" s="401"/>
      <c r="C133" s="401" t="s">
        <v>333</v>
      </c>
      <c r="D133" s="802">
        <f t="shared" ref="D133:G133" si="20">D134+D140</f>
        <v>2461309.9599900004</v>
      </c>
      <c r="E133" s="802">
        <f t="shared" si="20"/>
        <v>0</v>
      </c>
      <c r="F133" s="802">
        <f t="shared" si="20"/>
        <v>2514492.6807599999</v>
      </c>
      <c r="G133" s="802">
        <f t="shared" si="20"/>
        <v>0</v>
      </c>
    </row>
    <row r="134" spans="1:7" s="403" customFormat="1">
      <c r="A134" s="430" t="s">
        <v>334</v>
      </c>
      <c r="B134" s="405"/>
      <c r="C134" s="405" t="s">
        <v>335</v>
      </c>
      <c r="D134" s="402">
        <f t="shared" ref="D134:G134" si="21">D135+D136+D138+D139</f>
        <v>884635.80667000008</v>
      </c>
      <c r="E134" s="402">
        <f t="shared" si="21"/>
        <v>0</v>
      </c>
      <c r="F134" s="402">
        <f t="shared" si="21"/>
        <v>917716.74497999996</v>
      </c>
      <c r="G134" s="402">
        <f t="shared" si="21"/>
        <v>0</v>
      </c>
    </row>
    <row r="135" spans="1:7" s="431" customFormat="1">
      <c r="A135" s="432">
        <v>200</v>
      </c>
      <c r="B135" s="419"/>
      <c r="C135" s="419" t="s">
        <v>336</v>
      </c>
      <c r="D135" s="335">
        <v>419469.81805</v>
      </c>
      <c r="E135" s="335"/>
      <c r="F135" s="336">
        <v>458529.92855000001</v>
      </c>
      <c r="G135" s="336"/>
    </row>
    <row r="136" spans="1:7" s="431" customFormat="1">
      <c r="A136" s="432">
        <v>201</v>
      </c>
      <c r="B136" s="419"/>
      <c r="C136" s="419" t="s">
        <v>337</v>
      </c>
      <c r="D136" s="335">
        <v>0.51919000000000004</v>
      </c>
      <c r="E136" s="335"/>
      <c r="F136" s="336">
        <v>0.76522999999999997</v>
      </c>
      <c r="G136" s="336"/>
    </row>
    <row r="137" spans="1:7" s="431" customFormat="1">
      <c r="A137" s="433" t="s">
        <v>338</v>
      </c>
      <c r="B137" s="407"/>
      <c r="C137" s="407" t="s">
        <v>339</v>
      </c>
      <c r="D137" s="515">
        <v>0</v>
      </c>
      <c r="E137" s="515"/>
      <c r="F137" s="516">
        <v>0</v>
      </c>
      <c r="G137" s="516"/>
    </row>
    <row r="138" spans="1:7" s="431" customFormat="1">
      <c r="A138" s="432">
        <v>204</v>
      </c>
      <c r="B138" s="419"/>
      <c r="C138" s="419" t="s">
        <v>340</v>
      </c>
      <c r="D138" s="509">
        <v>325244.81487</v>
      </c>
      <c r="E138" s="509"/>
      <c r="F138" s="510">
        <v>320982.87964</v>
      </c>
      <c r="G138" s="510"/>
    </row>
    <row r="139" spans="1:7" s="431" customFormat="1">
      <c r="A139" s="432">
        <v>205</v>
      </c>
      <c r="B139" s="419"/>
      <c r="C139" s="419" t="s">
        <v>341</v>
      </c>
      <c r="D139" s="509">
        <v>139920.65456</v>
      </c>
      <c r="E139" s="509"/>
      <c r="F139" s="510">
        <v>138203.17155999999</v>
      </c>
      <c r="G139" s="510"/>
    </row>
    <row r="140" spans="1:7" s="431" customFormat="1">
      <c r="A140" s="430" t="s">
        <v>342</v>
      </c>
      <c r="B140" s="405"/>
      <c r="C140" s="405" t="s">
        <v>343</v>
      </c>
      <c r="D140" s="402">
        <f t="shared" ref="D140:G140" si="22">D141+D143+D144</f>
        <v>1576674.15332</v>
      </c>
      <c r="E140" s="402">
        <f t="shared" si="22"/>
        <v>0</v>
      </c>
      <c r="F140" s="402">
        <f t="shared" si="22"/>
        <v>1596775.9357799999</v>
      </c>
      <c r="G140" s="402">
        <f t="shared" si="22"/>
        <v>0</v>
      </c>
    </row>
    <row r="141" spans="1:7" s="431" customFormat="1">
      <c r="A141" s="432">
        <v>206</v>
      </c>
      <c r="B141" s="419"/>
      <c r="C141" s="419" t="s">
        <v>344</v>
      </c>
      <c r="D141" s="509">
        <v>1381072.4051999999</v>
      </c>
      <c r="E141" s="509"/>
      <c r="F141" s="510">
        <v>1381064.85925</v>
      </c>
      <c r="G141" s="510"/>
    </row>
    <row r="142" spans="1:7" s="431" customFormat="1">
      <c r="A142" s="433" t="s">
        <v>345</v>
      </c>
      <c r="B142" s="407"/>
      <c r="C142" s="407" t="s">
        <v>346</v>
      </c>
      <c r="D142" s="515">
        <v>0</v>
      </c>
      <c r="E142" s="515"/>
      <c r="F142" s="516">
        <v>0</v>
      </c>
      <c r="G142" s="516"/>
    </row>
    <row r="143" spans="1:7" s="431" customFormat="1">
      <c r="A143" s="432">
        <v>208</v>
      </c>
      <c r="B143" s="419"/>
      <c r="C143" s="419" t="s">
        <v>347</v>
      </c>
      <c r="D143" s="509">
        <v>168335.66558</v>
      </c>
      <c r="E143" s="509"/>
      <c r="F143" s="510">
        <v>185234.46937999999</v>
      </c>
      <c r="G143" s="510"/>
    </row>
    <row r="144" spans="1:7" s="434" customFormat="1" ht="25.5">
      <c r="A144" s="420">
        <v>209</v>
      </c>
      <c r="B144" s="421"/>
      <c r="C144" s="421" t="s">
        <v>348</v>
      </c>
      <c r="D144" s="511">
        <v>27266.082539999999</v>
      </c>
      <c r="E144" s="511"/>
      <c r="F144" s="512">
        <v>30476.60715</v>
      </c>
      <c r="G144" s="512"/>
    </row>
    <row r="145" spans="1:7" s="403" customFormat="1">
      <c r="A145" s="430">
        <v>29</v>
      </c>
      <c r="B145" s="405"/>
      <c r="C145" s="405" t="s">
        <v>349</v>
      </c>
      <c r="D145" s="509">
        <v>945247.16145999997</v>
      </c>
      <c r="E145" s="509"/>
      <c r="F145" s="510">
        <v>1082316.65604</v>
      </c>
      <c r="G145" s="510"/>
    </row>
    <row r="146" spans="1:7" s="403" customFormat="1">
      <c r="A146" s="435" t="s">
        <v>350</v>
      </c>
      <c r="B146" s="436"/>
      <c r="C146" s="436" t="s">
        <v>351</v>
      </c>
      <c r="D146" s="339">
        <v>410840.96007999999</v>
      </c>
      <c r="E146" s="339"/>
      <c r="F146" s="340">
        <v>562768.44085999997</v>
      </c>
      <c r="G146" s="340"/>
    </row>
    <row r="147" spans="1:7" s="399" customFormat="1">
      <c r="A147" s="426">
        <v>2</v>
      </c>
      <c r="B147" s="427"/>
      <c r="C147" s="426" t="s">
        <v>352</v>
      </c>
      <c r="D147" s="428">
        <f t="shared" ref="D147:G147" si="23">D133+D145</f>
        <v>3406557.1214500004</v>
      </c>
      <c r="E147" s="428">
        <f t="shared" si="23"/>
        <v>0</v>
      </c>
      <c r="F147" s="428">
        <f t="shared" si="23"/>
        <v>3596809.3367999997</v>
      </c>
      <c r="G147" s="428">
        <f t="shared" si="23"/>
        <v>0</v>
      </c>
    </row>
    <row r="148" spans="1:7" ht="7.5" customHeight="1"/>
    <row r="149" spans="1:7" ht="13.5" customHeight="1">
      <c r="A149" s="440" t="s">
        <v>353</v>
      </c>
      <c r="B149" s="441"/>
      <c r="C149" s="517" t="s">
        <v>354</v>
      </c>
      <c r="D149" s="441"/>
      <c r="E149" s="441"/>
      <c r="F149" s="441"/>
      <c r="G149" s="441"/>
    </row>
    <row r="150" spans="1:7">
      <c r="A150" s="443" t="s">
        <v>355</v>
      </c>
      <c r="B150" s="1202"/>
      <c r="C150" s="1202" t="s">
        <v>101</v>
      </c>
      <c r="D150" s="446">
        <f t="shared" ref="D150:G150" si="24">D77+SUM(D8:D12)-D30-D31+D16-D33+D59+D63-D73+D64-D74-D54+D20-D35</f>
        <v>141673.62990000081</v>
      </c>
      <c r="E150" s="446">
        <f t="shared" si="24"/>
        <v>388783.59999999992</v>
      </c>
      <c r="F150" s="446">
        <f t="shared" ref="F150" si="25">F77+SUM(F8:F12)-F30-F31+F16-F33+F59+F63-F73+F64-F74-F54+F20-F35</f>
        <v>297659.62401999952</v>
      </c>
      <c r="G150" s="446">
        <f t="shared" si="24"/>
        <v>117512.39999999909</v>
      </c>
    </row>
    <row r="151" spans="1:7">
      <c r="A151" s="447" t="s">
        <v>356</v>
      </c>
      <c r="B151" s="1203"/>
      <c r="C151" s="1203" t="s">
        <v>357</v>
      </c>
      <c r="D151" s="450">
        <f t="shared" ref="D151:G151" si="26">IF(D177=0,0,D150/D177)</f>
        <v>3.4684709999101317E-2</v>
      </c>
      <c r="E151" s="450">
        <f t="shared" si="26"/>
        <v>8.7303077558807743E-2</v>
      </c>
      <c r="F151" s="450">
        <f t="shared" si="26"/>
        <v>6.4429425648645816E-2</v>
      </c>
      <c r="G151" s="450">
        <f t="shared" si="26"/>
        <v>2.7466228051189756E-2</v>
      </c>
    </row>
    <row r="152" spans="1:7" s="455" customFormat="1" ht="25.5">
      <c r="A152" s="451" t="s">
        <v>358</v>
      </c>
      <c r="B152" s="526"/>
      <c r="C152" s="526" t="s">
        <v>359</v>
      </c>
      <c r="D152" s="454">
        <f t="shared" ref="D152:G152" si="27">IF(D107=0,0,D150/D107)</f>
        <v>1.0389393241456091</v>
      </c>
      <c r="E152" s="454">
        <f t="shared" si="27"/>
        <v>0.46336668450846663</v>
      </c>
      <c r="F152" s="454">
        <f t="shared" si="27"/>
        <v>0.66752594867376924</v>
      </c>
      <c r="G152" s="454">
        <f t="shared" si="27"/>
        <v>0.26546959665981662</v>
      </c>
    </row>
    <row r="153" spans="1:7" s="455" customFormat="1" ht="25.5">
      <c r="A153" s="456" t="s">
        <v>358</v>
      </c>
      <c r="B153" s="522"/>
      <c r="C153" s="522" t="s">
        <v>360</v>
      </c>
      <c r="D153" s="459">
        <f t="shared" ref="D153:G153" si="28">IF(0=D108,0,D150/D108)</f>
        <v>1.0596748017053055</v>
      </c>
      <c r="E153" s="459">
        <f t="shared" si="28"/>
        <v>11.046808849185366</v>
      </c>
      <c r="F153" s="459">
        <f t="shared" si="28"/>
        <v>-9.2548141384150338</v>
      </c>
      <c r="G153" s="459">
        <f t="shared" si="28"/>
        <v>0.88579901192950472</v>
      </c>
    </row>
    <row r="154" spans="1:7" ht="25.5">
      <c r="A154" s="460" t="s">
        <v>361</v>
      </c>
      <c r="B154" s="524"/>
      <c r="C154" s="524" t="s">
        <v>362</v>
      </c>
      <c r="D154" s="463">
        <f t="shared" ref="D154:G154" si="29">D150-D107</f>
        <v>5309.9110500008392</v>
      </c>
      <c r="E154" s="463">
        <f t="shared" si="29"/>
        <v>-450257.3000000001</v>
      </c>
      <c r="F154" s="463">
        <f t="shared" si="29"/>
        <v>-148255.06231000053</v>
      </c>
      <c r="G154" s="463">
        <f t="shared" si="29"/>
        <v>-325146.20000000088</v>
      </c>
    </row>
    <row r="155" spans="1:7" ht="25.5">
      <c r="A155" s="456" t="s">
        <v>363</v>
      </c>
      <c r="B155" s="522"/>
      <c r="C155" s="522" t="s">
        <v>364</v>
      </c>
      <c r="D155" s="464">
        <f t="shared" ref="D155:G155" si="30">D150-D108</f>
        <v>7978.2455500008364</v>
      </c>
      <c r="E155" s="464">
        <f t="shared" si="30"/>
        <v>353589.39999999991</v>
      </c>
      <c r="F155" s="464">
        <f t="shared" si="30"/>
        <v>329822.30384999944</v>
      </c>
      <c r="G155" s="464">
        <f t="shared" si="30"/>
        <v>-15150.200000000885</v>
      </c>
    </row>
    <row r="156" spans="1:7">
      <c r="A156" s="443" t="s">
        <v>365</v>
      </c>
      <c r="B156" s="1202"/>
      <c r="C156" s="1202" t="s">
        <v>366</v>
      </c>
      <c r="D156" s="465">
        <f t="shared" ref="D156:G156" si="31">D135+D136-D137+D141-D142</f>
        <v>1800542.7424399999</v>
      </c>
      <c r="E156" s="465">
        <f t="shared" si="31"/>
        <v>0</v>
      </c>
      <c r="F156" s="465">
        <f t="shared" si="31"/>
        <v>1839595.5530300001</v>
      </c>
      <c r="G156" s="465">
        <f t="shared" si="31"/>
        <v>0</v>
      </c>
    </row>
    <row r="157" spans="1:7">
      <c r="A157" s="466" t="s">
        <v>367</v>
      </c>
      <c r="B157" s="1204"/>
      <c r="C157" s="1204" t="s">
        <v>368</v>
      </c>
      <c r="D157" s="469">
        <f t="shared" ref="D157:G157" si="32">IF(D177=0,0,D156/D177)</f>
        <v>0.44081105923945557</v>
      </c>
      <c r="E157" s="469">
        <f t="shared" si="32"/>
        <v>0</v>
      </c>
      <c r="F157" s="469">
        <f t="shared" si="32"/>
        <v>0.39818663783423419</v>
      </c>
      <c r="G157" s="469">
        <f t="shared" si="32"/>
        <v>0</v>
      </c>
    </row>
    <row r="158" spans="1:7">
      <c r="A158" s="443" t="s">
        <v>369</v>
      </c>
      <c r="B158" s="1202"/>
      <c r="C158" s="1202" t="s">
        <v>370</v>
      </c>
      <c r="D158" s="465">
        <f t="shared" ref="D158:G158" si="33">D133-D142-D111</f>
        <v>82756.152240000665</v>
      </c>
      <c r="E158" s="465">
        <f t="shared" si="33"/>
        <v>0</v>
      </c>
      <c r="F158" s="465">
        <f t="shared" si="33"/>
        <v>16874.707419999875</v>
      </c>
      <c r="G158" s="465">
        <f t="shared" si="33"/>
        <v>0</v>
      </c>
    </row>
    <row r="159" spans="1:7">
      <c r="A159" s="447" t="s">
        <v>371</v>
      </c>
      <c r="B159" s="1203"/>
      <c r="C159" s="1203" t="s">
        <v>372</v>
      </c>
      <c r="D159" s="470">
        <f t="shared" ref="D159:G159" si="34">D121-D123-D124-D142-D145</f>
        <v>-420179.71375999996</v>
      </c>
      <c r="E159" s="470">
        <f t="shared" si="34"/>
        <v>0</v>
      </c>
      <c r="F159" s="470">
        <f t="shared" si="34"/>
        <v>-746323.54049000016</v>
      </c>
      <c r="G159" s="470">
        <f t="shared" si="34"/>
        <v>0</v>
      </c>
    </row>
    <row r="160" spans="1:7">
      <c r="A160" s="447" t="s">
        <v>373</v>
      </c>
      <c r="B160" s="1203"/>
      <c r="C160" s="1203" t="s">
        <v>374</v>
      </c>
      <c r="D160" s="471">
        <f t="shared" ref="D160:G160" si="35">IF(D175=0,"-",1000*D158/D175)</f>
        <v>164.69672629140629</v>
      </c>
      <c r="E160" s="471">
        <f t="shared" si="35"/>
        <v>0</v>
      </c>
      <c r="F160" s="471">
        <f t="shared" si="35"/>
        <v>33.440557847718225</v>
      </c>
      <c r="G160" s="471">
        <f t="shared" si="35"/>
        <v>0</v>
      </c>
    </row>
    <row r="161" spans="1:7">
      <c r="A161" s="447" t="s">
        <v>373</v>
      </c>
      <c r="B161" s="1203"/>
      <c r="C161" s="1203" t="s">
        <v>375</v>
      </c>
      <c r="D161" s="470">
        <f t="shared" ref="D161:G161" si="36">IF(D175=0,0,1000*(D159/D175))</f>
        <v>-836.21847363854181</v>
      </c>
      <c r="E161" s="470">
        <f t="shared" si="36"/>
        <v>0</v>
      </c>
      <c r="F161" s="470">
        <f t="shared" si="36"/>
        <v>-1478.9871556107792</v>
      </c>
      <c r="G161" s="470">
        <f t="shared" si="36"/>
        <v>0</v>
      </c>
    </row>
    <row r="162" spans="1:7">
      <c r="A162" s="466" t="s">
        <v>376</v>
      </c>
      <c r="B162" s="1204"/>
      <c r="C162" s="1204" t="s">
        <v>377</v>
      </c>
      <c r="D162" s="469">
        <f t="shared" ref="D162:G162" si="37">IF((D22+D23+D65+D66)=0,0,D158/(D22+D23+D65+D66))</f>
        <v>3.8384460430869141E-2</v>
      </c>
      <c r="E162" s="469">
        <f t="shared" si="37"/>
        <v>0</v>
      </c>
      <c r="F162" s="469">
        <f t="shared" si="37"/>
        <v>7.5107872129837518E-3</v>
      </c>
      <c r="G162" s="469">
        <f t="shared" si="37"/>
        <v>0</v>
      </c>
    </row>
    <row r="163" spans="1:7">
      <c r="A163" s="447" t="s">
        <v>378</v>
      </c>
      <c r="B163" s="1203"/>
      <c r="C163" s="1203" t="s">
        <v>349</v>
      </c>
      <c r="D163" s="446">
        <f t="shared" ref="D163:G163" si="38">D145</f>
        <v>945247.16145999997</v>
      </c>
      <c r="E163" s="446">
        <f t="shared" si="38"/>
        <v>0</v>
      </c>
      <c r="F163" s="446">
        <f t="shared" si="38"/>
        <v>1082316.65604</v>
      </c>
      <c r="G163" s="446">
        <f t="shared" si="38"/>
        <v>0</v>
      </c>
    </row>
    <row r="164" spans="1:7" ht="25.5">
      <c r="A164" s="456" t="s">
        <v>380</v>
      </c>
      <c r="B164" s="530"/>
      <c r="C164" s="530" t="s">
        <v>381</v>
      </c>
      <c r="D164" s="459">
        <f t="shared" ref="D164:G164" si="39">IF(D178=0,0,D146/D178)</f>
        <v>9.9763444646614866E-2</v>
      </c>
      <c r="E164" s="459">
        <f t="shared" si="39"/>
        <v>0</v>
      </c>
      <c r="F164" s="459">
        <f t="shared" si="39"/>
        <v>0.12560794723151703</v>
      </c>
      <c r="G164" s="459">
        <f t="shared" si="39"/>
        <v>0</v>
      </c>
    </row>
    <row r="165" spans="1:7">
      <c r="A165" s="474" t="s">
        <v>382</v>
      </c>
      <c r="B165" s="1205"/>
      <c r="C165" s="1205" t="s">
        <v>383</v>
      </c>
      <c r="D165" s="477">
        <f t="shared" ref="D165:G165" si="40">IF(D177=0,0,D180/D177)</f>
        <v>4.7382028969265737E-2</v>
      </c>
      <c r="E165" s="477">
        <f t="shared" si="40"/>
        <v>3.8233579446479621E-2</v>
      </c>
      <c r="F165" s="477">
        <f t="shared" si="40"/>
        <v>3.4776803360456944E-2</v>
      </c>
      <c r="G165" s="477">
        <f t="shared" si="40"/>
        <v>3.6290815299547571E-2</v>
      </c>
    </row>
    <row r="166" spans="1:7">
      <c r="A166" s="447" t="s">
        <v>384</v>
      </c>
      <c r="B166" s="1203"/>
      <c r="C166" s="1203" t="s">
        <v>251</v>
      </c>
      <c r="D166" s="446">
        <f t="shared" ref="D166:G166" si="41">D55</f>
        <v>87884.831109999999</v>
      </c>
      <c r="E166" s="446">
        <f t="shared" si="41"/>
        <v>63344.3</v>
      </c>
      <c r="F166" s="446">
        <f t="shared" si="41"/>
        <v>77294.82263000001</v>
      </c>
      <c r="G166" s="446">
        <f t="shared" si="41"/>
        <v>75429.600000000006</v>
      </c>
    </row>
    <row r="167" spans="1:7">
      <c r="A167" s="466" t="s">
        <v>385</v>
      </c>
      <c r="B167" s="1204"/>
      <c r="C167" s="1204" t="s">
        <v>386</v>
      </c>
      <c r="D167" s="469">
        <f t="shared" ref="D167:G167" si="42">IF(0=D111,0,(D44+D45+D46+D47+D48)/D111)</f>
        <v>1.0088536623310284E-2</v>
      </c>
      <c r="E167" s="469">
        <f t="shared" si="42"/>
        <v>0</v>
      </c>
      <c r="F167" s="469">
        <f t="shared" si="42"/>
        <v>1.3300942928263306E-2</v>
      </c>
      <c r="G167" s="469">
        <f t="shared" si="42"/>
        <v>0</v>
      </c>
    </row>
    <row r="168" spans="1:7">
      <c r="A168" s="447" t="s">
        <v>387</v>
      </c>
      <c r="B168" s="1202"/>
      <c r="C168" s="1202" t="s">
        <v>388</v>
      </c>
      <c r="D168" s="446">
        <f t="shared" ref="D168:G168" si="43">D38-D44</f>
        <v>21402.438750000001</v>
      </c>
      <c r="E168" s="446">
        <f t="shared" si="43"/>
        <v>23522.5</v>
      </c>
      <c r="F168" s="446">
        <f t="shared" si="43"/>
        <v>21539.861830000002</v>
      </c>
      <c r="G168" s="446">
        <f t="shared" si="43"/>
        <v>18236.900000000001</v>
      </c>
    </row>
    <row r="169" spans="1:7">
      <c r="A169" s="466" t="s">
        <v>389</v>
      </c>
      <c r="B169" s="1204"/>
      <c r="C169" s="1204" t="s">
        <v>390</v>
      </c>
      <c r="D169" s="450">
        <f t="shared" ref="D169:G169" si="44">IF(D177=0,0,D168/D177)</f>
        <v>5.2397710275458552E-3</v>
      </c>
      <c r="E169" s="450">
        <f t="shared" si="44"/>
        <v>5.2820814506503253E-3</v>
      </c>
      <c r="F169" s="450">
        <f t="shared" si="44"/>
        <v>4.6623754593093343E-3</v>
      </c>
      <c r="G169" s="450">
        <f t="shared" si="44"/>
        <v>4.2625191413565404E-3</v>
      </c>
    </row>
    <row r="170" spans="1:7">
      <c r="A170" s="447" t="s">
        <v>391</v>
      </c>
      <c r="B170" s="1203"/>
      <c r="C170" s="1203" t="s">
        <v>392</v>
      </c>
      <c r="D170" s="446">
        <f t="shared" ref="D170:G170" si="45">SUM(D82:D87)+SUM(D89:D94)</f>
        <v>183847.81694999998</v>
      </c>
      <c r="E170" s="446">
        <f t="shared" si="45"/>
        <v>987894.3</v>
      </c>
      <c r="F170" s="446">
        <f t="shared" ref="F170" si="46">SUM(F82:F87)+SUM(F89:F94)</f>
        <v>608127.55573000002</v>
      </c>
      <c r="G170" s="446">
        <f t="shared" si="45"/>
        <v>469932.6</v>
      </c>
    </row>
    <row r="171" spans="1:7">
      <c r="A171" s="447" t="s">
        <v>393</v>
      </c>
      <c r="B171" s="1203"/>
      <c r="C171" s="1203" t="s">
        <v>394</v>
      </c>
      <c r="D171" s="470">
        <f t="shared" ref="D171:G171" si="47">SUM(D96:D102)+SUM(D104:D105)</f>
        <v>47484.098100000003</v>
      </c>
      <c r="E171" s="470">
        <f t="shared" si="47"/>
        <v>148853.4</v>
      </c>
      <c r="F171" s="470">
        <f t="shared" ref="F171" si="48">SUM(F96:F102)+SUM(F104:F105)</f>
        <v>162212.8694</v>
      </c>
      <c r="G171" s="470">
        <f t="shared" si="47"/>
        <v>27274</v>
      </c>
    </row>
    <row r="172" spans="1:7">
      <c r="A172" s="474" t="s">
        <v>395</v>
      </c>
      <c r="B172" s="1205"/>
      <c r="C172" s="1205" t="s">
        <v>396</v>
      </c>
      <c r="D172" s="477">
        <f t="shared" ref="D172:G172" si="49">IF(D184=0,0,D170/D184)</f>
        <v>4.4749641621379552E-2</v>
      </c>
      <c r="E172" s="477">
        <f t="shared" si="49"/>
        <v>0.19694558540902898</v>
      </c>
      <c r="F172" s="477">
        <f t="shared" si="49"/>
        <v>0.13001114108042972</v>
      </c>
      <c r="G172" s="477">
        <f t="shared" si="49"/>
        <v>0.10225021243352483</v>
      </c>
    </row>
    <row r="173" spans="1:7">
      <c r="A173" s="992"/>
    </row>
    <row r="174" spans="1:7">
      <c r="A174" s="1190" t="s">
        <v>397</v>
      </c>
      <c r="B174" s="364"/>
      <c r="C174" s="365"/>
      <c r="D174" s="482"/>
      <c r="E174" s="482"/>
      <c r="F174" s="482"/>
      <c r="G174" s="482"/>
    </row>
    <row r="175" spans="1:7" s="282" customFormat="1">
      <c r="A175" s="1014" t="s">
        <v>398</v>
      </c>
      <c r="B175" s="364"/>
      <c r="C175" s="364" t="s">
        <v>399</v>
      </c>
      <c r="D175" s="533">
        <v>502476</v>
      </c>
      <c r="E175" s="533">
        <v>502476</v>
      </c>
      <c r="F175" s="534">
        <v>504618</v>
      </c>
      <c r="G175" s="534">
        <v>504618</v>
      </c>
    </row>
    <row r="176" spans="1:7">
      <c r="A176" s="479" t="s">
        <v>400</v>
      </c>
      <c r="B176" s="480"/>
      <c r="C176" s="480"/>
      <c r="D176" s="480"/>
      <c r="E176" s="480"/>
      <c r="F176" s="480"/>
      <c r="G176" s="480"/>
    </row>
    <row r="177" spans="1:7">
      <c r="A177" s="483" t="s">
        <v>401</v>
      </c>
      <c r="B177" s="480"/>
      <c r="C177" s="480" t="s">
        <v>402</v>
      </c>
      <c r="D177" s="487">
        <f t="shared" ref="D177:G177" si="50">SUM(D22:D32)+SUM(D44:D53)+SUM(D65:D72)+D75</f>
        <v>4084613.3614400006</v>
      </c>
      <c r="E177" s="487">
        <f t="shared" si="50"/>
        <v>4453263.4000000004</v>
      </c>
      <c r="F177" s="487">
        <f t="shared" ref="F177" si="51">SUM(F22:F32)+SUM(F44:F53)+SUM(F65:F72)+F75</f>
        <v>4619932.9114499995</v>
      </c>
      <c r="G177" s="487">
        <f t="shared" si="50"/>
        <v>4278432.3999999994</v>
      </c>
    </row>
    <row r="178" spans="1:7">
      <c r="A178" s="483" t="s">
        <v>403</v>
      </c>
      <c r="B178" s="480"/>
      <c r="C178" s="480" t="s">
        <v>404</v>
      </c>
      <c r="D178" s="487">
        <f t="shared" ref="D178:G178" si="52">D78-D17-D20-D59-D63-D64</f>
        <v>4118151.3081799997</v>
      </c>
      <c r="E178" s="487">
        <f t="shared" si="52"/>
        <v>4189290.0999999996</v>
      </c>
      <c r="F178" s="487">
        <f t="shared" si="52"/>
        <v>4480356.9619900007</v>
      </c>
      <c r="G178" s="487">
        <f t="shared" si="52"/>
        <v>4276071.3000000007</v>
      </c>
    </row>
    <row r="179" spans="1:7">
      <c r="A179" s="483"/>
      <c r="B179" s="480"/>
      <c r="C179" s="480" t="s">
        <v>405</v>
      </c>
      <c r="D179" s="487">
        <f t="shared" ref="D179:G179" si="53">D178+D170</f>
        <v>4301999.1251299996</v>
      </c>
      <c r="E179" s="487">
        <f t="shared" si="53"/>
        <v>5177184.3999999994</v>
      </c>
      <c r="F179" s="487">
        <f t="shared" si="53"/>
        <v>5088484.5177200008</v>
      </c>
      <c r="G179" s="487">
        <f t="shared" si="53"/>
        <v>4746003.9000000004</v>
      </c>
    </row>
    <row r="180" spans="1:7">
      <c r="A180" s="483" t="s">
        <v>406</v>
      </c>
      <c r="B180" s="480"/>
      <c r="C180" s="480" t="s">
        <v>407</v>
      </c>
      <c r="D180" s="487">
        <f t="shared" ref="D180:G180" si="54">D38-D44+D8+D9+D10+D16-D33</f>
        <v>193537.26862000002</v>
      </c>
      <c r="E180" s="487">
        <f t="shared" si="54"/>
        <v>170264.19999999998</v>
      </c>
      <c r="F180" s="487">
        <f t="shared" si="54"/>
        <v>160666.49839999998</v>
      </c>
      <c r="G180" s="487">
        <f t="shared" si="54"/>
        <v>155267.80000000002</v>
      </c>
    </row>
    <row r="181" spans="1:7" ht="27.6" customHeight="1">
      <c r="A181" s="488" t="s">
        <v>408</v>
      </c>
      <c r="B181" s="489"/>
      <c r="C181" s="489" t="s">
        <v>409</v>
      </c>
      <c r="D181" s="491">
        <f t="shared" ref="D181:G181" si="55">D22+D23+D24+D25+D26+D29+SUM(D44:D47)+SUM(D49:D53)-D54+D32-D33+SUM(D65:D70)+D72</f>
        <v>4051386.1414200002</v>
      </c>
      <c r="E181" s="491">
        <f t="shared" si="55"/>
        <v>4402940</v>
      </c>
      <c r="F181" s="491">
        <f t="shared" si="55"/>
        <v>4572747.2465999993</v>
      </c>
      <c r="G181" s="491">
        <f t="shared" si="55"/>
        <v>4235261</v>
      </c>
    </row>
    <row r="182" spans="1:7">
      <c r="A182" s="492" t="s">
        <v>410</v>
      </c>
      <c r="B182" s="489"/>
      <c r="C182" s="489" t="s">
        <v>411</v>
      </c>
      <c r="D182" s="491">
        <f t="shared" ref="D182:G182" si="56">D181+D171</f>
        <v>4098870.2395200003</v>
      </c>
      <c r="E182" s="491">
        <f t="shared" si="56"/>
        <v>4551793.4000000004</v>
      </c>
      <c r="F182" s="491">
        <f t="shared" si="56"/>
        <v>4734960.1159999995</v>
      </c>
      <c r="G182" s="491">
        <f t="shared" si="56"/>
        <v>4262535</v>
      </c>
    </row>
    <row r="183" spans="1:7">
      <c r="A183" s="492" t="s">
        <v>412</v>
      </c>
      <c r="B183" s="489"/>
      <c r="C183" s="489" t="s">
        <v>413</v>
      </c>
      <c r="D183" s="491">
        <f t="shared" ref="D183:G183" si="57">D4+D5-D7+D38+D39+D40+D41+D43+D13-D16+D57+D58+D60+D62</f>
        <v>3924516.1897499999</v>
      </c>
      <c r="E183" s="491">
        <f t="shared" si="57"/>
        <v>4028183.1</v>
      </c>
      <c r="F183" s="491">
        <f t="shared" si="57"/>
        <v>4069375.8541800003</v>
      </c>
      <c r="G183" s="491">
        <f t="shared" si="57"/>
        <v>4125975.7</v>
      </c>
    </row>
    <row r="184" spans="1:7">
      <c r="A184" s="492" t="s">
        <v>414</v>
      </c>
      <c r="B184" s="489"/>
      <c r="C184" s="489" t="s">
        <v>415</v>
      </c>
      <c r="D184" s="491">
        <f t="shared" ref="D184:G184" si="58">D183+D170</f>
        <v>4108364.0066999998</v>
      </c>
      <c r="E184" s="491">
        <f t="shared" si="58"/>
        <v>5016077.4000000004</v>
      </c>
      <c r="F184" s="491">
        <f t="shared" si="58"/>
        <v>4677503.4099099999</v>
      </c>
      <c r="G184" s="491">
        <f t="shared" si="58"/>
        <v>4595908.3</v>
      </c>
    </row>
    <row r="185" spans="1:7">
      <c r="A185" s="492"/>
      <c r="B185" s="489"/>
      <c r="C185" s="489" t="s">
        <v>416</v>
      </c>
      <c r="D185" s="491">
        <f t="shared" ref="D185:G186" si="59">D181-D183</f>
        <v>126869.95167000033</v>
      </c>
      <c r="E185" s="491">
        <f t="shared" si="59"/>
        <v>374756.89999999991</v>
      </c>
      <c r="F185" s="491">
        <f t="shared" si="59"/>
        <v>503371.392419999</v>
      </c>
      <c r="G185" s="491">
        <f t="shared" si="59"/>
        <v>109285.29999999981</v>
      </c>
    </row>
    <row r="186" spans="1:7">
      <c r="A186" s="492"/>
      <c r="B186" s="489"/>
      <c r="C186" s="489" t="s">
        <v>417</v>
      </c>
      <c r="D186" s="491">
        <f t="shared" si="59"/>
        <v>-9493.7671799995005</v>
      </c>
      <c r="E186" s="491">
        <f t="shared" si="59"/>
        <v>-464284</v>
      </c>
      <c r="F186" s="491">
        <f t="shared" si="59"/>
        <v>57456.706089999527</v>
      </c>
      <c r="G186" s="491">
        <f t="shared" si="59"/>
        <v>-333373.29999999981</v>
      </c>
    </row>
  </sheetData>
  <sheetProtection selectLockedCells="1" sort="0" autoFilter="0" pivotTables="0"/>
  <autoFilter ref="A1:C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16383" man="1"/>
    <brk id="14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U186"/>
  <sheetViews>
    <sheetView view="pageLayout" zoomScaleNormal="90" workbookViewId="0">
      <selection activeCell="C208" sqref="C208"/>
    </sheetView>
  </sheetViews>
  <sheetFormatPr baseColWidth="10" defaultColWidth="11.42578125" defaultRowHeight="12.75"/>
  <cols>
    <col min="1" max="1" width="15.140625" style="276" customWidth="1"/>
    <col min="2" max="2" width="3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7" s="266" customFormat="1" ht="18" customHeight="1">
      <c r="A1" s="259" t="s">
        <v>189</v>
      </c>
      <c r="B1" s="493" t="s">
        <v>418</v>
      </c>
      <c r="C1" s="493" t="s">
        <v>166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265"/>
    </row>
    <row r="2" spans="1:47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7" ht="15" customHeight="1">
      <c r="A3" s="273" t="s">
        <v>192</v>
      </c>
      <c r="B3" s="274"/>
      <c r="C3" s="274"/>
      <c r="D3" s="275"/>
      <c r="E3" s="275"/>
      <c r="F3" s="275"/>
      <c r="G3" s="275"/>
    </row>
    <row r="4" spans="1:47" s="282" customFormat="1" ht="12.75" customHeight="1">
      <c r="A4" s="494">
        <v>30</v>
      </c>
      <c r="B4" s="495"/>
      <c r="C4" s="279" t="s">
        <v>33</v>
      </c>
      <c r="D4" s="280">
        <v>1608937.0424599999</v>
      </c>
      <c r="E4" s="280">
        <v>1592225.4680000001</v>
      </c>
      <c r="F4" s="281">
        <v>1594447.25285</v>
      </c>
      <c r="G4" s="281">
        <v>1622391.2279999999</v>
      </c>
    </row>
    <row r="5" spans="1:47" s="282" customFormat="1" ht="12.75" customHeight="1">
      <c r="A5" s="283">
        <v>31</v>
      </c>
      <c r="B5" s="284"/>
      <c r="C5" s="285" t="s">
        <v>193</v>
      </c>
      <c r="D5" s="286">
        <v>402694.05387</v>
      </c>
      <c r="E5" s="286">
        <v>410371.34114999999</v>
      </c>
      <c r="F5" s="287">
        <v>378815.15622</v>
      </c>
      <c r="G5" s="287">
        <v>406301.61670000001</v>
      </c>
    </row>
    <row r="6" spans="1:47" s="282" customFormat="1" ht="12.75" customHeight="1">
      <c r="A6" s="288" t="s">
        <v>36</v>
      </c>
      <c r="B6" s="289"/>
      <c r="C6" s="290" t="s">
        <v>194</v>
      </c>
      <c r="D6" s="286">
        <v>35499.282010000003</v>
      </c>
      <c r="E6" s="286">
        <v>33146.9</v>
      </c>
      <c r="F6" s="287">
        <v>39610.262999999999</v>
      </c>
      <c r="G6" s="287">
        <v>39152.6</v>
      </c>
    </row>
    <row r="7" spans="1:47" s="282" customFormat="1" ht="12.75" customHeight="1">
      <c r="A7" s="288" t="s">
        <v>195</v>
      </c>
      <c r="B7" s="289"/>
      <c r="C7" s="290" t="s">
        <v>196</v>
      </c>
      <c r="D7" s="286">
        <v>2021.09635</v>
      </c>
      <c r="E7" s="286">
        <v>2522</v>
      </c>
      <c r="F7" s="287">
        <v>2756.7281699999999</v>
      </c>
      <c r="G7" s="287">
        <v>1692</v>
      </c>
    </row>
    <row r="8" spans="1:47" s="282" customFormat="1" ht="12.75" customHeight="1">
      <c r="A8" s="291">
        <v>330</v>
      </c>
      <c r="B8" s="284"/>
      <c r="C8" s="285" t="s">
        <v>197</v>
      </c>
      <c r="D8" s="286">
        <v>176765.83756000001</v>
      </c>
      <c r="E8" s="286">
        <v>161478.97073</v>
      </c>
      <c r="F8" s="287">
        <v>163172.177</v>
      </c>
      <c r="G8" s="287">
        <v>157620.57008</v>
      </c>
    </row>
    <row r="9" spans="1:47" s="282" customFormat="1" ht="12.75" customHeight="1">
      <c r="A9" s="291">
        <v>332</v>
      </c>
      <c r="B9" s="284"/>
      <c r="C9" s="285" t="s">
        <v>198</v>
      </c>
      <c r="D9" s="286">
        <v>0</v>
      </c>
      <c r="E9" s="286">
        <v>0</v>
      </c>
      <c r="F9" s="287">
        <v>0</v>
      </c>
      <c r="G9" s="287">
        <v>0</v>
      </c>
    </row>
    <row r="10" spans="1:47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7" s="282" customFormat="1" ht="12.75" customHeight="1">
      <c r="A11" s="283">
        <v>350</v>
      </c>
      <c r="B11" s="284"/>
      <c r="C11" s="285" t="s">
        <v>200</v>
      </c>
      <c r="D11" s="286">
        <v>2790.9921399999998</v>
      </c>
      <c r="E11" s="286">
        <v>1739.2</v>
      </c>
      <c r="F11" s="287">
        <v>0</v>
      </c>
      <c r="G11" s="287">
        <v>0</v>
      </c>
    </row>
    <row r="12" spans="1:47" s="295" customFormat="1">
      <c r="A12" s="292">
        <v>351</v>
      </c>
      <c r="B12" s="293"/>
      <c r="C12" s="294" t="s">
        <v>201</v>
      </c>
      <c r="D12" s="286">
        <v>53401.03602</v>
      </c>
      <c r="E12" s="286">
        <v>63684.521000000001</v>
      </c>
      <c r="F12" s="287">
        <v>76309.781910000005</v>
      </c>
      <c r="G12" s="287">
        <v>72475.092999999993</v>
      </c>
    </row>
    <row r="13" spans="1:47" s="282" customFormat="1" ht="12.75" customHeight="1">
      <c r="A13" s="283">
        <v>36</v>
      </c>
      <c r="B13" s="284"/>
      <c r="C13" s="285" t="s">
        <v>202</v>
      </c>
      <c r="D13" s="286">
        <v>2415289.1247899998</v>
      </c>
      <c r="E13" s="286">
        <v>2444318.5819999999</v>
      </c>
      <c r="F13" s="287">
        <v>2449828.88484</v>
      </c>
      <c r="G13" s="287">
        <v>2505940.8859999999</v>
      </c>
    </row>
    <row r="14" spans="1:47" s="282" customFormat="1" ht="12.75" customHeight="1">
      <c r="A14" s="296" t="s">
        <v>203</v>
      </c>
      <c r="B14" s="284"/>
      <c r="C14" s="297" t="s">
        <v>204</v>
      </c>
      <c r="D14" s="286">
        <v>735947.44616000005</v>
      </c>
      <c r="E14" s="286">
        <v>807982.18299999996</v>
      </c>
      <c r="F14" s="287">
        <v>679002.09583000001</v>
      </c>
      <c r="G14" s="287">
        <v>763568.86</v>
      </c>
    </row>
    <row r="15" spans="1:47" s="282" customFormat="1" ht="12.75" customHeight="1">
      <c r="A15" s="296" t="s">
        <v>205</v>
      </c>
      <c r="B15" s="284"/>
      <c r="C15" s="297" t="s">
        <v>206</v>
      </c>
      <c r="D15" s="286">
        <v>57911.113060000003</v>
      </c>
      <c r="E15" s="286">
        <v>1872.652</v>
      </c>
      <c r="F15" s="287">
        <v>204696.58637</v>
      </c>
      <c r="G15" s="287">
        <v>155339.74</v>
      </c>
    </row>
    <row r="16" spans="1:47" s="303" customFormat="1" ht="26.25" customHeight="1">
      <c r="A16" s="296" t="s">
        <v>207</v>
      </c>
      <c r="B16" s="496"/>
      <c r="C16" s="297" t="s">
        <v>208</v>
      </c>
      <c r="D16" s="286">
        <v>21313.419880000001</v>
      </c>
      <c r="E16" s="286">
        <v>36199.43</v>
      </c>
      <c r="F16" s="287">
        <v>31913.71961</v>
      </c>
      <c r="G16" s="287">
        <v>26852.54</v>
      </c>
    </row>
    <row r="17" spans="1:8" s="304" customFormat="1">
      <c r="A17" s="283">
        <v>37</v>
      </c>
      <c r="B17" s="284"/>
      <c r="C17" s="285" t="s">
        <v>209</v>
      </c>
      <c r="D17" s="286">
        <v>260387.98963</v>
      </c>
      <c r="E17" s="286">
        <v>262162.7</v>
      </c>
      <c r="F17" s="287">
        <v>280982.41944000003</v>
      </c>
      <c r="G17" s="287">
        <v>273408.973</v>
      </c>
    </row>
    <row r="18" spans="1:8" s="304" customFormat="1">
      <c r="A18" s="327" t="s">
        <v>210</v>
      </c>
      <c r="B18" s="289"/>
      <c r="C18" s="290" t="s">
        <v>211</v>
      </c>
      <c r="D18" s="286">
        <v>71155.930410000001</v>
      </c>
      <c r="E18" s="286">
        <v>79946</v>
      </c>
      <c r="F18" s="287">
        <v>79313.847110000002</v>
      </c>
      <c r="G18" s="287">
        <v>81873</v>
      </c>
    </row>
    <row r="19" spans="1:8" s="304" customFormat="1">
      <c r="A19" s="327" t="s">
        <v>212</v>
      </c>
      <c r="B19" s="289"/>
      <c r="C19" s="290" t="s">
        <v>213</v>
      </c>
      <c r="D19" s="286">
        <v>151242.39799</v>
      </c>
      <c r="E19" s="286">
        <v>141971.6</v>
      </c>
      <c r="F19" s="287">
        <v>155541.22716000001</v>
      </c>
      <c r="G19" s="287">
        <v>147677.5</v>
      </c>
    </row>
    <row r="20" spans="1:8" s="282" customFormat="1" ht="12.75" customHeight="1">
      <c r="A20" s="305">
        <v>39</v>
      </c>
      <c r="B20" s="306"/>
      <c r="C20" s="307" t="s">
        <v>214</v>
      </c>
      <c r="D20" s="308">
        <v>195876.98126</v>
      </c>
      <c r="E20" s="308">
        <v>205492</v>
      </c>
      <c r="F20" s="309">
        <v>209250.59651999999</v>
      </c>
      <c r="G20" s="309">
        <v>370297.3</v>
      </c>
    </row>
    <row r="21" spans="1:8" ht="12.75" customHeight="1">
      <c r="A21" s="310"/>
      <c r="B21" s="310"/>
      <c r="C21" s="311" t="s">
        <v>215</v>
      </c>
      <c r="D21" s="312">
        <f t="shared" ref="D21:G21" si="0">D4+D5+SUM(D8:D13)+D17</f>
        <v>4920266.0764699997</v>
      </c>
      <c r="E21" s="312">
        <f t="shared" si="0"/>
        <v>4935980.7828799998</v>
      </c>
      <c r="F21" s="312">
        <f t="shared" si="0"/>
        <v>4943555.6722600004</v>
      </c>
      <c r="G21" s="312">
        <f t="shared" si="0"/>
        <v>5038138.3667799998</v>
      </c>
      <c r="H21" s="276" t="b">
        <f>ISREF(#REF!)</f>
        <v>0</v>
      </c>
    </row>
    <row r="22" spans="1:8" s="282" customFormat="1" ht="12.75" customHeight="1">
      <c r="A22" s="291" t="s">
        <v>216</v>
      </c>
      <c r="B22" s="284"/>
      <c r="C22" s="285" t="s">
        <v>217</v>
      </c>
      <c r="D22" s="335">
        <v>2016782.26459</v>
      </c>
      <c r="E22" s="335">
        <v>2106000</v>
      </c>
      <c r="F22" s="336">
        <v>2093566.77782</v>
      </c>
      <c r="G22" s="336">
        <v>2111200</v>
      </c>
      <c r="H22" s="276" t="b">
        <f>ISREF(#REF!)</f>
        <v>0</v>
      </c>
    </row>
    <row r="23" spans="1:8" s="282" customFormat="1" ht="12.75" customHeight="1">
      <c r="A23" s="291" t="s">
        <v>218</v>
      </c>
      <c r="B23" s="284"/>
      <c r="C23" s="285" t="s">
        <v>219</v>
      </c>
      <c r="D23" s="335">
        <v>236341.89621000001</v>
      </c>
      <c r="E23" s="335">
        <v>233977</v>
      </c>
      <c r="F23" s="336">
        <v>269889.25510000001</v>
      </c>
      <c r="G23" s="336">
        <v>236734</v>
      </c>
    </row>
    <row r="24" spans="1:8" s="315" customFormat="1" ht="12.75" customHeight="1">
      <c r="A24" s="283">
        <v>41</v>
      </c>
      <c r="B24" s="284"/>
      <c r="C24" s="285" t="s">
        <v>220</v>
      </c>
      <c r="D24" s="335">
        <v>124659.33482</v>
      </c>
      <c r="E24" s="335">
        <v>151783</v>
      </c>
      <c r="F24" s="336">
        <v>162905.57136999999</v>
      </c>
      <c r="G24" s="336">
        <v>270111</v>
      </c>
    </row>
    <row r="25" spans="1:8" s="282" customFormat="1" ht="12.75" customHeight="1">
      <c r="A25" s="316">
        <v>42</v>
      </c>
      <c r="B25" s="317"/>
      <c r="C25" s="285" t="s">
        <v>221</v>
      </c>
      <c r="D25" s="335">
        <v>335493.24514000001</v>
      </c>
      <c r="E25" s="335">
        <v>284368.228</v>
      </c>
      <c r="F25" s="336">
        <v>310194.82046000002</v>
      </c>
      <c r="G25" s="336">
        <v>284749.8</v>
      </c>
    </row>
    <row r="26" spans="1:8" s="322" customFormat="1" ht="12.75" customHeight="1">
      <c r="A26" s="292">
        <v>430</v>
      </c>
      <c r="B26" s="284"/>
      <c r="C26" s="285" t="s">
        <v>222</v>
      </c>
      <c r="D26" s="497">
        <v>609.07824000000005</v>
      </c>
      <c r="E26" s="497">
        <v>736</v>
      </c>
      <c r="F26" s="498">
        <v>559.40087000000005</v>
      </c>
      <c r="G26" s="498">
        <v>736</v>
      </c>
    </row>
    <row r="27" spans="1:8" s="322" customFormat="1" ht="12.75" customHeight="1">
      <c r="A27" s="292">
        <v>431</v>
      </c>
      <c r="B27" s="284"/>
      <c r="C27" s="285" t="s">
        <v>223</v>
      </c>
      <c r="D27" s="497">
        <v>0</v>
      </c>
      <c r="E27" s="497">
        <v>0</v>
      </c>
      <c r="F27" s="498">
        <v>0</v>
      </c>
      <c r="G27" s="498">
        <v>0</v>
      </c>
    </row>
    <row r="28" spans="1:8" s="322" customFormat="1" ht="12.75" customHeight="1">
      <c r="A28" s="292">
        <v>432</v>
      </c>
      <c r="B28" s="284"/>
      <c r="C28" s="285" t="s">
        <v>224</v>
      </c>
      <c r="D28" s="497">
        <v>0</v>
      </c>
      <c r="E28" s="497">
        <v>0</v>
      </c>
      <c r="F28" s="498">
        <v>0</v>
      </c>
      <c r="G28" s="498">
        <v>0</v>
      </c>
    </row>
    <row r="29" spans="1:8" s="322" customFormat="1" ht="12.75" customHeight="1">
      <c r="A29" s="292">
        <v>439</v>
      </c>
      <c r="B29" s="284"/>
      <c r="C29" s="285" t="s">
        <v>225</v>
      </c>
      <c r="D29" s="497">
        <v>62.799930000000003</v>
      </c>
      <c r="E29" s="497">
        <v>19.5</v>
      </c>
      <c r="F29" s="498">
        <v>60.084809999999997</v>
      </c>
      <c r="G29" s="498">
        <v>44.5</v>
      </c>
    </row>
    <row r="30" spans="1:8" s="282" customFormat="1" ht="25.5">
      <c r="A30" s="292">
        <v>450</v>
      </c>
      <c r="B30" s="293"/>
      <c r="C30" s="294" t="s">
        <v>226</v>
      </c>
      <c r="D30" s="286">
        <v>5806.8389299999999</v>
      </c>
      <c r="E30" s="286">
        <v>11510.4</v>
      </c>
      <c r="F30" s="287">
        <v>7549.4363300000005</v>
      </c>
      <c r="G30" s="287">
        <v>19256</v>
      </c>
    </row>
    <row r="31" spans="1:8" s="295" customFormat="1" ht="25.5">
      <c r="A31" s="292">
        <v>451</v>
      </c>
      <c r="B31" s="293"/>
      <c r="C31" s="294" t="s">
        <v>227</v>
      </c>
      <c r="D31" s="335">
        <v>11378.775809999999</v>
      </c>
      <c r="E31" s="335">
        <v>18798</v>
      </c>
      <c r="F31" s="336">
        <v>14342.645490000001</v>
      </c>
      <c r="G31" s="336">
        <v>34868.699999999997</v>
      </c>
    </row>
    <row r="32" spans="1:8" s="282" customFormat="1" ht="12.75" customHeight="1">
      <c r="A32" s="283">
        <v>46</v>
      </c>
      <c r="B32" s="284"/>
      <c r="C32" s="285" t="s">
        <v>228</v>
      </c>
      <c r="D32" s="335">
        <v>1594179.98673</v>
      </c>
      <c r="E32" s="335">
        <v>1663537.9380000001</v>
      </c>
      <c r="F32" s="336">
        <v>1703889.0561800001</v>
      </c>
      <c r="G32" s="336">
        <v>1673705.673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74">
        <v>0</v>
      </c>
      <c r="E33" s="374">
        <v>0</v>
      </c>
      <c r="F33" s="375">
        <v>0</v>
      </c>
      <c r="G33" s="375">
        <v>0</v>
      </c>
    </row>
    <row r="34" spans="1:7" s="282" customFormat="1" ht="15" customHeight="1">
      <c r="A34" s="283">
        <v>47</v>
      </c>
      <c r="B34" s="284"/>
      <c r="C34" s="285" t="s">
        <v>209</v>
      </c>
      <c r="D34" s="335">
        <v>260387.98963</v>
      </c>
      <c r="E34" s="335">
        <v>262162.7</v>
      </c>
      <c r="F34" s="336">
        <v>280982.41944000003</v>
      </c>
      <c r="G34" s="336">
        <v>273408.973</v>
      </c>
    </row>
    <row r="35" spans="1:7" s="282" customFormat="1" ht="15" customHeight="1">
      <c r="A35" s="305">
        <v>49</v>
      </c>
      <c r="B35" s="306"/>
      <c r="C35" s="307" t="s">
        <v>231</v>
      </c>
      <c r="D35" s="380">
        <v>195876.98126</v>
      </c>
      <c r="E35" s="380">
        <v>205492</v>
      </c>
      <c r="F35" s="381">
        <v>209250.59651999999</v>
      </c>
      <c r="G35" s="381">
        <v>370297.3</v>
      </c>
    </row>
    <row r="36" spans="1:7" ht="13.5" customHeight="1">
      <c r="A36" s="310"/>
      <c r="B36" s="341"/>
      <c r="C36" s="311" t="s">
        <v>232</v>
      </c>
      <c r="D36" s="312">
        <f t="shared" ref="D36:G36" si="1">D22+D23+D24+D25+D26+D27+D28+D29+D30+D31+D32+D34</f>
        <v>4585702.2100300007</v>
      </c>
      <c r="E36" s="312">
        <f t="shared" si="1"/>
        <v>4732892.7659999998</v>
      </c>
      <c r="F36" s="312">
        <f t="shared" si="1"/>
        <v>4843939.4678700007</v>
      </c>
      <c r="G36" s="312">
        <f t="shared" si="1"/>
        <v>4904814.6460000006</v>
      </c>
    </row>
    <row r="37" spans="1:7" s="499" customFormat="1" ht="15" customHeight="1">
      <c r="A37" s="310"/>
      <c r="B37" s="341"/>
      <c r="C37" s="311" t="s">
        <v>233</v>
      </c>
      <c r="D37" s="312">
        <f t="shared" ref="D37:G37" si="2">D36-D21</f>
        <v>-334563.86643999908</v>
      </c>
      <c r="E37" s="312">
        <f t="shared" si="2"/>
        <v>-203088.01688000001</v>
      </c>
      <c r="F37" s="312">
        <f t="shared" si="2"/>
        <v>-99616.204389999621</v>
      </c>
      <c r="G37" s="312">
        <f t="shared" si="2"/>
        <v>-133323.72077999916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22311.584449999998</v>
      </c>
      <c r="E38" s="335">
        <v>19501.349999999999</v>
      </c>
      <c r="F38" s="336">
        <v>19654.283579999999</v>
      </c>
      <c r="G38" s="336">
        <v>14603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704.00118999999995</v>
      </c>
      <c r="E39" s="335">
        <v>0</v>
      </c>
      <c r="F39" s="336">
        <v>36.806690000000003</v>
      </c>
      <c r="G39" s="336">
        <v>0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444.78393999999997</v>
      </c>
      <c r="E40" s="335">
        <v>410</v>
      </c>
      <c r="F40" s="336">
        <v>463.17523</v>
      </c>
      <c r="G40" s="336">
        <v>410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0</v>
      </c>
      <c r="E41" s="335">
        <v>0</v>
      </c>
      <c r="F41" s="336">
        <v>0</v>
      </c>
      <c r="G41" s="336">
        <v>0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597.798</v>
      </c>
      <c r="E42" s="335">
        <v>0</v>
      </c>
      <c r="F42" s="336">
        <v>14</v>
      </c>
      <c r="G42" s="336">
        <v>0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251.98478</v>
      </c>
      <c r="E43" s="335">
        <v>0</v>
      </c>
      <c r="F43" s="336">
        <v>392.88342</v>
      </c>
      <c r="G43" s="336">
        <v>0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5287.2661500000004</v>
      </c>
      <c r="E44" s="335">
        <v>6064.4</v>
      </c>
      <c r="F44" s="336">
        <v>4992.0583200000001</v>
      </c>
      <c r="G44" s="336">
        <v>5154.3999999999996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1157.7626499999999</v>
      </c>
      <c r="E45" s="335">
        <v>2010</v>
      </c>
      <c r="F45" s="336">
        <v>2722.3261200000002</v>
      </c>
      <c r="G45" s="336">
        <v>2000</v>
      </c>
    </row>
    <row r="46" spans="1:7" s="282" customFormat="1" ht="15" customHeight="1">
      <c r="A46" s="283">
        <v>442</v>
      </c>
      <c r="B46" s="284"/>
      <c r="C46" s="285" t="s">
        <v>242</v>
      </c>
      <c r="D46" s="335">
        <v>1.4</v>
      </c>
      <c r="E46" s="335">
        <v>0</v>
      </c>
      <c r="F46" s="336">
        <v>0</v>
      </c>
      <c r="G46" s="336">
        <v>0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4231.58086</v>
      </c>
      <c r="E47" s="335">
        <v>4129.8</v>
      </c>
      <c r="F47" s="336">
        <v>2416.1869000000002</v>
      </c>
      <c r="G47" s="336">
        <v>2190.9479999999999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1309.0840000000001</v>
      </c>
      <c r="E48" s="335">
        <v>2672.5650000000001</v>
      </c>
      <c r="F48" s="336">
        <v>2913.4685599999998</v>
      </c>
      <c r="G48" s="336">
        <v>493.2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4823.0258599999997</v>
      </c>
      <c r="E49" s="335">
        <v>4212</v>
      </c>
      <c r="F49" s="336">
        <v>5024.0141299999996</v>
      </c>
      <c r="G49" s="336">
        <v>3484.9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122304.00615</v>
      </c>
      <c r="E50" s="335">
        <v>130012.7</v>
      </c>
      <c r="F50" s="336">
        <v>131056.89655</v>
      </c>
      <c r="G50" s="336">
        <v>128205.8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20819.911550000001</v>
      </c>
      <c r="E51" s="335">
        <v>19578.245350000001</v>
      </c>
      <c r="F51" s="336">
        <v>22073.927879999999</v>
      </c>
      <c r="G51" s="336">
        <v>19902.355599999999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4056.0818300000001</v>
      </c>
      <c r="E53" s="335">
        <v>2598</v>
      </c>
      <c r="F53" s="336">
        <v>3444.31043</v>
      </c>
      <c r="G53" s="336">
        <v>1540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4056.0818300000001</v>
      </c>
      <c r="E54" s="339">
        <v>2598</v>
      </c>
      <c r="F54" s="340">
        <v>0</v>
      </c>
      <c r="G54" s="340">
        <v>0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139679.96669</v>
      </c>
      <c r="E55" s="312">
        <f t="shared" si="3"/>
        <v>151366.36035</v>
      </c>
      <c r="F55" s="312">
        <f t="shared" ref="F55" si="4">SUM(F44:F53)-SUM(F38:F43)</f>
        <v>154082.03997000001</v>
      </c>
      <c r="G55" s="312">
        <f t="shared" si="3"/>
        <v>147958.6036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-194883.89974999908</v>
      </c>
      <c r="E56" s="312">
        <f t="shared" si="5"/>
        <v>-51721.656530000007</v>
      </c>
      <c r="F56" s="312">
        <f t="shared" si="5"/>
        <v>54465.835580000392</v>
      </c>
      <c r="G56" s="312">
        <f t="shared" si="5"/>
        <v>14634.882820000843</v>
      </c>
    </row>
    <row r="57" spans="1:7" s="282" customFormat="1" ht="15.75" customHeight="1">
      <c r="A57" s="342">
        <v>380</v>
      </c>
      <c r="B57" s="343"/>
      <c r="C57" s="344" t="s">
        <v>253</v>
      </c>
      <c r="D57" s="500">
        <v>0</v>
      </c>
      <c r="E57" s="500">
        <v>0</v>
      </c>
      <c r="F57" s="501">
        <v>0</v>
      </c>
      <c r="G57" s="501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500">
        <v>0</v>
      </c>
      <c r="E58" s="500">
        <v>0</v>
      </c>
      <c r="F58" s="501">
        <v>0</v>
      </c>
      <c r="G58" s="501">
        <v>0</v>
      </c>
    </row>
    <row r="59" spans="1:7" s="295" customFormat="1" ht="25.5">
      <c r="A59" s="292">
        <v>383</v>
      </c>
      <c r="B59" s="293"/>
      <c r="C59" s="294" t="s">
        <v>255</v>
      </c>
      <c r="D59" s="347">
        <v>0</v>
      </c>
      <c r="E59" s="347">
        <v>0</v>
      </c>
      <c r="F59" s="348">
        <v>0</v>
      </c>
      <c r="G59" s="348">
        <v>0</v>
      </c>
    </row>
    <row r="60" spans="1:7" s="295" customFormat="1">
      <c r="A60" s="292">
        <v>3840</v>
      </c>
      <c r="B60" s="293"/>
      <c r="C60" s="294" t="s">
        <v>256</v>
      </c>
      <c r="D60" s="502">
        <v>0</v>
      </c>
      <c r="E60" s="502">
        <v>0</v>
      </c>
      <c r="F60" s="503">
        <v>0</v>
      </c>
      <c r="G60" s="503">
        <v>0</v>
      </c>
    </row>
    <row r="61" spans="1:7" s="295" customFormat="1">
      <c r="A61" s="292">
        <v>3841</v>
      </c>
      <c r="B61" s="293"/>
      <c r="C61" s="294" t="s">
        <v>257</v>
      </c>
      <c r="D61" s="502">
        <v>0</v>
      </c>
      <c r="E61" s="502">
        <v>0</v>
      </c>
      <c r="F61" s="503">
        <v>0</v>
      </c>
      <c r="G61" s="503">
        <v>0</v>
      </c>
    </row>
    <row r="62" spans="1:7" s="295" customFormat="1">
      <c r="A62" s="351">
        <v>386</v>
      </c>
      <c r="B62" s="352"/>
      <c r="C62" s="353" t="s">
        <v>258</v>
      </c>
      <c r="D62" s="502">
        <v>0</v>
      </c>
      <c r="E62" s="502">
        <v>0</v>
      </c>
      <c r="F62" s="503">
        <v>0</v>
      </c>
      <c r="G62" s="503">
        <v>0</v>
      </c>
    </row>
    <row r="63" spans="1:7" s="295" customFormat="1" ht="25.5">
      <c r="A63" s="292">
        <v>387</v>
      </c>
      <c r="B63" s="293"/>
      <c r="C63" s="294" t="s">
        <v>259</v>
      </c>
      <c r="D63" s="502">
        <v>0</v>
      </c>
      <c r="E63" s="502">
        <v>0</v>
      </c>
      <c r="F63" s="503">
        <v>0</v>
      </c>
      <c r="G63" s="503">
        <v>0</v>
      </c>
    </row>
    <row r="64" spans="1:7" s="295" customFormat="1">
      <c r="A64" s="291">
        <v>389</v>
      </c>
      <c r="B64" s="354"/>
      <c r="C64" s="285" t="s">
        <v>61</v>
      </c>
      <c r="D64" s="335">
        <v>40146.531730000002</v>
      </c>
      <c r="E64" s="335">
        <v>50034.8</v>
      </c>
      <c r="F64" s="336">
        <v>143008.37484999999</v>
      </c>
      <c r="G64" s="336">
        <v>72880.020999999993</v>
      </c>
    </row>
    <row r="65" spans="1:7" s="282" customFormat="1">
      <c r="A65" s="291" t="s">
        <v>260</v>
      </c>
      <c r="B65" s="284"/>
      <c r="C65" s="285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357" customFormat="1">
      <c r="A66" s="504" t="s">
        <v>262</v>
      </c>
      <c r="B66" s="356"/>
      <c r="C66" s="2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355">
        <v>481</v>
      </c>
      <c r="B67" s="284"/>
      <c r="C67" s="285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355">
        <v>482</v>
      </c>
      <c r="B68" s="284"/>
      <c r="C68" s="285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355">
        <v>483</v>
      </c>
      <c r="B69" s="284"/>
      <c r="C69" s="285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282" customFormat="1">
      <c r="A70" s="355">
        <v>484</v>
      </c>
      <c r="B70" s="284"/>
      <c r="C70" s="285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282" customFormat="1">
      <c r="A71" s="355">
        <v>485</v>
      </c>
      <c r="B71" s="284"/>
      <c r="C71" s="285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82" customFormat="1">
      <c r="A72" s="355">
        <v>486</v>
      </c>
      <c r="B72" s="284"/>
      <c r="C72" s="285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95" customFormat="1">
      <c r="A73" s="355">
        <v>487</v>
      </c>
      <c r="B73" s="289"/>
      <c r="C73" s="285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295" customFormat="1">
      <c r="A74" s="355">
        <v>489</v>
      </c>
      <c r="B74" s="358"/>
      <c r="C74" s="307" t="s">
        <v>78</v>
      </c>
      <c r="D74" s="335">
        <v>100097.88943</v>
      </c>
      <c r="E74" s="335">
        <v>65632.187000000005</v>
      </c>
      <c r="F74" s="336">
        <v>38419.462099999997</v>
      </c>
      <c r="G74" s="336">
        <v>36611.9</v>
      </c>
    </row>
    <row r="75" spans="1:7" s="295" customFormat="1">
      <c r="A75" s="359" t="s">
        <v>271</v>
      </c>
      <c r="B75" s="358"/>
      <c r="C75" s="338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310"/>
      <c r="B76" s="310"/>
      <c r="C76" s="311" t="s">
        <v>273</v>
      </c>
      <c r="D76" s="312">
        <f t="shared" ref="D76:G76" si="6">SUM(D65:D74)-SUM(D57:D64)</f>
        <v>59951.357699999993</v>
      </c>
      <c r="E76" s="312">
        <f t="shared" si="6"/>
        <v>15597.387000000002</v>
      </c>
      <c r="F76" s="312">
        <f t="shared" ref="F76" si="7">SUM(F65:F74)-SUM(F57:F64)</f>
        <v>-104588.91274999999</v>
      </c>
      <c r="G76" s="312">
        <f t="shared" si="6"/>
        <v>-36268.120999999992</v>
      </c>
    </row>
    <row r="77" spans="1:7">
      <c r="A77" s="360"/>
      <c r="B77" s="360"/>
      <c r="C77" s="311" t="s">
        <v>274</v>
      </c>
      <c r="D77" s="312">
        <f t="shared" ref="D77:G77" si="8">D56+D76</f>
        <v>-134932.54204999909</v>
      </c>
      <c r="E77" s="312">
        <f t="shared" si="8"/>
        <v>-36124.269530000005</v>
      </c>
      <c r="F77" s="312">
        <f t="shared" si="8"/>
        <v>-50123.077169999597</v>
      </c>
      <c r="G77" s="312">
        <f t="shared" si="8"/>
        <v>-21633.238179999149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5180599.7418199992</v>
      </c>
      <c r="E78" s="363">
        <f t="shared" si="9"/>
        <v>5211418.9328799993</v>
      </c>
      <c r="F78" s="363">
        <f t="shared" si="9"/>
        <v>5316375.7925500004</v>
      </c>
      <c r="G78" s="363">
        <f t="shared" si="9"/>
        <v>5496328.6877799993</v>
      </c>
    </row>
    <row r="79" spans="1:7">
      <c r="A79" s="361">
        <v>4</v>
      </c>
      <c r="B79" s="361"/>
      <c r="C79" s="362" t="s">
        <v>276</v>
      </c>
      <c r="D79" s="363">
        <f t="shared" ref="D79:G79" si="10">D35+D36+SUM(D44:D53)+SUM(D65:D74)</f>
        <v>5045667.1997700008</v>
      </c>
      <c r="E79" s="363">
        <f t="shared" si="10"/>
        <v>5175294.66335</v>
      </c>
      <c r="F79" s="363">
        <f t="shared" si="10"/>
        <v>5266252.7153800009</v>
      </c>
      <c r="G79" s="363">
        <f t="shared" si="10"/>
        <v>5474695.4496000009</v>
      </c>
    </row>
    <row r="80" spans="1:7">
      <c r="A80" s="364"/>
      <c r="B80" s="364"/>
      <c r="C80" s="365"/>
      <c r="D80" s="482"/>
      <c r="E80" s="482"/>
      <c r="F80" s="482"/>
      <c r="G80" s="482"/>
    </row>
    <row r="81" spans="1:7">
      <c r="A81" s="366" t="s">
        <v>277</v>
      </c>
      <c r="B81" s="367"/>
      <c r="C81" s="367"/>
      <c r="D81" s="505"/>
      <c r="E81" s="505"/>
      <c r="F81" s="505"/>
      <c r="G81" s="505"/>
    </row>
    <row r="82" spans="1:7" s="282" customFormat="1">
      <c r="A82" s="368">
        <v>50</v>
      </c>
      <c r="B82" s="369"/>
      <c r="C82" s="369" t="s">
        <v>278</v>
      </c>
      <c r="D82" s="335">
        <v>246225.38845</v>
      </c>
      <c r="E82" s="335">
        <v>222204.23420000001</v>
      </c>
      <c r="F82" s="336">
        <v>198074.27572999999</v>
      </c>
      <c r="G82" s="336">
        <v>218279.1219</v>
      </c>
    </row>
    <row r="83" spans="1:7" s="282" customFormat="1">
      <c r="A83" s="368">
        <v>51</v>
      </c>
      <c r="B83" s="369"/>
      <c r="C83" s="369" t="s">
        <v>279</v>
      </c>
      <c r="D83" s="335">
        <v>-89.798220000000001</v>
      </c>
      <c r="E83" s="335">
        <v>0</v>
      </c>
      <c r="F83" s="336">
        <v>325.59917999999999</v>
      </c>
      <c r="G83" s="336">
        <v>0</v>
      </c>
    </row>
    <row r="84" spans="1:7" s="282" customFormat="1">
      <c r="A84" s="368">
        <v>52</v>
      </c>
      <c r="B84" s="369"/>
      <c r="C84" s="369" t="s">
        <v>280</v>
      </c>
      <c r="D84" s="335">
        <v>0</v>
      </c>
      <c r="E84" s="335">
        <v>0</v>
      </c>
      <c r="F84" s="336">
        <v>0</v>
      </c>
      <c r="G84" s="336">
        <v>0</v>
      </c>
    </row>
    <row r="85" spans="1:7" s="282" customFormat="1">
      <c r="A85" s="372">
        <v>54</v>
      </c>
      <c r="B85" s="373"/>
      <c r="C85" s="373" t="s">
        <v>281</v>
      </c>
      <c r="D85" s="335">
        <v>0</v>
      </c>
      <c r="E85" s="335">
        <v>0</v>
      </c>
      <c r="F85" s="336">
        <v>0</v>
      </c>
      <c r="G85" s="336">
        <v>0</v>
      </c>
    </row>
    <row r="86" spans="1:7" s="282" customFormat="1">
      <c r="A86" s="372">
        <v>55</v>
      </c>
      <c r="B86" s="373"/>
      <c r="C86" s="373" t="s">
        <v>282</v>
      </c>
      <c r="D86" s="335">
        <v>0</v>
      </c>
      <c r="E86" s="335">
        <v>0</v>
      </c>
      <c r="F86" s="336">
        <v>0</v>
      </c>
      <c r="G86" s="336">
        <v>0</v>
      </c>
    </row>
    <row r="87" spans="1:7" s="282" customFormat="1">
      <c r="A87" s="372">
        <v>56</v>
      </c>
      <c r="B87" s="373"/>
      <c r="C87" s="373" t="s">
        <v>283</v>
      </c>
      <c r="D87" s="335">
        <v>31102.442869999999</v>
      </c>
      <c r="E87" s="335">
        <v>48269.43</v>
      </c>
      <c r="F87" s="336">
        <v>42012.036870000004</v>
      </c>
      <c r="G87" s="336">
        <v>38416.14</v>
      </c>
    </row>
    <row r="88" spans="1:7" s="282" customFormat="1">
      <c r="A88" s="368">
        <v>57</v>
      </c>
      <c r="B88" s="369"/>
      <c r="C88" s="369" t="s">
        <v>284</v>
      </c>
      <c r="D88" s="335">
        <v>6539.1513599999998</v>
      </c>
      <c r="E88" s="335">
        <v>3900</v>
      </c>
      <c r="F88" s="336">
        <v>4938.95615</v>
      </c>
      <c r="G88" s="336">
        <v>3607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-5000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283777.18446000002</v>
      </c>
      <c r="E95" s="384">
        <f t="shared" si="11"/>
        <v>269373.6642</v>
      </c>
      <c r="F95" s="384">
        <f t="shared" si="11"/>
        <v>245350.86793000001</v>
      </c>
      <c r="G95" s="384">
        <f t="shared" si="11"/>
        <v>260302.26189999998</v>
      </c>
    </row>
    <row r="96" spans="1:7" s="282" customFormat="1">
      <c r="A96" s="368">
        <v>60</v>
      </c>
      <c r="B96" s="369"/>
      <c r="C96" s="369" t="s">
        <v>292</v>
      </c>
      <c r="D96" s="335">
        <v>0</v>
      </c>
      <c r="E96" s="335">
        <v>6801.4</v>
      </c>
      <c r="F96" s="336">
        <v>6824.9454400000004</v>
      </c>
      <c r="G96" s="336">
        <v>1388.8</v>
      </c>
    </row>
    <row r="97" spans="1:7" s="282" customFormat="1">
      <c r="A97" s="368">
        <v>61</v>
      </c>
      <c r="B97" s="369"/>
      <c r="C97" s="369" t="s">
        <v>293</v>
      </c>
      <c r="D97" s="335">
        <v>-89.798220000000001</v>
      </c>
      <c r="E97" s="335">
        <v>0</v>
      </c>
      <c r="F97" s="336">
        <v>325.59917999999999</v>
      </c>
      <c r="G97" s="336">
        <v>0</v>
      </c>
    </row>
    <row r="98" spans="1:7" s="282" customFormat="1">
      <c r="A98" s="368">
        <v>62</v>
      </c>
      <c r="B98" s="369"/>
      <c r="C98" s="369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282" customFormat="1">
      <c r="A99" s="368">
        <v>63</v>
      </c>
      <c r="B99" s="369"/>
      <c r="C99" s="369" t="s">
        <v>295</v>
      </c>
      <c r="D99" s="335">
        <v>110643.51154000001</v>
      </c>
      <c r="E99" s="335">
        <v>97683.607999999993</v>
      </c>
      <c r="F99" s="336">
        <v>89578.394469999999</v>
      </c>
      <c r="G99" s="336">
        <v>93381.69</v>
      </c>
    </row>
    <row r="100" spans="1:7" s="282" customFormat="1">
      <c r="A100" s="372">
        <v>64</v>
      </c>
      <c r="B100" s="373"/>
      <c r="C100" s="373" t="s">
        <v>296</v>
      </c>
      <c r="D100" s="335">
        <v>0</v>
      </c>
      <c r="E100" s="335">
        <v>0</v>
      </c>
      <c r="F100" s="336">
        <v>0</v>
      </c>
      <c r="G100" s="336">
        <v>0</v>
      </c>
    </row>
    <row r="101" spans="1:7" s="282" customFormat="1">
      <c r="A101" s="372">
        <v>65</v>
      </c>
      <c r="B101" s="373"/>
      <c r="C101" s="373" t="s">
        <v>297</v>
      </c>
      <c r="D101" s="335">
        <v>0</v>
      </c>
      <c r="E101" s="335">
        <v>0</v>
      </c>
      <c r="F101" s="336">
        <v>0</v>
      </c>
      <c r="G101" s="336">
        <v>0</v>
      </c>
    </row>
    <row r="102" spans="1:7" s="282" customFormat="1">
      <c r="A102" s="372">
        <v>66</v>
      </c>
      <c r="B102" s="373"/>
      <c r="C102" s="373" t="s">
        <v>298</v>
      </c>
      <c r="D102" s="335">
        <v>63.4163</v>
      </c>
      <c r="E102" s="335">
        <v>253</v>
      </c>
      <c r="F102" s="336">
        <v>3665.6941299999999</v>
      </c>
      <c r="G102" s="336">
        <v>715.3</v>
      </c>
    </row>
    <row r="103" spans="1:7" s="282" customFormat="1">
      <c r="A103" s="368">
        <v>67</v>
      </c>
      <c r="B103" s="369"/>
      <c r="C103" s="369" t="s">
        <v>284</v>
      </c>
      <c r="D103" s="286">
        <v>6539.1513599999998</v>
      </c>
      <c r="E103" s="286">
        <v>3900</v>
      </c>
      <c r="F103" s="287">
        <v>4938.95615</v>
      </c>
      <c r="G103" s="287">
        <v>3607</v>
      </c>
    </row>
    <row r="104" spans="1:7" s="282" customFormat="1" ht="25.5">
      <c r="A104" s="385" t="s">
        <v>299</v>
      </c>
      <c r="B104" s="369"/>
      <c r="C104" s="386" t="s">
        <v>300</v>
      </c>
      <c r="D104" s="286">
        <v>0</v>
      </c>
      <c r="E104" s="286">
        <v>0</v>
      </c>
      <c r="F104" s="287">
        <v>0</v>
      </c>
      <c r="G104" s="287">
        <v>0</v>
      </c>
    </row>
    <row r="105" spans="1:7" s="282" customFormat="1" ht="38.25">
      <c r="A105" s="389" t="s">
        <v>301</v>
      </c>
      <c r="B105" s="379"/>
      <c r="C105" s="390" t="s">
        <v>302</v>
      </c>
      <c r="D105" s="308">
        <v>0</v>
      </c>
      <c r="E105" s="308">
        <v>0</v>
      </c>
      <c r="F105" s="309">
        <v>0</v>
      </c>
      <c r="G105" s="309">
        <v>0</v>
      </c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117156.28098000001</v>
      </c>
      <c r="E106" s="384">
        <f t="shared" si="12"/>
        <v>108638.00799999999</v>
      </c>
      <c r="F106" s="384">
        <f t="shared" si="12"/>
        <v>105333.58937</v>
      </c>
      <c r="G106" s="384">
        <f t="shared" si="12"/>
        <v>99092.790000000008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166620.90347999998</v>
      </c>
      <c r="E107" s="384">
        <f t="shared" si="13"/>
        <v>160735.65620000003</v>
      </c>
      <c r="F107" s="384">
        <f t="shared" si="13"/>
        <v>140017.27856000001</v>
      </c>
      <c r="G107" s="384">
        <f t="shared" si="13"/>
        <v>161209.47189999997</v>
      </c>
    </row>
    <row r="108" spans="1:7">
      <c r="A108" s="394" t="s">
        <v>305</v>
      </c>
      <c r="B108" s="394"/>
      <c r="C108" s="395" t="s">
        <v>306</v>
      </c>
      <c r="D108" s="384">
        <f t="shared" ref="D108:G108" si="14">D107-D85-D86+D100+D101</f>
        <v>166620.90347999998</v>
      </c>
      <c r="E108" s="384">
        <f t="shared" si="14"/>
        <v>160735.65620000003</v>
      </c>
      <c r="F108" s="384">
        <f t="shared" si="14"/>
        <v>140017.27856000001</v>
      </c>
      <c r="G108" s="384">
        <f t="shared" si="14"/>
        <v>161209.47189999997</v>
      </c>
    </row>
    <row r="109" spans="1:7">
      <c r="A109" s="364"/>
      <c r="B109" s="364"/>
      <c r="C109" s="365"/>
      <c r="D109" s="482"/>
      <c r="E109" s="482"/>
      <c r="F109" s="482"/>
      <c r="G109" s="482"/>
    </row>
    <row r="110" spans="1:7" s="399" customFormat="1">
      <c r="A110" s="397" t="s">
        <v>307</v>
      </c>
      <c r="B110" s="398"/>
      <c r="C110" s="397"/>
      <c r="D110" s="482"/>
      <c r="E110" s="482"/>
      <c r="F110" s="482"/>
      <c r="G110" s="482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1432874.8505899999</v>
      </c>
      <c r="E111" s="402">
        <f t="shared" si="15"/>
        <v>0</v>
      </c>
      <c r="F111" s="402">
        <f t="shared" si="15"/>
        <v>1597688.49801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1415828.5374399999</v>
      </c>
      <c r="E112" s="402">
        <f t="shared" si="16"/>
        <v>0</v>
      </c>
      <c r="F112" s="402">
        <f t="shared" si="16"/>
        <v>1568809.71251</v>
      </c>
      <c r="G112" s="402">
        <f t="shared" si="16"/>
        <v>0</v>
      </c>
    </row>
    <row r="113" spans="1:7" s="403" customFormat="1">
      <c r="A113" s="418" t="s">
        <v>311</v>
      </c>
      <c r="B113" s="419"/>
      <c r="C113" s="419" t="s">
        <v>312</v>
      </c>
      <c r="D113" s="335">
        <v>1008977.7072099999</v>
      </c>
      <c r="E113" s="335"/>
      <c r="F113" s="336">
        <v>1140605.1884699999</v>
      </c>
      <c r="G113" s="336"/>
    </row>
    <row r="114" spans="1:7" s="412" customFormat="1" ht="15" customHeight="1">
      <c r="A114" s="420">
        <v>102</v>
      </c>
      <c r="B114" s="506"/>
      <c r="C114" s="506" t="s">
        <v>313</v>
      </c>
      <c r="D114" s="347">
        <v>0</v>
      </c>
      <c r="E114" s="347"/>
      <c r="F114" s="348">
        <v>0</v>
      </c>
      <c r="G114" s="348"/>
    </row>
    <row r="115" spans="1:7" s="403" customFormat="1">
      <c r="A115" s="418">
        <v>104</v>
      </c>
      <c r="B115" s="419"/>
      <c r="C115" s="419" t="s">
        <v>314</v>
      </c>
      <c r="D115" s="335">
        <v>402067.78051000001</v>
      </c>
      <c r="E115" s="335"/>
      <c r="F115" s="336">
        <v>423912.03805999999</v>
      </c>
      <c r="G115" s="336"/>
    </row>
    <row r="116" spans="1:7" s="403" customFormat="1">
      <c r="A116" s="418">
        <v>106</v>
      </c>
      <c r="B116" s="419"/>
      <c r="C116" s="419" t="s">
        <v>315</v>
      </c>
      <c r="D116" s="335">
        <v>4783.04972</v>
      </c>
      <c r="E116" s="335"/>
      <c r="F116" s="336">
        <v>4292.4859800000004</v>
      </c>
      <c r="G116" s="336"/>
    </row>
    <row r="117" spans="1:7" s="403" customFormat="1">
      <c r="A117" s="404" t="s">
        <v>316</v>
      </c>
      <c r="B117" s="405"/>
      <c r="C117" s="405" t="s">
        <v>317</v>
      </c>
      <c r="D117" s="402">
        <f t="shared" ref="D117:G117" si="17">D118+D119+D120</f>
        <v>17046.313150000002</v>
      </c>
      <c r="E117" s="402">
        <f t="shared" si="17"/>
        <v>0</v>
      </c>
      <c r="F117" s="402">
        <f t="shared" si="17"/>
        <v>28878.785500000002</v>
      </c>
      <c r="G117" s="402">
        <f t="shared" si="17"/>
        <v>0</v>
      </c>
    </row>
    <row r="118" spans="1:7" s="403" customFormat="1">
      <c r="A118" s="418">
        <v>107</v>
      </c>
      <c r="B118" s="419"/>
      <c r="C118" s="419" t="s">
        <v>318</v>
      </c>
      <c r="D118" s="335">
        <v>8931.3781500000005</v>
      </c>
      <c r="E118" s="335"/>
      <c r="F118" s="336">
        <v>13104.300500000001</v>
      </c>
      <c r="G118" s="336"/>
    </row>
    <row r="119" spans="1:7" s="403" customFormat="1">
      <c r="A119" s="418">
        <v>108</v>
      </c>
      <c r="B119" s="419"/>
      <c r="C119" s="419" t="s">
        <v>319</v>
      </c>
      <c r="D119" s="335">
        <v>8114.9349999999995</v>
      </c>
      <c r="E119" s="335"/>
      <c r="F119" s="336">
        <v>15774.485000000001</v>
      </c>
      <c r="G119" s="336"/>
    </row>
    <row r="120" spans="1:7" s="416" customFormat="1" ht="25.5">
      <c r="A120" s="420">
        <v>109</v>
      </c>
      <c r="B120" s="421"/>
      <c r="C120" s="421" t="s">
        <v>320</v>
      </c>
      <c r="D120" s="507"/>
      <c r="E120" s="507"/>
      <c r="F120" s="508"/>
      <c r="G120" s="508"/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8">SUM(D122:D130)</f>
        <v>1936959.6960100001</v>
      </c>
      <c r="E121" s="417">
        <f t="shared" si="18"/>
        <v>0</v>
      </c>
      <c r="F121" s="417">
        <f t="shared" si="18"/>
        <v>1860510.2592299997</v>
      </c>
      <c r="G121" s="417">
        <f t="shared" si="18"/>
        <v>0</v>
      </c>
    </row>
    <row r="122" spans="1:7" s="403" customFormat="1">
      <c r="A122" s="418" t="s">
        <v>322</v>
      </c>
      <c r="B122" s="419"/>
      <c r="C122" s="419" t="s">
        <v>323</v>
      </c>
      <c r="D122" s="335">
        <v>917234.20496000012</v>
      </c>
      <c r="E122" s="335"/>
      <c r="F122" s="336">
        <v>866780.75617999979</v>
      </c>
      <c r="G122" s="336"/>
    </row>
    <row r="123" spans="1:7" s="403" customFormat="1">
      <c r="A123" s="418">
        <v>144</v>
      </c>
      <c r="B123" s="419"/>
      <c r="C123" s="419" t="s">
        <v>281</v>
      </c>
      <c r="D123" s="335">
        <v>242980.81005</v>
      </c>
      <c r="E123" s="335"/>
      <c r="F123" s="336">
        <v>216905.72204999998</v>
      </c>
      <c r="G123" s="336"/>
    </row>
    <row r="124" spans="1:7" s="403" customFormat="1">
      <c r="A124" s="418">
        <v>145</v>
      </c>
      <c r="B124" s="419"/>
      <c r="C124" s="419" t="s">
        <v>324</v>
      </c>
      <c r="D124" s="509">
        <v>776744.68099999998</v>
      </c>
      <c r="E124" s="509"/>
      <c r="F124" s="510">
        <v>776823.78099999996</v>
      </c>
      <c r="G124" s="510"/>
    </row>
    <row r="125" spans="1:7" s="403" customFormat="1">
      <c r="A125" s="418">
        <v>146</v>
      </c>
      <c r="B125" s="419"/>
      <c r="C125" s="419" t="s">
        <v>325</v>
      </c>
      <c r="D125" s="509">
        <v>0</v>
      </c>
      <c r="E125" s="509"/>
      <c r="F125" s="510"/>
      <c r="G125" s="510"/>
    </row>
    <row r="126" spans="1:7" s="416" customFormat="1" ht="29.45" customHeight="1">
      <c r="A126" s="420" t="s">
        <v>326</v>
      </c>
      <c r="B126" s="421"/>
      <c r="C126" s="421" t="s">
        <v>327</v>
      </c>
      <c r="D126" s="511">
        <v>0</v>
      </c>
      <c r="E126" s="511"/>
      <c r="F126" s="512"/>
      <c r="G126" s="512"/>
    </row>
    <row r="127" spans="1:7" s="403" customFormat="1">
      <c r="A127" s="418">
        <v>1484</v>
      </c>
      <c r="B127" s="419"/>
      <c r="C127" s="419" t="s">
        <v>328</v>
      </c>
      <c r="D127" s="509">
        <v>0</v>
      </c>
      <c r="E127" s="509"/>
      <c r="F127" s="510"/>
      <c r="G127" s="510"/>
    </row>
    <row r="128" spans="1:7" s="403" customFormat="1">
      <c r="A128" s="418">
        <v>1485</v>
      </c>
      <c r="B128" s="419"/>
      <c r="C128" s="419" t="s">
        <v>329</v>
      </c>
      <c r="D128" s="509">
        <v>0</v>
      </c>
      <c r="E128" s="509"/>
      <c r="F128" s="510"/>
      <c r="G128" s="510"/>
    </row>
    <row r="129" spans="1:7" s="403" customFormat="1">
      <c r="A129" s="418">
        <v>1486</v>
      </c>
      <c r="B129" s="419"/>
      <c r="C129" s="419" t="s">
        <v>330</v>
      </c>
      <c r="D129" s="509">
        <v>0</v>
      </c>
      <c r="E129" s="509"/>
      <c r="F129" s="510"/>
      <c r="G129" s="510"/>
    </row>
    <row r="130" spans="1:7" s="403" customFormat="1">
      <c r="A130" s="422">
        <v>1489</v>
      </c>
      <c r="B130" s="423"/>
      <c r="C130" s="423" t="s">
        <v>331</v>
      </c>
      <c r="D130" s="513">
        <v>0</v>
      </c>
      <c r="E130" s="513"/>
      <c r="F130" s="514"/>
      <c r="G130" s="514"/>
    </row>
    <row r="131" spans="1:7" s="399" customFormat="1">
      <c r="A131" s="426">
        <v>1</v>
      </c>
      <c r="B131" s="427"/>
      <c r="C131" s="426" t="s">
        <v>332</v>
      </c>
      <c r="D131" s="428">
        <f t="shared" ref="D131:G131" si="19">D111+D121</f>
        <v>3369834.5466</v>
      </c>
      <c r="E131" s="428">
        <f t="shared" si="19"/>
        <v>0</v>
      </c>
      <c r="F131" s="428">
        <f t="shared" si="19"/>
        <v>3458198.7572399997</v>
      </c>
      <c r="G131" s="428">
        <f t="shared" si="19"/>
        <v>0</v>
      </c>
    </row>
    <row r="132" spans="1:7" s="399" customFormat="1">
      <c r="A132" s="364"/>
      <c r="B132" s="364"/>
      <c r="C132" s="365"/>
      <c r="D132" s="482"/>
      <c r="E132" s="482"/>
      <c r="F132" s="482"/>
      <c r="G132" s="482"/>
    </row>
    <row r="133" spans="1:7" s="403" customFormat="1">
      <c r="A133" s="400">
        <v>20</v>
      </c>
      <c r="B133" s="401"/>
      <c r="C133" s="401" t="s">
        <v>333</v>
      </c>
      <c r="D133" s="429">
        <f t="shared" ref="D133:G133" si="20">D134+D140</f>
        <v>3174192.0295700002</v>
      </c>
      <c r="E133" s="429">
        <f t="shared" si="20"/>
        <v>0</v>
      </c>
      <c r="F133" s="429">
        <f t="shared" si="20"/>
        <v>3136688.5762900002</v>
      </c>
      <c r="G133" s="429">
        <f t="shared" si="20"/>
        <v>0</v>
      </c>
    </row>
    <row r="134" spans="1:7" s="403" customFormat="1">
      <c r="A134" s="430" t="s">
        <v>334</v>
      </c>
      <c r="B134" s="405"/>
      <c r="C134" s="405" t="s">
        <v>335</v>
      </c>
      <c r="D134" s="402">
        <f t="shared" ref="D134:G134" si="21">D135+D136+D138+D139</f>
        <v>1999272.4207400002</v>
      </c>
      <c r="E134" s="402">
        <f t="shared" si="21"/>
        <v>0</v>
      </c>
      <c r="F134" s="402">
        <f t="shared" si="21"/>
        <v>1733209.4682400001</v>
      </c>
      <c r="G134" s="402">
        <f t="shared" si="21"/>
        <v>0</v>
      </c>
    </row>
    <row r="135" spans="1:7" s="431" customFormat="1">
      <c r="A135" s="432">
        <v>200</v>
      </c>
      <c r="B135" s="419"/>
      <c r="C135" s="419" t="s">
        <v>336</v>
      </c>
      <c r="D135" s="335">
        <v>675360.90047000011</v>
      </c>
      <c r="E135" s="335"/>
      <c r="F135" s="336">
        <v>666864.78109000006</v>
      </c>
      <c r="G135" s="336"/>
    </row>
    <row r="136" spans="1:7" s="431" customFormat="1">
      <c r="A136" s="432">
        <v>201</v>
      </c>
      <c r="B136" s="419"/>
      <c r="C136" s="419" t="s">
        <v>337</v>
      </c>
      <c r="D136" s="335">
        <v>670000</v>
      </c>
      <c r="E136" s="335"/>
      <c r="F136" s="336">
        <v>390000</v>
      </c>
      <c r="G136" s="336"/>
    </row>
    <row r="137" spans="1:7" s="431" customFormat="1">
      <c r="A137" s="433" t="s">
        <v>338</v>
      </c>
      <c r="B137" s="407"/>
      <c r="C137" s="407" t="s">
        <v>339</v>
      </c>
      <c r="D137" s="515">
        <v>0</v>
      </c>
      <c r="E137" s="515"/>
      <c r="F137" s="516">
        <v>0</v>
      </c>
      <c r="G137" s="516"/>
    </row>
    <row r="138" spans="1:7" s="431" customFormat="1">
      <c r="A138" s="432">
        <v>204</v>
      </c>
      <c r="B138" s="419"/>
      <c r="C138" s="419" t="s">
        <v>340</v>
      </c>
      <c r="D138" s="509">
        <v>648153.47247000004</v>
      </c>
      <c r="E138" s="509"/>
      <c r="F138" s="510">
        <v>668632.91845</v>
      </c>
      <c r="G138" s="510"/>
    </row>
    <row r="139" spans="1:7" s="431" customFormat="1">
      <c r="A139" s="432">
        <v>205</v>
      </c>
      <c r="B139" s="419"/>
      <c r="C139" s="419" t="s">
        <v>341</v>
      </c>
      <c r="D139" s="509">
        <v>5758.0478000000003</v>
      </c>
      <c r="E139" s="509"/>
      <c r="F139" s="510">
        <v>7711.7686999999996</v>
      </c>
      <c r="G139" s="510"/>
    </row>
    <row r="140" spans="1:7" s="431" customFormat="1">
      <c r="A140" s="430" t="s">
        <v>342</v>
      </c>
      <c r="B140" s="405"/>
      <c r="C140" s="405" t="s">
        <v>343</v>
      </c>
      <c r="D140" s="402">
        <f t="shared" ref="D140:G140" si="22">D141+D143+D144</f>
        <v>1174919.6088299998</v>
      </c>
      <c r="E140" s="402">
        <f t="shared" si="22"/>
        <v>0</v>
      </c>
      <c r="F140" s="402">
        <f t="shared" si="22"/>
        <v>1403479.1080499999</v>
      </c>
      <c r="G140" s="402">
        <f t="shared" si="22"/>
        <v>0</v>
      </c>
    </row>
    <row r="141" spans="1:7" s="431" customFormat="1">
      <c r="A141" s="432">
        <v>206</v>
      </c>
      <c r="B141" s="419"/>
      <c r="C141" s="419" t="s">
        <v>344</v>
      </c>
      <c r="D141" s="509">
        <v>1005000</v>
      </c>
      <c r="E141" s="509"/>
      <c r="F141" s="510">
        <v>1235000</v>
      </c>
      <c r="G141" s="510"/>
    </row>
    <row r="142" spans="1:7" s="431" customFormat="1">
      <c r="A142" s="433" t="s">
        <v>345</v>
      </c>
      <c r="B142" s="407"/>
      <c r="C142" s="407" t="s">
        <v>346</v>
      </c>
      <c r="D142" s="374">
        <v>0</v>
      </c>
      <c r="E142" s="374"/>
      <c r="F142" s="375">
        <v>0</v>
      </c>
      <c r="G142" s="375"/>
    </row>
    <row r="143" spans="1:7" s="431" customFormat="1">
      <c r="A143" s="432">
        <v>208</v>
      </c>
      <c r="B143" s="419"/>
      <c r="C143" s="419" t="s">
        <v>347</v>
      </c>
      <c r="D143" s="335">
        <v>78484.018549999993</v>
      </c>
      <c r="E143" s="335"/>
      <c r="F143" s="336">
        <v>84592.954100000003</v>
      </c>
      <c r="G143" s="336"/>
    </row>
    <row r="144" spans="1:7" s="434" customFormat="1" ht="25.5">
      <c r="A144" s="420">
        <v>209</v>
      </c>
      <c r="B144" s="421"/>
      <c r="C144" s="421" t="s">
        <v>348</v>
      </c>
      <c r="D144" s="507">
        <v>91435.590280000004</v>
      </c>
      <c r="E144" s="507"/>
      <c r="F144" s="508">
        <v>83886.153950000007</v>
      </c>
      <c r="G144" s="508"/>
    </row>
    <row r="145" spans="1:7" s="403" customFormat="1">
      <c r="A145" s="430">
        <v>29</v>
      </c>
      <c r="B145" s="405"/>
      <c r="C145" s="405" t="s">
        <v>349</v>
      </c>
      <c r="D145" s="509">
        <v>195642.51733</v>
      </c>
      <c r="E145" s="509"/>
      <c r="F145" s="510">
        <v>321510.18094999995</v>
      </c>
      <c r="G145" s="510"/>
    </row>
    <row r="146" spans="1:7" s="403" customFormat="1">
      <c r="A146" s="435" t="s">
        <v>350</v>
      </c>
      <c r="B146" s="436"/>
      <c r="C146" s="436" t="s">
        <v>351</v>
      </c>
      <c r="D146" s="339">
        <v>-482447.59616000002</v>
      </c>
      <c r="E146" s="339"/>
      <c r="F146" s="340"/>
      <c r="G146" s="340"/>
    </row>
    <row r="147" spans="1:7" s="399" customFormat="1">
      <c r="A147" s="426">
        <v>2</v>
      </c>
      <c r="B147" s="427"/>
      <c r="C147" s="426" t="s">
        <v>352</v>
      </c>
      <c r="D147" s="428">
        <f t="shared" ref="D147:G147" si="23">D133+D145</f>
        <v>3369834.5469000004</v>
      </c>
      <c r="E147" s="428">
        <f t="shared" si="23"/>
        <v>0</v>
      </c>
      <c r="F147" s="428">
        <f t="shared" si="23"/>
        <v>3458198.7572400002</v>
      </c>
      <c r="G147" s="428">
        <f t="shared" si="23"/>
        <v>0</v>
      </c>
    </row>
    <row r="148" spans="1:7" ht="7.5" customHeight="1"/>
    <row r="149" spans="1:7" ht="13.5" customHeight="1">
      <c r="A149" s="440" t="s">
        <v>353</v>
      </c>
      <c r="B149" s="441"/>
      <c r="C149" s="517" t="s">
        <v>354</v>
      </c>
      <c r="D149" s="441"/>
      <c r="E149" s="441"/>
      <c r="F149" s="441"/>
      <c r="G149" s="441"/>
    </row>
    <row r="150" spans="1:7">
      <c r="A150" s="518" t="s">
        <v>355</v>
      </c>
      <c r="B150" s="519"/>
      <c r="C150" s="519" t="s">
        <v>101</v>
      </c>
      <c r="D150" s="446">
        <f t="shared" ref="D150:G150" si="24">D77+SUM(D8:D12)-D30-D31+D16-D33+D59+D63-D73+D64-D74-D54+D20-D35</f>
        <v>38145.689280000952</v>
      </c>
      <c r="E150" s="446">
        <f t="shared" si="24"/>
        <v>178474.06520000007</v>
      </c>
      <c r="F150" s="446">
        <f t="shared" si="24"/>
        <v>303969.43228000042</v>
      </c>
      <c r="G150" s="446">
        <f t="shared" si="24"/>
        <v>217458.38590000087</v>
      </c>
    </row>
    <row r="151" spans="1:7">
      <c r="A151" s="520" t="s">
        <v>356</v>
      </c>
      <c r="B151" s="521"/>
      <c r="C151" s="521" t="s">
        <v>357</v>
      </c>
      <c r="D151" s="450">
        <f t="shared" ref="D151:G151" si="25">IF(D177=0,0,D150/D177)</f>
        <v>8.4970156611557119E-3</v>
      </c>
      <c r="E151" s="450">
        <f t="shared" si="25"/>
        <v>3.8447601511847063E-2</v>
      </c>
      <c r="F151" s="450">
        <f t="shared" si="25"/>
        <v>6.4161055609021161E-2</v>
      </c>
      <c r="G151" s="450">
        <f t="shared" si="25"/>
        <v>4.5356961572747677E-2</v>
      </c>
    </row>
    <row r="152" spans="1:7" s="334" customFormat="1" ht="25.5">
      <c r="A152" s="456" t="s">
        <v>358</v>
      </c>
      <c r="B152" s="522"/>
      <c r="C152" s="522" t="s">
        <v>359</v>
      </c>
      <c r="D152" s="523">
        <f t="shared" ref="D152:G152" si="26">IF(D107=0,0,D150/D107)</f>
        <v>0.22893699699917722</v>
      </c>
      <c r="E152" s="523">
        <f t="shared" si="26"/>
        <v>1.1103576481992801</v>
      </c>
      <c r="F152" s="523">
        <f t="shared" si="26"/>
        <v>2.1709422965948009</v>
      </c>
      <c r="G152" s="523">
        <f t="shared" si="26"/>
        <v>1.3489181704837587</v>
      </c>
    </row>
    <row r="153" spans="1:7" s="334" customFormat="1" ht="25.5">
      <c r="A153" s="460" t="s">
        <v>358</v>
      </c>
      <c r="B153" s="524"/>
      <c r="C153" s="524" t="s">
        <v>360</v>
      </c>
      <c r="D153" s="525">
        <f t="shared" ref="D153:G153" si="27">IF(0=D108,0,D150/D108)</f>
        <v>0.22893699699917722</v>
      </c>
      <c r="E153" s="525">
        <f t="shared" si="27"/>
        <v>1.1103576481992801</v>
      </c>
      <c r="F153" s="525">
        <f t="shared" si="27"/>
        <v>2.1709422965948009</v>
      </c>
      <c r="G153" s="525">
        <f t="shared" si="27"/>
        <v>1.3489181704837587</v>
      </c>
    </row>
    <row r="154" spans="1:7" ht="25.5">
      <c r="A154" s="451" t="s">
        <v>361</v>
      </c>
      <c r="B154" s="526"/>
      <c r="C154" s="526" t="s">
        <v>362</v>
      </c>
      <c r="D154" s="464">
        <f t="shared" ref="D154:G154" si="28">D150-D107</f>
        <v>-128475.21419999903</v>
      </c>
      <c r="E154" s="464">
        <f t="shared" si="28"/>
        <v>17738.409000000043</v>
      </c>
      <c r="F154" s="464">
        <f t="shared" si="28"/>
        <v>163952.15372000041</v>
      </c>
      <c r="G154" s="464">
        <f t="shared" si="28"/>
        <v>56248.914000000892</v>
      </c>
    </row>
    <row r="155" spans="1:7" ht="25.5">
      <c r="A155" s="527" t="s">
        <v>363</v>
      </c>
      <c r="B155" s="528"/>
      <c r="C155" s="528" t="s">
        <v>364</v>
      </c>
      <c r="D155" s="463">
        <f t="shared" ref="D155:G155" si="29">D150-D108</f>
        <v>-128475.21419999903</v>
      </c>
      <c r="E155" s="463">
        <f t="shared" si="29"/>
        <v>17738.409000000043</v>
      </c>
      <c r="F155" s="463">
        <f t="shared" si="29"/>
        <v>163952.15372000041</v>
      </c>
      <c r="G155" s="463">
        <f t="shared" si="29"/>
        <v>56248.914000000892</v>
      </c>
    </row>
    <row r="156" spans="1:7">
      <c r="A156" s="518" t="s">
        <v>365</v>
      </c>
      <c r="B156" s="519"/>
      <c r="C156" s="519" t="s">
        <v>366</v>
      </c>
      <c r="D156" s="465">
        <f t="shared" ref="D156:G156" si="30">D135+D136-D137+D141-D142</f>
        <v>2350360.9004700002</v>
      </c>
      <c r="E156" s="465">
        <f t="shared" si="30"/>
        <v>0</v>
      </c>
      <c r="F156" s="465">
        <f t="shared" si="30"/>
        <v>2291864.7810900002</v>
      </c>
      <c r="G156" s="465">
        <f t="shared" si="30"/>
        <v>0</v>
      </c>
    </row>
    <row r="157" spans="1:7">
      <c r="A157" s="529" t="s">
        <v>367</v>
      </c>
      <c r="B157" s="530"/>
      <c r="C157" s="530" t="s">
        <v>368</v>
      </c>
      <c r="D157" s="469">
        <f t="shared" ref="D157:G157" si="31">IF(D177=0,0,D156/D177)</f>
        <v>0.52354679539457349</v>
      </c>
      <c r="E157" s="469">
        <f t="shared" si="31"/>
        <v>0</v>
      </c>
      <c r="F157" s="469">
        <f t="shared" si="31"/>
        <v>0.48376069450437181</v>
      </c>
      <c r="G157" s="469">
        <f t="shared" si="31"/>
        <v>0</v>
      </c>
    </row>
    <row r="158" spans="1:7">
      <c r="A158" s="518" t="s">
        <v>369</v>
      </c>
      <c r="B158" s="519"/>
      <c r="C158" s="519" t="s">
        <v>370</v>
      </c>
      <c r="D158" s="465">
        <f t="shared" ref="D158:G158" si="32">D133-D142-D111</f>
        <v>1741317.1789800003</v>
      </c>
      <c r="E158" s="465">
        <f t="shared" si="32"/>
        <v>0</v>
      </c>
      <c r="F158" s="465">
        <f t="shared" si="32"/>
        <v>1539000.0782800002</v>
      </c>
      <c r="G158" s="465">
        <f t="shared" si="32"/>
        <v>0</v>
      </c>
    </row>
    <row r="159" spans="1:7">
      <c r="A159" s="520" t="s">
        <v>371</v>
      </c>
      <c r="B159" s="521"/>
      <c r="C159" s="521" t="s">
        <v>372</v>
      </c>
      <c r="D159" s="470">
        <f t="shared" ref="D159:G159" si="33">D121-D123-D124-D142-D145</f>
        <v>721591.68763000006</v>
      </c>
      <c r="E159" s="470">
        <f t="shared" si="33"/>
        <v>0</v>
      </c>
      <c r="F159" s="470">
        <f t="shared" si="33"/>
        <v>545270.57522999984</v>
      </c>
      <c r="G159" s="470">
        <f t="shared" si="33"/>
        <v>0</v>
      </c>
    </row>
    <row r="160" spans="1:7">
      <c r="A160" s="520" t="s">
        <v>373</v>
      </c>
      <c r="B160" s="521"/>
      <c r="C160" s="521" t="s">
        <v>374</v>
      </c>
      <c r="D160" s="471">
        <f t="shared" ref="D160:G160" si="34">IF(D175=0,"-",1000*D158/D175)</f>
        <v>2629.498748127522</v>
      </c>
      <c r="E160" s="471">
        <f t="shared" si="34"/>
        <v>0</v>
      </c>
      <c r="F160" s="471">
        <f t="shared" si="34"/>
        <v>2294.1630482793016</v>
      </c>
      <c r="G160" s="471">
        <f t="shared" si="34"/>
        <v>0</v>
      </c>
    </row>
    <row r="161" spans="1:7">
      <c r="A161" s="520" t="s">
        <v>373</v>
      </c>
      <c r="B161" s="521"/>
      <c r="C161" s="521" t="s">
        <v>375</v>
      </c>
      <c r="D161" s="470">
        <f t="shared" ref="D161:G161" si="35">IF(D175=0,0,1000*(D159/D175))</f>
        <v>1089.6489520615382</v>
      </c>
      <c r="E161" s="470">
        <f t="shared" si="35"/>
        <v>0</v>
      </c>
      <c r="F161" s="470">
        <f t="shared" si="35"/>
        <v>812.82621272165602</v>
      </c>
      <c r="G161" s="470">
        <f t="shared" si="35"/>
        <v>0</v>
      </c>
    </row>
    <row r="162" spans="1:7">
      <c r="A162" s="529" t="s">
        <v>376</v>
      </c>
      <c r="B162" s="530"/>
      <c r="C162" s="530" t="s">
        <v>377</v>
      </c>
      <c r="D162" s="469">
        <f t="shared" ref="D162:G162" si="36">IF((D22+D23+D65+D66)=0,0,D158/(D22+D23+D65+D66))</f>
        <v>0.7728456377484868</v>
      </c>
      <c r="E162" s="469">
        <f t="shared" si="36"/>
        <v>0</v>
      </c>
      <c r="F162" s="469">
        <f t="shared" si="36"/>
        <v>0.65116509757052599</v>
      </c>
      <c r="G162" s="469">
        <f t="shared" si="36"/>
        <v>0</v>
      </c>
    </row>
    <row r="163" spans="1:7">
      <c r="A163" s="520" t="s">
        <v>378</v>
      </c>
      <c r="B163" s="521"/>
      <c r="C163" s="521" t="s">
        <v>349</v>
      </c>
      <c r="D163" s="446">
        <f t="shared" ref="D163:G163" si="37">D145</f>
        <v>195642.51733</v>
      </c>
      <c r="E163" s="446">
        <f t="shared" si="37"/>
        <v>0</v>
      </c>
      <c r="F163" s="446">
        <f t="shared" si="37"/>
        <v>321510.18094999995</v>
      </c>
      <c r="G163" s="446">
        <f t="shared" si="37"/>
        <v>0</v>
      </c>
    </row>
    <row r="164" spans="1:7" ht="25.5">
      <c r="A164" s="456" t="s">
        <v>380</v>
      </c>
      <c r="B164" s="530"/>
      <c r="C164" s="530" t="s">
        <v>381</v>
      </c>
      <c r="D164" s="459">
        <f t="shared" ref="D164:G164" si="38">IF(D178=0,0,D146/D178)</f>
        <v>-0.10299492068286221</v>
      </c>
      <c r="E164" s="459">
        <f t="shared" si="38"/>
        <v>0</v>
      </c>
      <c r="F164" s="459">
        <f t="shared" si="38"/>
        <v>0</v>
      </c>
      <c r="G164" s="459">
        <f t="shared" si="38"/>
        <v>0</v>
      </c>
    </row>
    <row r="165" spans="1:7">
      <c r="A165" s="531" t="s">
        <v>382</v>
      </c>
      <c r="B165" s="532"/>
      <c r="C165" s="532" t="s">
        <v>383</v>
      </c>
      <c r="D165" s="477">
        <f t="shared" ref="D165:G165" si="39">IF(D177=0,0,D180/D177)</f>
        <v>4.7914678862327482E-2</v>
      </c>
      <c r="E165" s="477">
        <f t="shared" si="39"/>
        <v>4.5479318627078977E-2</v>
      </c>
      <c r="F165" s="477">
        <f t="shared" si="39"/>
        <v>4.4273073151619866E-2</v>
      </c>
      <c r="G165" s="477">
        <f t="shared" si="39"/>
        <v>4.0447736774174417E-2</v>
      </c>
    </row>
    <row r="166" spans="1:7">
      <c r="A166" s="520" t="s">
        <v>384</v>
      </c>
      <c r="B166" s="521"/>
      <c r="C166" s="521" t="s">
        <v>251</v>
      </c>
      <c r="D166" s="446">
        <f t="shared" ref="D166:G166" si="40">D55</f>
        <v>139679.96669</v>
      </c>
      <c r="E166" s="446">
        <f t="shared" si="40"/>
        <v>151366.36035</v>
      </c>
      <c r="F166" s="446">
        <f t="shared" si="40"/>
        <v>154082.03997000001</v>
      </c>
      <c r="G166" s="446">
        <f t="shared" si="40"/>
        <v>147958.6036</v>
      </c>
    </row>
    <row r="167" spans="1:7">
      <c r="A167" s="529" t="s">
        <v>385</v>
      </c>
      <c r="B167" s="530"/>
      <c r="C167" s="530" t="s">
        <v>386</v>
      </c>
      <c r="D167" s="469">
        <f t="shared" ref="D167:G167" si="41">IF(0=D111,0,(D44+D45+D46+D47+D48)/D111)</f>
        <v>8.3657645711795424E-3</v>
      </c>
      <c r="E167" s="469">
        <f t="shared" si="41"/>
        <v>0</v>
      </c>
      <c r="F167" s="469">
        <f t="shared" si="41"/>
        <v>8.1643198384710146E-3</v>
      </c>
      <c r="G167" s="469">
        <f t="shared" si="41"/>
        <v>0</v>
      </c>
    </row>
    <row r="168" spans="1:7">
      <c r="A168" s="520" t="s">
        <v>387</v>
      </c>
      <c r="B168" s="519"/>
      <c r="C168" s="519" t="s">
        <v>388</v>
      </c>
      <c r="D168" s="446">
        <f t="shared" ref="D168:G168" si="42">D38-D44</f>
        <v>17024.318299999999</v>
      </c>
      <c r="E168" s="446">
        <f t="shared" si="42"/>
        <v>13436.949999999999</v>
      </c>
      <c r="F168" s="446">
        <f t="shared" si="42"/>
        <v>14662.225259999999</v>
      </c>
      <c r="G168" s="446">
        <f t="shared" si="42"/>
        <v>9448.6</v>
      </c>
    </row>
    <row r="169" spans="1:7">
      <c r="A169" s="529" t="s">
        <v>389</v>
      </c>
      <c r="B169" s="530"/>
      <c r="C169" s="530" t="s">
        <v>390</v>
      </c>
      <c r="D169" s="450">
        <f t="shared" ref="D169:G169" si="43">IF(D177=0,0,D168/D177)</f>
        <v>3.7921951849862116E-3</v>
      </c>
      <c r="E169" s="450">
        <f t="shared" si="43"/>
        <v>2.8946418548582101E-3</v>
      </c>
      <c r="F169" s="450">
        <f t="shared" si="43"/>
        <v>3.094863332811346E-3</v>
      </c>
      <c r="G169" s="450">
        <f t="shared" si="43"/>
        <v>1.9707668910654871E-3</v>
      </c>
    </row>
    <row r="170" spans="1:7">
      <c r="A170" s="520" t="s">
        <v>391</v>
      </c>
      <c r="B170" s="521"/>
      <c r="C170" s="521" t="s">
        <v>392</v>
      </c>
      <c r="D170" s="446">
        <f t="shared" ref="D170:G170" si="44">SUM(D82:D87)+SUM(D89:D94)</f>
        <v>277238.0331</v>
      </c>
      <c r="E170" s="446">
        <f t="shared" si="44"/>
        <v>265473.6642</v>
      </c>
      <c r="F170" s="446">
        <f t="shared" ref="F170" si="45">SUM(F82:F87)+SUM(F89:F94)</f>
        <v>240411.91177999999</v>
      </c>
      <c r="G170" s="446">
        <f t="shared" si="44"/>
        <v>256695.26189999998</v>
      </c>
    </row>
    <row r="171" spans="1:7">
      <c r="A171" s="520" t="s">
        <v>393</v>
      </c>
      <c r="B171" s="521"/>
      <c r="C171" s="521" t="s">
        <v>394</v>
      </c>
      <c r="D171" s="470">
        <f t="shared" ref="D171:G171" si="46">SUM(D96:D102)+SUM(D104:D105)</f>
        <v>110617.12962000001</v>
      </c>
      <c r="E171" s="470">
        <f t="shared" si="46"/>
        <v>104738.00799999999</v>
      </c>
      <c r="F171" s="470">
        <f t="shared" ref="F171" si="47">SUM(F96:F102)+SUM(F104:F105)</f>
        <v>100394.63322</v>
      </c>
      <c r="G171" s="470">
        <f t="shared" si="46"/>
        <v>95485.790000000008</v>
      </c>
    </row>
    <row r="172" spans="1:7">
      <c r="A172" s="531" t="s">
        <v>395</v>
      </c>
      <c r="B172" s="532"/>
      <c r="C172" s="532" t="s">
        <v>396</v>
      </c>
      <c r="D172" s="477">
        <f t="shared" ref="D172:G172" si="48">IF(D184=0,0,D170/D184)</f>
        <v>5.8929940733330556E-2</v>
      </c>
      <c r="E172" s="477">
        <f t="shared" si="48"/>
        <v>5.656103063232331E-2</v>
      </c>
      <c r="F172" s="477">
        <f t="shared" si="48"/>
        <v>5.1708381891277966E-2</v>
      </c>
      <c r="G172" s="477">
        <f t="shared" si="48"/>
        <v>5.3726694035618985E-2</v>
      </c>
    </row>
    <row r="174" spans="1:7">
      <c r="A174" s="365" t="s">
        <v>397</v>
      </c>
      <c r="B174" s="364"/>
      <c r="C174" s="365"/>
      <c r="D174" s="482"/>
      <c r="E174" s="482"/>
      <c r="F174" s="482"/>
      <c r="G174" s="482"/>
    </row>
    <row r="175" spans="1:7" s="282" customFormat="1">
      <c r="A175" s="364" t="s">
        <v>398</v>
      </c>
      <c r="B175" s="364"/>
      <c r="C175" s="364" t="s">
        <v>419</v>
      </c>
      <c r="D175" s="533">
        <v>662224</v>
      </c>
      <c r="E175" s="533">
        <v>672043</v>
      </c>
      <c r="F175" s="534">
        <v>670832.91199999989</v>
      </c>
      <c r="G175" s="534">
        <v>679553.73985599983</v>
      </c>
    </row>
    <row r="176" spans="1:7">
      <c r="A176" s="535" t="s">
        <v>400</v>
      </c>
      <c r="B176" s="480"/>
      <c r="C176" s="480"/>
      <c r="D176" s="480"/>
      <c r="E176" s="480"/>
      <c r="F176" s="480"/>
      <c r="G176" s="480"/>
    </row>
    <row r="177" spans="1:7">
      <c r="A177" s="480" t="s">
        <v>401</v>
      </c>
      <c r="B177" s="480"/>
      <c r="C177" s="480" t="s">
        <v>402</v>
      </c>
      <c r="D177" s="487">
        <f t="shared" ref="D177:G177" si="49">SUM(D22:D32)+SUM(D44:D53)+SUM(D65:D72)+D75</f>
        <v>4489304.3394500008</v>
      </c>
      <c r="E177" s="487">
        <f t="shared" si="49"/>
        <v>4642007.7763499999</v>
      </c>
      <c r="F177" s="487">
        <f t="shared" ref="F177" si="50">SUM(F22:F32)+SUM(F44:F53)+SUM(F65:F72)+F75</f>
        <v>4737600.2373200003</v>
      </c>
      <c r="G177" s="487">
        <f t="shared" si="49"/>
        <v>4794377.2766000004</v>
      </c>
    </row>
    <row r="178" spans="1:7">
      <c r="A178" s="480" t="s">
        <v>403</v>
      </c>
      <c r="B178" s="480"/>
      <c r="C178" s="480" t="s">
        <v>404</v>
      </c>
      <c r="D178" s="487">
        <f t="shared" ref="D178:G178" si="51">D78-D17-D20-D59-D63-D64</f>
        <v>4684188.2391999997</v>
      </c>
      <c r="E178" s="487">
        <f t="shared" si="51"/>
        <v>4693729.4328799993</v>
      </c>
      <c r="F178" s="487">
        <f t="shared" si="51"/>
        <v>4683134.4017399997</v>
      </c>
      <c r="G178" s="487">
        <f t="shared" si="51"/>
        <v>4779742.3937799996</v>
      </c>
    </row>
    <row r="179" spans="1:7">
      <c r="A179" s="480"/>
      <c r="B179" s="480"/>
      <c r="C179" s="480" t="s">
        <v>405</v>
      </c>
      <c r="D179" s="487">
        <f t="shared" ref="D179:G179" si="52">D178+D170</f>
        <v>4961426.2722999994</v>
      </c>
      <c r="E179" s="487">
        <f t="shared" si="52"/>
        <v>4959203.0970799997</v>
      </c>
      <c r="F179" s="487">
        <f t="shared" si="52"/>
        <v>4923546.3135199994</v>
      </c>
      <c r="G179" s="487">
        <f t="shared" si="52"/>
        <v>5036437.6556799999</v>
      </c>
    </row>
    <row r="180" spans="1:7">
      <c r="A180" s="480" t="s">
        <v>406</v>
      </c>
      <c r="B180" s="480"/>
      <c r="C180" s="480" t="s">
        <v>407</v>
      </c>
      <c r="D180" s="487">
        <f t="shared" ref="D180:G180" si="53">D38-D44+D8+D9+D10+D16-D33</f>
        <v>215103.57574</v>
      </c>
      <c r="E180" s="487">
        <f t="shared" si="53"/>
        <v>211115.35073000001</v>
      </c>
      <c r="F180" s="487">
        <f t="shared" si="53"/>
        <v>209748.12187</v>
      </c>
      <c r="G180" s="487">
        <f t="shared" si="53"/>
        <v>193921.71008000002</v>
      </c>
    </row>
    <row r="181" spans="1:7" ht="27.6" customHeight="1">
      <c r="A181" s="536" t="s">
        <v>408</v>
      </c>
      <c r="B181" s="489"/>
      <c r="C181" s="489" t="s">
        <v>409</v>
      </c>
      <c r="D181" s="491">
        <f t="shared" ref="D181:G181" si="54">D22+D23+D24+D25+D26+D29+SUM(D44:D47)+SUM(D49:D53)-D54+D32-D33+SUM(D65:D70)+D72</f>
        <v>4466753.5588800013</v>
      </c>
      <c r="E181" s="491">
        <f t="shared" si="54"/>
        <v>4606428.811350001</v>
      </c>
      <c r="F181" s="491">
        <f t="shared" ref="F181" si="55">F22+F23+F24+F25+F26+F29+SUM(F44:F47)+SUM(F49:F53)-F54+F32-F33+SUM(F65:F70)+F72</f>
        <v>4712794.6869400004</v>
      </c>
      <c r="G181" s="491">
        <f t="shared" si="54"/>
        <v>4739759.3766000001</v>
      </c>
    </row>
    <row r="182" spans="1:7">
      <c r="A182" s="489" t="s">
        <v>410</v>
      </c>
      <c r="B182" s="489"/>
      <c r="C182" s="489" t="s">
        <v>411</v>
      </c>
      <c r="D182" s="491">
        <f t="shared" ref="D182:G182" si="56">D181+D171</f>
        <v>4577370.6885000011</v>
      </c>
      <c r="E182" s="491">
        <f t="shared" si="56"/>
        <v>4711166.8193500014</v>
      </c>
      <c r="F182" s="491">
        <f t="shared" si="56"/>
        <v>4813189.3201600006</v>
      </c>
      <c r="G182" s="491">
        <f t="shared" si="56"/>
        <v>4835245.1666000001</v>
      </c>
    </row>
    <row r="183" spans="1:7">
      <c r="A183" s="489" t="s">
        <v>412</v>
      </c>
      <c r="B183" s="489"/>
      <c r="C183" s="489" t="s">
        <v>413</v>
      </c>
      <c r="D183" s="491">
        <f t="shared" ref="D183:G183" si="57">D4+D5-D7+D38+D39+D40+D41+D43+D13-D16+D57+D58+D60+D62</f>
        <v>4427298.0592499999</v>
      </c>
      <c r="E183" s="491">
        <f t="shared" si="57"/>
        <v>4428105.3111500004</v>
      </c>
      <c r="F183" s="491">
        <f t="shared" si="57"/>
        <v>4408967.99505</v>
      </c>
      <c r="G183" s="491">
        <f t="shared" si="57"/>
        <v>4521102.1906999992</v>
      </c>
    </row>
    <row r="184" spans="1:7">
      <c r="A184" s="489" t="s">
        <v>414</v>
      </c>
      <c r="B184" s="489"/>
      <c r="C184" s="489" t="s">
        <v>415</v>
      </c>
      <c r="D184" s="491">
        <f t="shared" ref="D184:G184" si="58">D183+D170</f>
        <v>4704536.0923499996</v>
      </c>
      <c r="E184" s="491">
        <f t="shared" si="58"/>
        <v>4693578.97535</v>
      </c>
      <c r="F184" s="491">
        <f t="shared" si="58"/>
        <v>4649379.9068299998</v>
      </c>
      <c r="G184" s="491">
        <f t="shared" si="58"/>
        <v>4777797.4525999995</v>
      </c>
    </row>
    <row r="185" spans="1:7">
      <c r="A185" s="489"/>
      <c r="B185" s="489"/>
      <c r="C185" s="489" t="s">
        <v>416</v>
      </c>
      <c r="D185" s="491">
        <f t="shared" ref="D185:G186" si="59">D181-D183</f>
        <v>39455.499630001374</v>
      </c>
      <c r="E185" s="491">
        <f t="shared" si="59"/>
        <v>178323.50020000059</v>
      </c>
      <c r="F185" s="491">
        <f t="shared" si="59"/>
        <v>303826.69189000037</v>
      </c>
      <c r="G185" s="491">
        <f t="shared" si="59"/>
        <v>218657.18590000086</v>
      </c>
    </row>
    <row r="186" spans="1:7">
      <c r="A186" s="489"/>
      <c r="B186" s="489"/>
      <c r="C186" s="489" t="s">
        <v>417</v>
      </c>
      <c r="D186" s="491">
        <f t="shared" si="59"/>
        <v>-127165.40384999849</v>
      </c>
      <c r="E186" s="491">
        <f t="shared" si="59"/>
        <v>17587.844000001438</v>
      </c>
      <c r="F186" s="491">
        <f t="shared" si="59"/>
        <v>163809.41333000083</v>
      </c>
      <c r="G186" s="491">
        <f t="shared" si="59"/>
        <v>57447.714000000618</v>
      </c>
    </row>
  </sheetData>
  <sheetProtection selectLockedCells="1" sort="0" autoFilter="0" pivotTables="0"/>
  <autoFilter ref="A1:G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21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D11" sqref="D11"/>
    </sheetView>
  </sheetViews>
  <sheetFormatPr baseColWidth="10" defaultRowHeight="12.75"/>
  <cols>
    <col min="2" max="2" width="52.42578125" bestFit="1" customWidth="1"/>
    <col min="8" max="8" width="11.42578125" style="65"/>
  </cols>
  <sheetData>
    <row r="1" spans="1:9">
      <c r="A1" s="5" t="s">
        <v>26</v>
      </c>
      <c r="B1" s="6" t="s">
        <v>161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2016</v>
      </c>
      <c r="D2" s="3" t="s">
        <v>29</v>
      </c>
      <c r="E2" s="62">
        <v>2017</v>
      </c>
      <c r="F2" s="3" t="s">
        <v>29</v>
      </c>
      <c r="G2" s="63">
        <v>2017</v>
      </c>
      <c r="H2" s="3" t="s">
        <v>29</v>
      </c>
      <c r="I2" s="64">
        <v>2018</v>
      </c>
    </row>
    <row r="3" spans="1:9">
      <c r="A3" s="105">
        <v>0</v>
      </c>
      <c r="B3" s="2" t="s">
        <v>30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6">
        <v>0</v>
      </c>
      <c r="I3" s="98" t="s">
        <v>31</v>
      </c>
    </row>
    <row r="4" spans="1:9">
      <c r="A4" s="5" t="s">
        <v>32</v>
      </c>
      <c r="B4" s="9" t="s">
        <v>33</v>
      </c>
      <c r="C4" s="10">
        <v>173668.70199999999</v>
      </c>
      <c r="D4" s="11">
        <v>3.4450536746685064E-3</v>
      </c>
      <c r="E4" s="10">
        <v>174267</v>
      </c>
      <c r="F4" s="11">
        <v>-6.7958936574336413E-3</v>
      </c>
      <c r="G4" s="10">
        <v>173082.7</v>
      </c>
      <c r="H4" s="235">
        <v>3.6365275096817778E-2</v>
      </c>
      <c r="I4" s="12">
        <v>179376.9</v>
      </c>
    </row>
    <row r="5" spans="1:9">
      <c r="A5" s="13" t="s">
        <v>34</v>
      </c>
      <c r="B5" s="14" t="s">
        <v>35</v>
      </c>
      <c r="C5" s="15">
        <v>58819.409</v>
      </c>
      <c r="D5" s="16">
        <v>2.7931426512632497E-3</v>
      </c>
      <c r="E5" s="15">
        <v>58983.7</v>
      </c>
      <c r="F5" s="16">
        <v>-1.2033833075917511E-2</v>
      </c>
      <c r="G5" s="15">
        <v>58273.9</v>
      </c>
      <c r="H5" s="41">
        <v>0.14698861754576231</v>
      </c>
      <c r="I5" s="17">
        <v>66839.5</v>
      </c>
    </row>
    <row r="6" spans="1:9">
      <c r="A6" s="13" t="s">
        <v>36</v>
      </c>
      <c r="B6" s="14" t="s">
        <v>37</v>
      </c>
      <c r="C6" s="15">
        <v>6547.7489999999998</v>
      </c>
      <c r="D6" s="16">
        <v>5.9793067816130158E-3</v>
      </c>
      <c r="E6" s="15">
        <v>6586.9</v>
      </c>
      <c r="F6" s="16">
        <v>1.0687880490063695E-2</v>
      </c>
      <c r="G6" s="15">
        <v>6657.3</v>
      </c>
      <c r="H6" s="41">
        <v>0.53454103014735699</v>
      </c>
      <c r="I6" s="17">
        <v>10215.9</v>
      </c>
    </row>
    <row r="7" spans="1:9">
      <c r="A7" s="13" t="s">
        <v>38</v>
      </c>
      <c r="B7" s="14" t="s">
        <v>39</v>
      </c>
      <c r="C7" s="15">
        <v>1721.028</v>
      </c>
      <c r="D7" s="16">
        <v>0.24199025233755639</v>
      </c>
      <c r="E7" s="15">
        <v>2137.5</v>
      </c>
      <c r="F7" s="16">
        <v>-9.3707602339181267E-2</v>
      </c>
      <c r="G7" s="15">
        <v>1937.2</v>
      </c>
      <c r="H7" s="41">
        <v>-0.13627916580631838</v>
      </c>
      <c r="I7" s="17">
        <v>1673.2</v>
      </c>
    </row>
    <row r="8" spans="1:9">
      <c r="A8" s="13" t="s">
        <v>40</v>
      </c>
      <c r="B8" s="14" t="s">
        <v>41</v>
      </c>
      <c r="C8" s="15">
        <v>3574.6860000000001</v>
      </c>
      <c r="D8" s="16">
        <v>2.5264876411522537E-2</v>
      </c>
      <c r="E8" s="15">
        <v>3665</v>
      </c>
      <c r="F8" s="16">
        <v>0.41350613915416096</v>
      </c>
      <c r="G8" s="15">
        <v>5180.5</v>
      </c>
      <c r="H8" s="41">
        <v>-1</v>
      </c>
      <c r="I8" s="17">
        <v>0</v>
      </c>
    </row>
    <row r="9" spans="1:9">
      <c r="A9" s="13" t="s">
        <v>42</v>
      </c>
      <c r="B9" s="14" t="s">
        <v>43</v>
      </c>
      <c r="C9" s="15">
        <v>22119.987000000001</v>
      </c>
      <c r="D9" s="16">
        <v>-0.12631503806941655</v>
      </c>
      <c r="E9" s="15">
        <v>19325.900000000001</v>
      </c>
      <c r="F9" s="16">
        <v>-0.14111529087907937</v>
      </c>
      <c r="G9" s="15">
        <v>16598.72</v>
      </c>
      <c r="H9" s="41">
        <v>-7.5519076169728777E-2</v>
      </c>
      <c r="I9" s="17">
        <v>15345.2</v>
      </c>
    </row>
    <row r="10" spans="1:9">
      <c r="A10" s="13" t="s">
        <v>44</v>
      </c>
      <c r="B10" s="14" t="s">
        <v>45</v>
      </c>
      <c r="C10" s="15">
        <v>384609.47</v>
      </c>
      <c r="D10" s="16">
        <v>2.5884776056086266E-2</v>
      </c>
      <c r="E10" s="15">
        <v>394565</v>
      </c>
      <c r="F10" s="16">
        <v>5.917909596644406E-4</v>
      </c>
      <c r="G10" s="15">
        <v>394798.5</v>
      </c>
      <c r="H10" s="41">
        <v>0.10415490433727573</v>
      </c>
      <c r="I10" s="17">
        <v>435918.69999999995</v>
      </c>
    </row>
    <row r="11" spans="1:9">
      <c r="A11" s="13" t="s">
        <v>46</v>
      </c>
      <c r="B11" s="14" t="s">
        <v>47</v>
      </c>
      <c r="C11" s="15">
        <v>62965.85</v>
      </c>
      <c r="D11" s="41">
        <v>5.6610051321470982E-3</v>
      </c>
      <c r="E11" s="15">
        <v>63322.3</v>
      </c>
      <c r="F11" s="16">
        <v>4.8561091432244245E-3</v>
      </c>
      <c r="G11" s="15">
        <v>63629.8</v>
      </c>
      <c r="H11" s="41">
        <v>1.0365284819377083</v>
      </c>
      <c r="I11" s="17">
        <v>129583.9</v>
      </c>
    </row>
    <row r="12" spans="1:9">
      <c r="A12" s="13" t="s">
        <v>48</v>
      </c>
      <c r="B12" s="14" t="s">
        <v>49</v>
      </c>
      <c r="C12" s="15">
        <v>2394.172</v>
      </c>
      <c r="D12" s="41">
        <v>4.5037699881211528E-2</v>
      </c>
      <c r="E12" s="15">
        <v>2502</v>
      </c>
      <c r="F12" s="16">
        <v>-0.1189848121502797</v>
      </c>
      <c r="G12" s="15">
        <v>2204.3000000000002</v>
      </c>
      <c r="H12" s="41">
        <v>2.1243478655355439</v>
      </c>
      <c r="I12" s="17">
        <v>6887</v>
      </c>
    </row>
    <row r="13" spans="1:9">
      <c r="A13" s="13" t="s">
        <v>50</v>
      </c>
      <c r="B13" s="14" t="s">
        <v>51</v>
      </c>
      <c r="C13" s="15">
        <v>129856.77800000001</v>
      </c>
      <c r="D13" s="41">
        <v>4.4710196028427608E-2</v>
      </c>
      <c r="E13" s="15">
        <v>135662.70000000001</v>
      </c>
      <c r="F13" s="41">
        <v>6.7372977244297798E-3</v>
      </c>
      <c r="G13" s="15">
        <v>136576.70000000001</v>
      </c>
      <c r="H13" s="41">
        <v>-1</v>
      </c>
      <c r="I13" s="17">
        <v>0</v>
      </c>
    </row>
    <row r="14" spans="1:9">
      <c r="A14" s="13" t="s">
        <v>53</v>
      </c>
      <c r="B14" s="14" t="s">
        <v>54</v>
      </c>
      <c r="C14" s="15">
        <v>0</v>
      </c>
      <c r="D14" s="41" t="s">
        <v>52</v>
      </c>
      <c r="E14" s="15">
        <v>0</v>
      </c>
      <c r="F14" s="16" t="s">
        <v>52</v>
      </c>
      <c r="G14" s="15">
        <v>0</v>
      </c>
      <c r="H14" s="41" t="s">
        <v>52</v>
      </c>
      <c r="I14" s="17">
        <v>0</v>
      </c>
    </row>
    <row r="15" spans="1:9">
      <c r="A15" s="13" t="s">
        <v>55</v>
      </c>
      <c r="B15" s="14" t="s">
        <v>56</v>
      </c>
      <c r="C15" s="15">
        <v>0</v>
      </c>
      <c r="D15" s="41" t="s">
        <v>52</v>
      </c>
      <c r="E15" s="15">
        <v>0</v>
      </c>
      <c r="F15" s="16" t="s">
        <v>52</v>
      </c>
      <c r="G15" s="15">
        <v>0</v>
      </c>
      <c r="H15" s="41" t="s">
        <v>52</v>
      </c>
      <c r="I15" s="17">
        <v>4285</v>
      </c>
    </row>
    <row r="16" spans="1:9">
      <c r="A16" s="13" t="s">
        <v>57</v>
      </c>
      <c r="B16" s="14" t="s">
        <v>58</v>
      </c>
      <c r="C16" s="15">
        <v>871.09799999999996</v>
      </c>
      <c r="D16" s="41">
        <v>6.107464372550505E-2</v>
      </c>
      <c r="E16" s="15">
        <v>924.3</v>
      </c>
      <c r="F16" s="41">
        <v>-0.19041436762955752</v>
      </c>
      <c r="G16" s="15">
        <v>748.3</v>
      </c>
      <c r="H16" s="41">
        <v>-1</v>
      </c>
      <c r="I16" s="17">
        <v>0</v>
      </c>
    </row>
    <row r="17" spans="1:9">
      <c r="A17" s="13" t="s">
        <v>59</v>
      </c>
      <c r="B17" s="14" t="s">
        <v>60</v>
      </c>
      <c r="C17" s="15">
        <v>22073.59</v>
      </c>
      <c r="D17" s="16">
        <v>-0.25245508320123733</v>
      </c>
      <c r="E17" s="15">
        <v>16501</v>
      </c>
      <c r="F17" s="16">
        <v>0.38795830555723898</v>
      </c>
      <c r="G17" s="15">
        <v>22902.7</v>
      </c>
      <c r="H17" s="41">
        <v>-0.87324638579730773</v>
      </c>
      <c r="I17" s="17">
        <v>2903</v>
      </c>
    </row>
    <row r="18" spans="1:9">
      <c r="A18" s="13">
        <v>389</v>
      </c>
      <c r="B18" s="14" t="s">
        <v>61</v>
      </c>
      <c r="C18" s="15">
        <v>33100</v>
      </c>
      <c r="D18" s="41">
        <v>-1</v>
      </c>
      <c r="E18" s="15">
        <v>0</v>
      </c>
      <c r="F18" s="41" t="s">
        <v>52</v>
      </c>
      <c r="G18" s="15">
        <v>50000</v>
      </c>
      <c r="H18" s="41">
        <v>-1</v>
      </c>
      <c r="I18" s="17">
        <v>0</v>
      </c>
    </row>
    <row r="19" spans="1:9">
      <c r="A19" s="18" t="s">
        <v>62</v>
      </c>
      <c r="B19" s="19" t="s">
        <v>63</v>
      </c>
      <c r="C19" s="20">
        <v>22559.885999999999</v>
      </c>
      <c r="D19" s="41">
        <v>5.0523925519836498E-2</v>
      </c>
      <c r="E19" s="20">
        <v>23699.7</v>
      </c>
      <c r="F19" s="41">
        <v>2.997506297548061E-2</v>
      </c>
      <c r="G19" s="20">
        <v>24410.1</v>
      </c>
      <c r="H19" s="41">
        <v>0.11751283280281523</v>
      </c>
      <c r="I19" s="21">
        <v>27278.6</v>
      </c>
    </row>
    <row r="20" spans="1:9">
      <c r="A20" s="22" t="s">
        <v>64</v>
      </c>
      <c r="B20" s="23" t="s">
        <v>65</v>
      </c>
      <c r="C20" s="24">
        <v>722246.75799999991</v>
      </c>
      <c r="D20" s="25">
        <v>-4.0293649888560483E-2</v>
      </c>
      <c r="E20" s="24">
        <v>693144.8</v>
      </c>
      <c r="F20" s="25">
        <v>7.7962815273230082E-2</v>
      </c>
      <c r="G20" s="24">
        <v>747184.32000000007</v>
      </c>
      <c r="H20" s="236">
        <v>-2.3888643701730904E-2</v>
      </c>
      <c r="I20" s="26">
        <v>729335.1</v>
      </c>
    </row>
    <row r="21" spans="1:9">
      <c r="A21" s="27" t="s">
        <v>66</v>
      </c>
      <c r="B21" s="28" t="s">
        <v>67</v>
      </c>
      <c r="C21" s="10">
        <v>340337.56900000002</v>
      </c>
      <c r="D21" s="16">
        <v>-7.7386604944574944E-2</v>
      </c>
      <c r="E21" s="10">
        <v>314000</v>
      </c>
      <c r="F21" s="16">
        <v>7.5342675159235595E-2</v>
      </c>
      <c r="G21" s="10">
        <v>337657.59999999998</v>
      </c>
      <c r="H21" s="41">
        <v>-0.10974904755586719</v>
      </c>
      <c r="I21" s="12">
        <v>300600</v>
      </c>
    </row>
    <row r="22" spans="1:9">
      <c r="A22" s="8" t="s">
        <v>68</v>
      </c>
      <c r="B22" s="29" t="s">
        <v>69</v>
      </c>
      <c r="C22" s="15">
        <v>21261.684999999998</v>
      </c>
      <c r="D22" s="16">
        <v>-2.5618148326437804E-2</v>
      </c>
      <c r="E22" s="15">
        <v>20717</v>
      </c>
      <c r="F22" s="16">
        <v>0.16960467249119085</v>
      </c>
      <c r="G22" s="15">
        <v>24230.7</v>
      </c>
      <c r="H22" s="41">
        <v>0.15531123739718619</v>
      </c>
      <c r="I22" s="17">
        <v>27994</v>
      </c>
    </row>
    <row r="23" spans="1:9">
      <c r="A23" s="8" t="s">
        <v>70</v>
      </c>
      <c r="B23" s="29" t="s">
        <v>71</v>
      </c>
      <c r="C23" s="15">
        <v>54553.305999999997</v>
      </c>
      <c r="D23" s="16">
        <v>-0.35133353787944577</v>
      </c>
      <c r="E23" s="15">
        <v>35386.9</v>
      </c>
      <c r="F23" s="16">
        <v>0.46303858207415738</v>
      </c>
      <c r="G23" s="15">
        <v>51772.4</v>
      </c>
      <c r="H23" s="41">
        <v>-0.24803756441656186</v>
      </c>
      <c r="I23" s="17">
        <v>38930.899999999994</v>
      </c>
    </row>
    <row r="24" spans="1:9">
      <c r="A24" s="8" t="s">
        <v>72</v>
      </c>
      <c r="B24" s="29" t="s">
        <v>73</v>
      </c>
      <c r="C24" s="15">
        <v>71363.058999999994</v>
      </c>
      <c r="D24" s="16">
        <v>-8.8065030956701006E-3</v>
      </c>
      <c r="E24" s="15">
        <v>70734.600000000006</v>
      </c>
      <c r="F24" s="16">
        <v>4.136730821973978E-2</v>
      </c>
      <c r="G24" s="15">
        <v>73660.700000000012</v>
      </c>
      <c r="H24" s="41">
        <v>-2.1953361833379339E-2</v>
      </c>
      <c r="I24" s="17">
        <v>72043.600000000006</v>
      </c>
    </row>
    <row r="25" spans="1:9">
      <c r="A25" s="8" t="s">
        <v>74</v>
      </c>
      <c r="B25" s="29" t="s">
        <v>75</v>
      </c>
      <c r="C25" s="15">
        <v>222155.04399999999</v>
      </c>
      <c r="D25" s="16">
        <v>-1.2101656354919485E-2</v>
      </c>
      <c r="E25" s="15">
        <v>219466.59999999998</v>
      </c>
      <c r="F25" s="16">
        <v>0.21330535033576875</v>
      </c>
      <c r="G25" s="15">
        <v>266280</v>
      </c>
      <c r="H25" s="41">
        <v>-4.1852185669220346E-2</v>
      </c>
      <c r="I25" s="17">
        <v>255135.6</v>
      </c>
    </row>
    <row r="26" spans="1:9">
      <c r="A26" s="56" t="s">
        <v>76</v>
      </c>
      <c r="B26" s="29" t="s">
        <v>77</v>
      </c>
      <c r="C26" s="15">
        <v>6608.0919999999996</v>
      </c>
      <c r="D26" s="16">
        <v>-0.25105461606769386</v>
      </c>
      <c r="E26" s="15">
        <v>4949.1000000000004</v>
      </c>
      <c r="F26" s="16">
        <v>5.6737588652482115E-2</v>
      </c>
      <c r="G26" s="15">
        <v>5229.8999999999996</v>
      </c>
      <c r="H26" s="41">
        <v>-0.19920074953631989</v>
      </c>
      <c r="I26" s="17">
        <v>4188.1000000000004</v>
      </c>
    </row>
    <row r="27" spans="1:9">
      <c r="A27" s="144">
        <v>489</v>
      </c>
      <c r="B27" s="29" t="s">
        <v>78</v>
      </c>
      <c r="C27" s="15">
        <v>0</v>
      </c>
      <c r="D27" s="16" t="s">
        <v>52</v>
      </c>
      <c r="E27" s="15">
        <v>0</v>
      </c>
      <c r="F27" s="16" t="s">
        <v>52</v>
      </c>
      <c r="G27" s="15">
        <v>0</v>
      </c>
      <c r="H27" s="41" t="s">
        <v>52</v>
      </c>
      <c r="I27" s="17">
        <v>2082.4</v>
      </c>
    </row>
    <row r="28" spans="1:9">
      <c r="A28" s="30" t="s">
        <v>79</v>
      </c>
      <c r="B28" s="31" t="s">
        <v>80</v>
      </c>
      <c r="C28" s="20">
        <v>22559.885999999999</v>
      </c>
      <c r="D28" s="16">
        <v>5.0523925519836498E-2</v>
      </c>
      <c r="E28" s="20">
        <v>23699.7</v>
      </c>
      <c r="F28" s="16">
        <v>2.997506297548061E-2</v>
      </c>
      <c r="G28" s="20">
        <v>24410.1</v>
      </c>
      <c r="H28" s="41">
        <v>0.11751283280281523</v>
      </c>
      <c r="I28" s="21">
        <v>27278.6</v>
      </c>
    </row>
    <row r="29" spans="1:9">
      <c r="A29" s="48" t="s">
        <v>81</v>
      </c>
      <c r="B29" s="49" t="s">
        <v>82</v>
      </c>
      <c r="C29" s="24">
        <v>738838.64099999983</v>
      </c>
      <c r="D29" s="50">
        <v>-6.7517774831703653E-2</v>
      </c>
      <c r="E29" s="24">
        <v>688953.89999999991</v>
      </c>
      <c r="F29" s="50">
        <v>0.13685603637630925</v>
      </c>
      <c r="G29" s="24">
        <v>783241.4</v>
      </c>
      <c r="H29" s="237">
        <v>-7.0205941616467246E-2</v>
      </c>
      <c r="I29" s="26">
        <v>728253.2</v>
      </c>
    </row>
    <row r="30" spans="1:9">
      <c r="A30" s="47" t="s">
        <v>83</v>
      </c>
      <c r="B30" s="32" t="s">
        <v>84</v>
      </c>
      <c r="C30" s="33">
        <v>16591.882999999914</v>
      </c>
      <c r="D30" s="110">
        <v>0</v>
      </c>
      <c r="E30" s="33">
        <v>-4190.9000000001397</v>
      </c>
      <c r="F30" s="110">
        <v>0</v>
      </c>
      <c r="G30" s="34">
        <v>36057.079999999958</v>
      </c>
      <c r="H30" s="238">
        <v>0</v>
      </c>
      <c r="I30" s="35">
        <v>-1081.9000000000233</v>
      </c>
    </row>
    <row r="31" spans="1:9">
      <c r="A31" s="114">
        <v>0</v>
      </c>
      <c r="B31" s="28" t="s">
        <v>85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87</v>
      </c>
      <c r="C32" s="15">
        <v>9924.0229999999992</v>
      </c>
      <c r="D32" s="16">
        <v>1.1851017475473407</v>
      </c>
      <c r="E32" s="15">
        <v>21685</v>
      </c>
      <c r="F32" s="16">
        <v>-0.29332718468987778</v>
      </c>
      <c r="G32" s="15">
        <v>15324.2</v>
      </c>
      <c r="H32" s="41">
        <v>1.0454183578914398</v>
      </c>
      <c r="I32" s="17">
        <v>31344.400000000001</v>
      </c>
    </row>
    <row r="33" spans="1:9">
      <c r="A33" s="56" t="s">
        <v>88</v>
      </c>
      <c r="B33" s="29" t="s">
        <v>89</v>
      </c>
      <c r="C33" s="15">
        <v>20169.2</v>
      </c>
      <c r="D33" s="16">
        <v>-0.96231878309501617</v>
      </c>
      <c r="E33" s="15">
        <v>760</v>
      </c>
      <c r="F33" s="16">
        <v>9.7631578947368486E-2</v>
      </c>
      <c r="G33" s="15">
        <v>834.2</v>
      </c>
      <c r="H33" s="41">
        <v>1.9309518101174776</v>
      </c>
      <c r="I33" s="17">
        <v>2445</v>
      </c>
    </row>
    <row r="34" spans="1:9">
      <c r="A34" s="8" t="s">
        <v>90</v>
      </c>
      <c r="B34" s="29" t="s">
        <v>91</v>
      </c>
      <c r="C34" s="15">
        <v>7369.5609999999997</v>
      </c>
      <c r="D34" s="16">
        <v>0.42613650935245673</v>
      </c>
      <c r="E34" s="15">
        <v>10510</v>
      </c>
      <c r="F34" s="16">
        <v>-0.62563273073263559</v>
      </c>
      <c r="G34" s="15">
        <v>3934.6</v>
      </c>
      <c r="H34" s="41">
        <v>2.0905301682509023</v>
      </c>
      <c r="I34" s="17">
        <v>12160</v>
      </c>
    </row>
    <row r="35" spans="1:9">
      <c r="A35" s="48" t="s">
        <v>92</v>
      </c>
      <c r="B35" s="49" t="s">
        <v>93</v>
      </c>
      <c r="C35" s="24">
        <v>37462.784</v>
      </c>
      <c r="D35" s="51">
        <v>-0.12032698904598227</v>
      </c>
      <c r="E35" s="24">
        <v>32955</v>
      </c>
      <c r="F35" s="51">
        <v>-0.39028978910635714</v>
      </c>
      <c r="G35" s="24">
        <v>20093</v>
      </c>
      <c r="H35" s="237">
        <v>1.2868362116159857</v>
      </c>
      <c r="I35" s="26">
        <v>45949.4</v>
      </c>
    </row>
    <row r="36" spans="1:9">
      <c r="A36" s="8" t="s">
        <v>94</v>
      </c>
      <c r="B36" s="29" t="s">
        <v>95</v>
      </c>
      <c r="C36" s="15">
        <v>13877.370999999999</v>
      </c>
      <c r="D36" s="16">
        <v>-1</v>
      </c>
      <c r="E36" s="15">
        <v>0</v>
      </c>
      <c r="F36" s="16" t="s">
        <v>52</v>
      </c>
      <c r="G36" s="15">
        <v>0</v>
      </c>
      <c r="H36" s="41" t="s">
        <v>52</v>
      </c>
      <c r="I36" s="17">
        <v>0</v>
      </c>
    </row>
    <row r="37" spans="1:9">
      <c r="A37" s="8" t="s">
        <v>96</v>
      </c>
      <c r="B37" s="29" t="s">
        <v>97</v>
      </c>
      <c r="C37" s="15">
        <v>7591.648000000001</v>
      </c>
      <c r="D37" s="16">
        <v>1.4227414126682369</v>
      </c>
      <c r="E37" s="15">
        <v>18392.599999999999</v>
      </c>
      <c r="F37" s="16">
        <v>-0.30424192338222972</v>
      </c>
      <c r="G37" s="15">
        <v>12796.800000000001</v>
      </c>
      <c r="H37" s="41">
        <v>-5.5701425356339165E-2</v>
      </c>
      <c r="I37" s="17">
        <v>12084</v>
      </c>
    </row>
    <row r="38" spans="1:9">
      <c r="A38" s="48" t="s">
        <v>98</v>
      </c>
      <c r="B38" s="49" t="s">
        <v>99</v>
      </c>
      <c r="C38" s="24">
        <v>21469.019</v>
      </c>
      <c r="D38" s="51">
        <v>-0.1432957416452052</v>
      </c>
      <c r="E38" s="24">
        <v>18392.599999999999</v>
      </c>
      <c r="F38" s="51">
        <v>-0.30424192338222972</v>
      </c>
      <c r="G38" s="24">
        <v>12796.800000000001</v>
      </c>
      <c r="H38" s="237">
        <v>-5.5701425356339165E-2</v>
      </c>
      <c r="I38" s="26">
        <v>12084</v>
      </c>
    </row>
    <row r="39" spans="1:9">
      <c r="A39" s="36" t="s">
        <v>100</v>
      </c>
      <c r="B39" s="37" t="s">
        <v>3</v>
      </c>
      <c r="C39" s="38">
        <v>15993.764999999999</v>
      </c>
      <c r="D39" s="39">
        <v>-8.9495187655939556E-2</v>
      </c>
      <c r="E39" s="38">
        <v>14562.400000000001</v>
      </c>
      <c r="F39" s="39">
        <v>-0.49896995000824051</v>
      </c>
      <c r="G39" s="38">
        <v>7296.1999999999989</v>
      </c>
      <c r="H39" s="240">
        <v>3.6415120199555946</v>
      </c>
      <c r="I39" s="40">
        <v>33865.4</v>
      </c>
    </row>
    <row r="40" spans="1:9">
      <c r="A40" s="105" t="s">
        <v>0</v>
      </c>
      <c r="B40" s="29" t="s">
        <v>101</v>
      </c>
      <c r="C40" s="15">
        <v>71811.869999999908</v>
      </c>
      <c r="D40" s="16">
        <v>-0.78924097088684808</v>
      </c>
      <c r="E40" s="15">
        <v>15134.999999999862</v>
      </c>
      <c r="F40" s="16">
        <v>5.7826759167493167</v>
      </c>
      <c r="G40" s="15">
        <v>102655.79999999996</v>
      </c>
      <c r="H40" s="41">
        <v>-0.88134231090693382</v>
      </c>
      <c r="I40" s="17">
        <v>12180.899999999978</v>
      </c>
    </row>
    <row r="41" spans="1:9">
      <c r="A41" s="105" t="s">
        <v>0</v>
      </c>
      <c r="B41" s="29" t="s">
        <v>102</v>
      </c>
      <c r="C41" s="15">
        <v>55818.104999999909</v>
      </c>
      <c r="D41" s="16">
        <v>-0.98974167969335647</v>
      </c>
      <c r="E41" s="15">
        <v>572.5999999998603</v>
      </c>
      <c r="F41" s="16">
        <v>165.537897310554</v>
      </c>
      <c r="G41" s="15">
        <v>95359.599999999962</v>
      </c>
      <c r="H41" s="41">
        <v>-1.2273971367329564</v>
      </c>
      <c r="I41" s="17">
        <v>-21684.500000000022</v>
      </c>
    </row>
    <row r="42" spans="1:9">
      <c r="A42" s="115" t="s">
        <v>0</v>
      </c>
      <c r="B42" s="31" t="s">
        <v>103</v>
      </c>
      <c r="C42" s="20">
        <v>656281.39299999992</v>
      </c>
      <c r="D42" s="104">
        <v>1.0097508585010496E-2</v>
      </c>
      <c r="E42" s="20">
        <v>662908.20000000007</v>
      </c>
      <c r="F42" s="104">
        <v>-2.2209560841154032E-2</v>
      </c>
      <c r="G42" s="20">
        <v>648185.30000000016</v>
      </c>
      <c r="H42" s="241">
        <v>0.12584734643010245</v>
      </c>
      <c r="I42" s="21">
        <v>729757.70000000007</v>
      </c>
    </row>
    <row r="43" spans="1:9">
      <c r="A43" s="115">
        <v>0</v>
      </c>
      <c r="B43" s="31" t="s">
        <v>5</v>
      </c>
      <c r="C43" s="60">
        <v>4.489991568589379</v>
      </c>
      <c r="D43" s="116">
        <v>0</v>
      </c>
      <c r="E43" s="60">
        <v>1.0393204416854269</v>
      </c>
      <c r="F43" s="159">
        <v>0</v>
      </c>
      <c r="G43" s="60">
        <v>14.069762342041059</v>
      </c>
      <c r="H43" s="159">
        <v>0</v>
      </c>
      <c r="I43" s="160">
        <v>0.35968569690598595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91" orientation="landscape" r:id="rId1"/>
  <headerFooter alignWithMargins="0">
    <oddHeader>&amp;LFachgruppe für kantonale Finanzfragen (FkF)
Groupe d'études pour les finances cantonales&amp;CRechnung 2016 - Budget 2018
Compte 2016 - Budget 2018&amp;RZürich, 14.05.2018</oddHeader>
    <oddFooter>&amp;LQuelle: FkF Mai 2018&amp;RBlatt &amp;P /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7.140625" style="1223" customWidth="1"/>
    <col min="2" max="2" width="1.7109375" style="1223" customWidth="1"/>
    <col min="3" max="3" width="44.7109375" style="1223" customWidth="1"/>
    <col min="4" max="16384" width="11.42578125" style="1223"/>
  </cols>
  <sheetData>
    <row r="1" spans="1:40" s="1213" customFormat="1" ht="18" customHeight="1">
      <c r="A1" s="1206" t="s">
        <v>189</v>
      </c>
      <c r="B1" s="1207" t="s">
        <v>657</v>
      </c>
      <c r="C1" s="1208" t="s">
        <v>161</v>
      </c>
      <c r="D1" s="1209" t="s">
        <v>23</v>
      </c>
      <c r="E1" s="1210" t="s">
        <v>22</v>
      </c>
      <c r="F1" s="1209" t="s">
        <v>23</v>
      </c>
      <c r="G1" s="1210" t="s">
        <v>22</v>
      </c>
      <c r="H1" s="1211"/>
      <c r="I1" s="1212"/>
      <c r="J1" s="1212"/>
      <c r="K1" s="1212"/>
      <c r="L1" s="1212"/>
      <c r="M1" s="1212"/>
      <c r="N1" s="1212"/>
      <c r="O1" s="1212"/>
      <c r="P1" s="1212"/>
      <c r="Q1" s="1212"/>
      <c r="R1" s="1212"/>
      <c r="S1" s="1212"/>
      <c r="T1" s="1212"/>
      <c r="U1" s="1212"/>
      <c r="V1" s="1212"/>
      <c r="W1" s="1212"/>
      <c r="X1" s="1212"/>
      <c r="Y1" s="1212"/>
      <c r="Z1" s="1212"/>
      <c r="AA1" s="1212"/>
      <c r="AB1" s="1212"/>
      <c r="AC1" s="1212"/>
      <c r="AD1" s="1212"/>
      <c r="AE1" s="1212"/>
      <c r="AF1" s="1212"/>
      <c r="AG1" s="1212"/>
      <c r="AH1" s="1212"/>
      <c r="AI1" s="1212"/>
      <c r="AJ1" s="1212"/>
      <c r="AK1" s="1212"/>
      <c r="AL1" s="1212"/>
      <c r="AM1" s="1212"/>
      <c r="AN1" s="1212"/>
    </row>
    <row r="2" spans="1:40" s="1219" customFormat="1" ht="15" customHeight="1">
      <c r="A2" s="1214"/>
      <c r="B2" s="1215"/>
      <c r="C2" s="1216" t="s">
        <v>191</v>
      </c>
      <c r="D2" s="1217">
        <v>2016</v>
      </c>
      <c r="E2" s="1218">
        <v>2017</v>
      </c>
      <c r="F2" s="1217">
        <v>2017</v>
      </c>
      <c r="G2" s="1218">
        <v>2018</v>
      </c>
    </row>
    <row r="3" spans="1:40" ht="15" customHeight="1">
      <c r="A3" s="1220" t="s">
        <v>192</v>
      </c>
      <c r="B3" s="1221"/>
      <c r="C3" s="1221"/>
      <c r="D3" s="1222"/>
      <c r="E3" s="1222"/>
      <c r="F3" s="1222"/>
      <c r="G3" s="1222"/>
    </row>
    <row r="4" spans="1:40" s="1227" customFormat="1" ht="12.75" customHeight="1">
      <c r="A4" s="1224">
        <v>30</v>
      </c>
      <c r="B4" s="1225"/>
      <c r="C4" s="1226" t="s">
        <v>33</v>
      </c>
      <c r="D4" s="280">
        <v>0</v>
      </c>
      <c r="E4" s="280">
        <v>0</v>
      </c>
      <c r="F4" s="281">
        <v>0</v>
      </c>
      <c r="G4" s="281">
        <v>179376.9</v>
      </c>
    </row>
    <row r="5" spans="1:40" s="1227" customFormat="1" ht="12.75" customHeight="1">
      <c r="A5" s="1228">
        <v>31</v>
      </c>
      <c r="B5" s="1229"/>
      <c r="C5" s="1230" t="s">
        <v>193</v>
      </c>
      <c r="D5" s="286">
        <v>0</v>
      </c>
      <c r="E5" s="286">
        <v>0</v>
      </c>
      <c r="F5" s="287">
        <v>0</v>
      </c>
      <c r="G5" s="287">
        <v>65605.5</v>
      </c>
    </row>
    <row r="6" spans="1:40" s="1227" customFormat="1" ht="12.75" customHeight="1">
      <c r="A6" s="1231" t="s">
        <v>36</v>
      </c>
      <c r="B6" s="1232"/>
      <c r="C6" s="1233" t="s">
        <v>194</v>
      </c>
      <c r="D6" s="286">
        <v>0</v>
      </c>
      <c r="E6" s="286">
        <v>0</v>
      </c>
      <c r="F6" s="287">
        <v>0</v>
      </c>
      <c r="G6" s="287">
        <v>8981.9</v>
      </c>
    </row>
    <row r="7" spans="1:40" s="1227" customFormat="1" ht="12.75" customHeight="1">
      <c r="A7" s="1231" t="s">
        <v>195</v>
      </c>
      <c r="B7" s="1232"/>
      <c r="C7" s="1233" t="s">
        <v>196</v>
      </c>
      <c r="D7" s="286">
        <v>0</v>
      </c>
      <c r="E7" s="286">
        <v>0</v>
      </c>
      <c r="F7" s="287">
        <v>0</v>
      </c>
      <c r="G7" s="287">
        <v>3360</v>
      </c>
    </row>
    <row r="8" spans="1:40" s="1227" customFormat="1" ht="12.75" customHeight="1">
      <c r="A8" s="1234">
        <v>330</v>
      </c>
      <c r="B8" s="1229"/>
      <c r="C8" s="1230" t="s">
        <v>197</v>
      </c>
      <c r="D8" s="286">
        <v>0</v>
      </c>
      <c r="E8" s="286">
        <v>0</v>
      </c>
      <c r="F8" s="287">
        <v>0</v>
      </c>
      <c r="G8" s="287">
        <v>8443.1</v>
      </c>
    </row>
    <row r="9" spans="1:40" s="1227" customFormat="1" ht="12.75" customHeight="1">
      <c r="A9" s="1234">
        <v>332</v>
      </c>
      <c r="B9" s="1229"/>
      <c r="C9" s="1230" t="s">
        <v>198</v>
      </c>
      <c r="D9" s="286">
        <v>0</v>
      </c>
      <c r="E9" s="286">
        <v>0</v>
      </c>
      <c r="F9" s="287">
        <v>0</v>
      </c>
      <c r="G9" s="287">
        <v>218.2</v>
      </c>
    </row>
    <row r="10" spans="1:40" s="1227" customFormat="1" ht="12.75" customHeight="1">
      <c r="A10" s="1234">
        <v>339</v>
      </c>
      <c r="B10" s="1229"/>
      <c r="C10" s="1230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0" s="1227" customFormat="1" ht="12.75" customHeight="1">
      <c r="A11" s="1228">
        <v>350</v>
      </c>
      <c r="B11" s="1229"/>
      <c r="C11" s="1230" t="s">
        <v>200</v>
      </c>
      <c r="D11" s="286">
        <v>0</v>
      </c>
      <c r="E11" s="286">
        <v>0</v>
      </c>
      <c r="F11" s="287">
        <v>0</v>
      </c>
      <c r="G11" s="287">
        <v>0</v>
      </c>
    </row>
    <row r="12" spans="1:40" s="1238" customFormat="1">
      <c r="A12" s="1235">
        <v>351</v>
      </c>
      <c r="B12" s="1236"/>
      <c r="C12" s="1237" t="s">
        <v>201</v>
      </c>
      <c r="D12" s="286">
        <v>0</v>
      </c>
      <c r="E12" s="286">
        <v>0</v>
      </c>
      <c r="F12" s="287">
        <v>0</v>
      </c>
      <c r="G12" s="287">
        <v>2903</v>
      </c>
    </row>
    <row r="13" spans="1:40" s="1227" customFormat="1" ht="12.75" customHeight="1">
      <c r="A13" s="1228">
        <v>36</v>
      </c>
      <c r="B13" s="1229"/>
      <c r="C13" s="1230" t="s">
        <v>202</v>
      </c>
      <c r="D13" s="286">
        <v>0</v>
      </c>
      <c r="E13" s="286">
        <v>0</v>
      </c>
      <c r="F13" s="287">
        <v>0</v>
      </c>
      <c r="G13" s="287">
        <v>353587.6</v>
      </c>
    </row>
    <row r="14" spans="1:40" s="1227" customFormat="1">
      <c r="A14" s="1239" t="s">
        <v>203</v>
      </c>
      <c r="B14" s="1229"/>
      <c r="C14" s="1240" t="s">
        <v>204</v>
      </c>
      <c r="D14" s="298">
        <v>0</v>
      </c>
      <c r="E14" s="298">
        <v>0</v>
      </c>
      <c r="F14" s="299">
        <v>0</v>
      </c>
      <c r="G14" s="299">
        <v>129583.9</v>
      </c>
    </row>
    <row r="15" spans="1:40" s="1227" customFormat="1">
      <c r="A15" s="1239" t="s">
        <v>205</v>
      </c>
      <c r="B15" s="1229"/>
      <c r="C15" s="1240" t="s">
        <v>206</v>
      </c>
      <c r="D15" s="298">
        <v>0</v>
      </c>
      <c r="E15" s="298">
        <v>0</v>
      </c>
      <c r="F15" s="299">
        <v>0</v>
      </c>
      <c r="G15" s="299">
        <v>6887</v>
      </c>
    </row>
    <row r="16" spans="1:40" s="1242" customFormat="1" ht="26.25" customHeight="1">
      <c r="A16" s="1239" t="s">
        <v>207</v>
      </c>
      <c r="B16" s="1241"/>
      <c r="C16" s="1240" t="s">
        <v>208</v>
      </c>
      <c r="D16" s="301">
        <v>0</v>
      </c>
      <c r="E16" s="301">
        <v>0</v>
      </c>
      <c r="F16" s="302">
        <v>0</v>
      </c>
      <c r="G16" s="302">
        <v>6683.9</v>
      </c>
    </row>
    <row r="17" spans="1:7" s="1243" customFormat="1">
      <c r="A17" s="1228">
        <v>37</v>
      </c>
      <c r="B17" s="1229"/>
      <c r="C17" s="1230" t="s">
        <v>209</v>
      </c>
      <c r="D17" s="286">
        <v>0</v>
      </c>
      <c r="E17" s="286">
        <v>0</v>
      </c>
      <c r="F17" s="287">
        <v>0</v>
      </c>
      <c r="G17" s="287">
        <v>89015</v>
      </c>
    </row>
    <row r="18" spans="1:7" s="1243" customFormat="1">
      <c r="A18" s="1234" t="s">
        <v>210</v>
      </c>
      <c r="B18" s="1229"/>
      <c r="C18" s="1230" t="s">
        <v>211</v>
      </c>
      <c r="D18" s="298">
        <v>0</v>
      </c>
      <c r="E18" s="298">
        <v>0</v>
      </c>
      <c r="F18" s="299">
        <v>0</v>
      </c>
      <c r="G18" s="299">
        <v>0</v>
      </c>
    </row>
    <row r="19" spans="1:7" s="1243" customFormat="1">
      <c r="A19" s="1234" t="s">
        <v>212</v>
      </c>
      <c r="B19" s="1229"/>
      <c r="C19" s="1230" t="s">
        <v>213</v>
      </c>
      <c r="D19" s="298">
        <v>0</v>
      </c>
      <c r="E19" s="298">
        <v>0</v>
      </c>
      <c r="F19" s="299">
        <v>0</v>
      </c>
      <c r="G19" s="299">
        <v>4285</v>
      </c>
    </row>
    <row r="20" spans="1:7" s="1227" customFormat="1" ht="12.75" customHeight="1">
      <c r="A20" s="1244">
        <v>39</v>
      </c>
      <c r="B20" s="1245"/>
      <c r="C20" s="1246" t="s">
        <v>214</v>
      </c>
      <c r="D20" s="308">
        <v>0</v>
      </c>
      <c r="E20" s="308">
        <v>0</v>
      </c>
      <c r="F20" s="309">
        <v>0</v>
      </c>
      <c r="G20" s="309">
        <v>27278.6</v>
      </c>
    </row>
    <row r="21" spans="1:7" ht="12.75" customHeight="1">
      <c r="A21" s="1247"/>
      <c r="B21" s="1247"/>
      <c r="C21" s="1248" t="s">
        <v>215</v>
      </c>
      <c r="D21" s="312">
        <f t="shared" ref="D21:G21" si="0">D4+D5+SUM(D8:D13)+D17</f>
        <v>0</v>
      </c>
      <c r="E21" s="312">
        <f t="shared" si="0"/>
        <v>0</v>
      </c>
      <c r="F21" s="312">
        <f t="shared" si="0"/>
        <v>0</v>
      </c>
      <c r="G21" s="312">
        <f t="shared" si="0"/>
        <v>699149.29999999993</v>
      </c>
    </row>
    <row r="22" spans="1:7" s="1227" customFormat="1" ht="12.75" customHeight="1">
      <c r="A22" s="1234" t="s">
        <v>216</v>
      </c>
      <c r="B22" s="1229"/>
      <c r="C22" s="1230" t="s">
        <v>217</v>
      </c>
      <c r="D22" s="313">
        <v>0</v>
      </c>
      <c r="E22" s="313">
        <v>0</v>
      </c>
      <c r="F22" s="314">
        <v>0</v>
      </c>
      <c r="G22" s="314">
        <v>300600</v>
      </c>
    </row>
    <row r="23" spans="1:7" s="1227" customFormat="1" ht="12.75" customHeight="1">
      <c r="A23" s="1234" t="s">
        <v>218</v>
      </c>
      <c r="B23" s="1229"/>
      <c r="C23" s="1230" t="s">
        <v>219</v>
      </c>
      <c r="D23" s="313">
        <v>0</v>
      </c>
      <c r="E23" s="313">
        <v>0</v>
      </c>
      <c r="F23" s="314">
        <v>0</v>
      </c>
      <c r="G23" s="314">
        <v>27994</v>
      </c>
    </row>
    <row r="24" spans="1:7" s="1249" customFormat="1" ht="12.75" customHeight="1">
      <c r="A24" s="1228">
        <v>41</v>
      </c>
      <c r="B24" s="1229"/>
      <c r="C24" s="1230" t="s">
        <v>220</v>
      </c>
      <c r="D24" s="313">
        <v>0</v>
      </c>
      <c r="E24" s="313">
        <v>0</v>
      </c>
      <c r="F24" s="314">
        <v>0</v>
      </c>
      <c r="G24" s="314">
        <v>15400.2</v>
      </c>
    </row>
    <row r="25" spans="1:7" s="1227" customFormat="1" ht="12.75" customHeight="1">
      <c r="A25" s="1250">
        <v>42</v>
      </c>
      <c r="B25" s="1251"/>
      <c r="C25" s="1230" t="s">
        <v>221</v>
      </c>
      <c r="D25" s="318">
        <v>0</v>
      </c>
      <c r="E25" s="318">
        <v>0</v>
      </c>
      <c r="F25" s="319">
        <v>0</v>
      </c>
      <c r="G25" s="319">
        <v>56011.4</v>
      </c>
    </row>
    <row r="26" spans="1:7" s="1252" customFormat="1" ht="12.75" customHeight="1">
      <c r="A26" s="1235">
        <v>430</v>
      </c>
      <c r="B26" s="1229"/>
      <c r="C26" s="1230" t="s">
        <v>222</v>
      </c>
      <c r="D26" s="320">
        <v>0</v>
      </c>
      <c r="E26" s="320">
        <v>0</v>
      </c>
      <c r="F26" s="321">
        <v>0</v>
      </c>
      <c r="G26" s="321">
        <v>382</v>
      </c>
    </row>
    <row r="27" spans="1:7" s="1252" customFormat="1" ht="12.75" customHeight="1">
      <c r="A27" s="1235">
        <v>431</v>
      </c>
      <c r="B27" s="1229"/>
      <c r="C27" s="1230" t="s">
        <v>223</v>
      </c>
      <c r="D27" s="320">
        <v>0</v>
      </c>
      <c r="E27" s="320">
        <v>0</v>
      </c>
      <c r="F27" s="321">
        <v>0</v>
      </c>
      <c r="G27" s="321">
        <v>250</v>
      </c>
    </row>
    <row r="28" spans="1:7" s="1252" customFormat="1" ht="12.75" customHeight="1">
      <c r="A28" s="1235">
        <v>432</v>
      </c>
      <c r="B28" s="1229"/>
      <c r="C28" s="1230" t="s">
        <v>224</v>
      </c>
      <c r="D28" s="320">
        <v>0</v>
      </c>
      <c r="E28" s="320">
        <v>0</v>
      </c>
      <c r="F28" s="321">
        <v>0</v>
      </c>
      <c r="G28" s="321">
        <v>0</v>
      </c>
    </row>
    <row r="29" spans="1:7" s="1252" customFormat="1" ht="12.75" customHeight="1">
      <c r="A29" s="1235">
        <v>439</v>
      </c>
      <c r="B29" s="1229"/>
      <c r="C29" s="1230" t="s">
        <v>225</v>
      </c>
      <c r="D29" s="320">
        <v>0</v>
      </c>
      <c r="E29" s="320">
        <v>0</v>
      </c>
      <c r="F29" s="321">
        <v>0</v>
      </c>
      <c r="G29" s="321">
        <v>0</v>
      </c>
    </row>
    <row r="30" spans="1:7" s="1227" customFormat="1" ht="25.5">
      <c r="A30" s="1235">
        <v>450</v>
      </c>
      <c r="B30" s="1236"/>
      <c r="C30" s="1237" t="s">
        <v>226</v>
      </c>
      <c r="D30" s="323">
        <v>0</v>
      </c>
      <c r="E30" s="323">
        <v>0</v>
      </c>
      <c r="F30" s="324">
        <v>0</v>
      </c>
      <c r="G30" s="324">
        <v>1133.0999999999999</v>
      </c>
    </row>
    <row r="31" spans="1:7" s="1238" customFormat="1" ht="25.5">
      <c r="A31" s="1235">
        <v>451</v>
      </c>
      <c r="B31" s="1236"/>
      <c r="C31" s="1237" t="s">
        <v>227</v>
      </c>
      <c r="D31" s="325">
        <v>0</v>
      </c>
      <c r="E31" s="325">
        <v>0</v>
      </c>
      <c r="F31" s="326">
        <v>0</v>
      </c>
      <c r="G31" s="326">
        <v>3055</v>
      </c>
    </row>
    <row r="32" spans="1:7" s="1227" customFormat="1" ht="12.75" customHeight="1">
      <c r="A32" s="1228">
        <v>46</v>
      </c>
      <c r="B32" s="1229"/>
      <c r="C32" s="1230" t="s">
        <v>228</v>
      </c>
      <c r="D32" s="318">
        <v>0</v>
      </c>
      <c r="E32" s="318">
        <v>0</v>
      </c>
      <c r="F32" s="319">
        <v>0</v>
      </c>
      <c r="G32" s="319">
        <v>166120.6</v>
      </c>
    </row>
    <row r="33" spans="1:7" s="1238" customFormat="1" ht="12.75" customHeight="1">
      <c r="A33" s="1253" t="s">
        <v>229</v>
      </c>
      <c r="B33" s="1232"/>
      <c r="C33" s="1233" t="s">
        <v>230</v>
      </c>
      <c r="D33" s="318">
        <v>0</v>
      </c>
      <c r="E33" s="318">
        <v>0</v>
      </c>
      <c r="F33" s="319">
        <v>0</v>
      </c>
      <c r="G33" s="319">
        <v>0</v>
      </c>
    </row>
    <row r="34" spans="1:7" s="1227" customFormat="1" ht="15" customHeight="1">
      <c r="A34" s="1228">
        <v>47</v>
      </c>
      <c r="B34" s="1229"/>
      <c r="C34" s="1230" t="s">
        <v>209</v>
      </c>
      <c r="D34" s="318">
        <v>0</v>
      </c>
      <c r="E34" s="318">
        <v>0</v>
      </c>
      <c r="F34" s="319">
        <v>0</v>
      </c>
      <c r="G34" s="319">
        <v>89015</v>
      </c>
    </row>
    <row r="35" spans="1:7" s="1227" customFormat="1" ht="15" customHeight="1">
      <c r="A35" s="1244">
        <v>49</v>
      </c>
      <c r="B35" s="1245"/>
      <c r="C35" s="1246" t="s">
        <v>231</v>
      </c>
      <c r="D35" s="328">
        <v>0</v>
      </c>
      <c r="E35" s="328">
        <v>0</v>
      </c>
      <c r="F35" s="329">
        <v>0</v>
      </c>
      <c r="G35" s="329">
        <v>27278.6</v>
      </c>
    </row>
    <row r="36" spans="1:7" s="1257" customFormat="1" ht="13.5" customHeight="1">
      <c r="A36" s="1254"/>
      <c r="B36" s="1255"/>
      <c r="C36" s="1256" t="s">
        <v>232</v>
      </c>
      <c r="D36" s="333">
        <f t="shared" ref="D36:G36" si="1">D22+D23+D24+D25+D26+D27+D28+D29+D30+D31+D32+D34</f>
        <v>0</v>
      </c>
      <c r="E36" s="333">
        <f t="shared" si="1"/>
        <v>0</v>
      </c>
      <c r="F36" s="333">
        <f t="shared" si="1"/>
        <v>0</v>
      </c>
      <c r="G36" s="333">
        <f t="shared" si="1"/>
        <v>659961.30000000005</v>
      </c>
    </row>
    <row r="37" spans="1:7" s="1212" customFormat="1" ht="15" customHeight="1">
      <c r="A37" s="1254"/>
      <c r="B37" s="1255"/>
      <c r="C37" s="1256" t="s">
        <v>233</v>
      </c>
      <c r="D37" s="333">
        <f t="shared" ref="D37:G37" si="2">D36-D21</f>
        <v>0</v>
      </c>
      <c r="E37" s="333">
        <f t="shared" si="2"/>
        <v>0</v>
      </c>
      <c r="F37" s="333">
        <f t="shared" si="2"/>
        <v>0</v>
      </c>
      <c r="G37" s="333">
        <f t="shared" si="2"/>
        <v>-39187.999999999884</v>
      </c>
    </row>
    <row r="38" spans="1:7" s="1238" customFormat="1" ht="15" customHeight="1">
      <c r="A38" s="1234">
        <v>340</v>
      </c>
      <c r="B38" s="1229"/>
      <c r="C38" s="1230" t="s">
        <v>234</v>
      </c>
      <c r="D38" s="335">
        <v>0</v>
      </c>
      <c r="E38" s="335">
        <v>0</v>
      </c>
      <c r="F38" s="336">
        <v>0</v>
      </c>
      <c r="G38" s="336">
        <v>1523.2</v>
      </c>
    </row>
    <row r="39" spans="1:7" s="1238" customFormat="1" ht="15" customHeight="1">
      <c r="A39" s="1234">
        <v>341</v>
      </c>
      <c r="B39" s="1229"/>
      <c r="C39" s="1230" t="s">
        <v>235</v>
      </c>
      <c r="D39" s="335">
        <v>0</v>
      </c>
      <c r="E39" s="335">
        <v>0</v>
      </c>
      <c r="F39" s="336">
        <v>0</v>
      </c>
      <c r="G39" s="336">
        <v>0</v>
      </c>
    </row>
    <row r="40" spans="1:7" s="1238" customFormat="1" ht="15" customHeight="1">
      <c r="A40" s="1234">
        <v>342</v>
      </c>
      <c r="B40" s="1229"/>
      <c r="C40" s="1230" t="s">
        <v>236</v>
      </c>
      <c r="D40" s="335">
        <v>0</v>
      </c>
      <c r="E40" s="335">
        <v>0</v>
      </c>
      <c r="F40" s="336">
        <v>0</v>
      </c>
      <c r="G40" s="336">
        <v>0</v>
      </c>
    </row>
    <row r="41" spans="1:7" s="1238" customFormat="1" ht="15" customHeight="1">
      <c r="A41" s="1234">
        <v>343</v>
      </c>
      <c r="B41" s="1229"/>
      <c r="C41" s="1230" t="s">
        <v>237</v>
      </c>
      <c r="D41" s="335">
        <v>0</v>
      </c>
      <c r="E41" s="335">
        <v>0</v>
      </c>
      <c r="F41" s="336">
        <v>0</v>
      </c>
      <c r="G41" s="336">
        <v>1234</v>
      </c>
    </row>
    <row r="42" spans="1:7" s="1238" customFormat="1" ht="15" customHeight="1">
      <c r="A42" s="1234">
        <v>344</v>
      </c>
      <c r="B42" s="1229"/>
      <c r="C42" s="1230" t="s">
        <v>238</v>
      </c>
      <c r="D42" s="335">
        <v>0</v>
      </c>
      <c r="E42" s="335">
        <v>0</v>
      </c>
      <c r="F42" s="336">
        <v>0</v>
      </c>
      <c r="G42" s="336">
        <v>0</v>
      </c>
    </row>
    <row r="43" spans="1:7" s="1238" customFormat="1" ht="15" customHeight="1">
      <c r="A43" s="1234">
        <v>349</v>
      </c>
      <c r="B43" s="1229"/>
      <c r="C43" s="1230" t="s">
        <v>239</v>
      </c>
      <c r="D43" s="335">
        <v>0</v>
      </c>
      <c r="E43" s="335">
        <v>0</v>
      </c>
      <c r="F43" s="336">
        <v>0</v>
      </c>
      <c r="G43" s="336">
        <v>150</v>
      </c>
    </row>
    <row r="44" spans="1:7" s="1227" customFormat="1" ht="15" customHeight="1">
      <c r="A44" s="1228">
        <v>440</v>
      </c>
      <c r="B44" s="1229"/>
      <c r="C44" s="1230" t="s">
        <v>240</v>
      </c>
      <c r="D44" s="335">
        <v>0</v>
      </c>
      <c r="E44" s="335">
        <v>0</v>
      </c>
      <c r="F44" s="336">
        <v>0</v>
      </c>
      <c r="G44" s="336">
        <v>1016.7</v>
      </c>
    </row>
    <row r="45" spans="1:7" s="1227" customFormat="1" ht="15" customHeight="1">
      <c r="A45" s="1228">
        <v>441</v>
      </c>
      <c r="B45" s="1229"/>
      <c r="C45" s="1230" t="s">
        <v>241</v>
      </c>
      <c r="D45" s="335">
        <v>0</v>
      </c>
      <c r="E45" s="335">
        <v>0</v>
      </c>
      <c r="F45" s="336">
        <v>0</v>
      </c>
      <c r="G45" s="336">
        <v>0</v>
      </c>
    </row>
    <row r="46" spans="1:7" s="1227" customFormat="1" ht="15" customHeight="1">
      <c r="A46" s="1228">
        <v>442</v>
      </c>
      <c r="B46" s="1229"/>
      <c r="C46" s="1230" t="s">
        <v>242</v>
      </c>
      <c r="D46" s="335">
        <v>0</v>
      </c>
      <c r="E46" s="335">
        <v>0</v>
      </c>
      <c r="F46" s="336">
        <v>0</v>
      </c>
      <c r="G46" s="336">
        <v>9.1999999999999993</v>
      </c>
    </row>
    <row r="47" spans="1:7" s="1227" customFormat="1" ht="15" customHeight="1">
      <c r="A47" s="1228">
        <v>443</v>
      </c>
      <c r="B47" s="1229"/>
      <c r="C47" s="1230" t="s">
        <v>243</v>
      </c>
      <c r="D47" s="335">
        <v>0</v>
      </c>
      <c r="E47" s="335">
        <v>0</v>
      </c>
      <c r="F47" s="336">
        <v>0</v>
      </c>
      <c r="G47" s="336">
        <v>3002.5</v>
      </c>
    </row>
    <row r="48" spans="1:7" s="1227" customFormat="1" ht="15" customHeight="1">
      <c r="A48" s="1228">
        <v>444</v>
      </c>
      <c r="B48" s="1229"/>
      <c r="C48" s="1230" t="s">
        <v>238</v>
      </c>
      <c r="D48" s="335">
        <v>0</v>
      </c>
      <c r="E48" s="335">
        <v>0</v>
      </c>
      <c r="F48" s="336">
        <v>0</v>
      </c>
      <c r="G48" s="336">
        <v>0</v>
      </c>
    </row>
    <row r="49" spans="1:7" s="1227" customFormat="1" ht="15" customHeight="1">
      <c r="A49" s="1228">
        <v>445</v>
      </c>
      <c r="B49" s="1229"/>
      <c r="C49" s="1230" t="s">
        <v>244</v>
      </c>
      <c r="D49" s="335">
        <v>0</v>
      </c>
      <c r="E49" s="335">
        <v>0</v>
      </c>
      <c r="F49" s="336">
        <v>0</v>
      </c>
      <c r="G49" s="336">
        <v>88.3</v>
      </c>
    </row>
    <row r="50" spans="1:7" s="1227" customFormat="1" ht="15" customHeight="1">
      <c r="A50" s="1228">
        <v>446</v>
      </c>
      <c r="B50" s="1229"/>
      <c r="C50" s="1230" t="s">
        <v>245</v>
      </c>
      <c r="D50" s="335">
        <v>0</v>
      </c>
      <c r="E50" s="335">
        <v>0</v>
      </c>
      <c r="F50" s="336">
        <v>0</v>
      </c>
      <c r="G50" s="336">
        <v>31793</v>
      </c>
    </row>
    <row r="51" spans="1:7" s="1227" customFormat="1" ht="15" customHeight="1">
      <c r="A51" s="1228">
        <v>447</v>
      </c>
      <c r="B51" s="1229"/>
      <c r="C51" s="1230" t="s">
        <v>246</v>
      </c>
      <c r="D51" s="335">
        <v>0</v>
      </c>
      <c r="E51" s="335">
        <v>0</v>
      </c>
      <c r="F51" s="336">
        <v>0</v>
      </c>
      <c r="G51" s="336">
        <v>3021.2</v>
      </c>
    </row>
    <row r="52" spans="1:7" s="1227" customFormat="1" ht="15" customHeight="1">
      <c r="A52" s="1228">
        <v>448</v>
      </c>
      <c r="B52" s="1229"/>
      <c r="C52" s="1230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1227" customFormat="1" ht="15" customHeight="1">
      <c r="A53" s="1228">
        <v>449</v>
      </c>
      <c r="B53" s="1229"/>
      <c r="C53" s="1230" t="s">
        <v>248</v>
      </c>
      <c r="D53" s="335">
        <v>0</v>
      </c>
      <c r="E53" s="335">
        <v>0</v>
      </c>
      <c r="F53" s="336">
        <v>0</v>
      </c>
      <c r="G53" s="336">
        <v>0</v>
      </c>
    </row>
    <row r="54" spans="1:7" s="1238" customFormat="1" ht="13.5" customHeight="1">
      <c r="A54" s="1258" t="s">
        <v>249</v>
      </c>
      <c r="B54" s="1259"/>
      <c r="C54" s="1259" t="s">
        <v>250</v>
      </c>
      <c r="D54" s="339">
        <v>0</v>
      </c>
      <c r="E54" s="339">
        <v>0</v>
      </c>
      <c r="F54" s="340">
        <v>0</v>
      </c>
      <c r="G54" s="340">
        <v>0</v>
      </c>
    </row>
    <row r="55" spans="1:7" ht="15" customHeight="1">
      <c r="A55" s="1260"/>
      <c r="B55" s="1260"/>
      <c r="C55" s="1248" t="s">
        <v>251</v>
      </c>
      <c r="D55" s="312">
        <f t="shared" ref="D55:G55" si="3">SUM(D44:D53)-SUM(D38:D43)</f>
        <v>0</v>
      </c>
      <c r="E55" s="312">
        <f t="shared" si="3"/>
        <v>0</v>
      </c>
      <c r="F55" s="312">
        <f t="shared" ref="F55" si="4">SUM(F44:F53)-SUM(F38:F43)</f>
        <v>0</v>
      </c>
      <c r="G55" s="312">
        <f t="shared" si="3"/>
        <v>36023.699999999997</v>
      </c>
    </row>
    <row r="56" spans="1:7" ht="14.25" customHeight="1">
      <c r="A56" s="1260"/>
      <c r="B56" s="1260"/>
      <c r="C56" s="1248" t="s">
        <v>252</v>
      </c>
      <c r="D56" s="312">
        <f t="shared" ref="D56:G56" si="5">D55+D37</f>
        <v>0</v>
      </c>
      <c r="E56" s="312">
        <f t="shared" si="5"/>
        <v>0</v>
      </c>
      <c r="F56" s="312">
        <f t="shared" si="5"/>
        <v>0</v>
      </c>
      <c r="G56" s="312">
        <f t="shared" si="5"/>
        <v>-3164.2999999998865</v>
      </c>
    </row>
    <row r="57" spans="1:7" s="1227" customFormat="1" ht="15.75" customHeight="1">
      <c r="A57" s="1261">
        <v>380</v>
      </c>
      <c r="B57" s="1262"/>
      <c r="C57" s="1263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1227" customFormat="1" ht="15.75" customHeight="1">
      <c r="A58" s="1261">
        <v>381</v>
      </c>
      <c r="B58" s="1262"/>
      <c r="C58" s="1263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1238" customFormat="1" ht="25.5">
      <c r="A59" s="1235">
        <v>383</v>
      </c>
      <c r="B59" s="1236"/>
      <c r="C59" s="1237" t="s">
        <v>255</v>
      </c>
      <c r="D59" s="347">
        <v>0</v>
      </c>
      <c r="E59" s="347">
        <v>0</v>
      </c>
      <c r="F59" s="348">
        <v>0</v>
      </c>
      <c r="G59" s="348">
        <v>0</v>
      </c>
    </row>
    <row r="60" spans="1:7" s="1238" customFormat="1">
      <c r="A60" s="1235">
        <v>3840</v>
      </c>
      <c r="B60" s="1236"/>
      <c r="C60" s="1237" t="s">
        <v>256</v>
      </c>
      <c r="D60" s="349">
        <v>0</v>
      </c>
      <c r="E60" s="349">
        <v>0</v>
      </c>
      <c r="F60" s="350">
        <v>0</v>
      </c>
      <c r="G60" s="350">
        <v>0</v>
      </c>
    </row>
    <row r="61" spans="1:7" s="1238" customFormat="1">
      <c r="A61" s="1235">
        <v>3841</v>
      </c>
      <c r="B61" s="1236"/>
      <c r="C61" s="1237" t="s">
        <v>257</v>
      </c>
      <c r="D61" s="349">
        <v>0</v>
      </c>
      <c r="E61" s="349">
        <v>0</v>
      </c>
      <c r="F61" s="350">
        <v>0</v>
      </c>
      <c r="G61" s="350">
        <v>0</v>
      </c>
    </row>
    <row r="62" spans="1:7" s="1238" customFormat="1">
      <c r="A62" s="1264">
        <v>386</v>
      </c>
      <c r="B62" s="1265"/>
      <c r="C62" s="1266" t="s">
        <v>258</v>
      </c>
      <c r="D62" s="349">
        <v>0</v>
      </c>
      <c r="E62" s="349">
        <v>0</v>
      </c>
      <c r="F62" s="350">
        <v>0</v>
      </c>
      <c r="G62" s="350">
        <v>0</v>
      </c>
    </row>
    <row r="63" spans="1:7" s="1238" customFormat="1" ht="25.5">
      <c r="A63" s="1235">
        <v>387</v>
      </c>
      <c r="B63" s="1236"/>
      <c r="C63" s="1237" t="s">
        <v>259</v>
      </c>
      <c r="D63" s="349">
        <v>0</v>
      </c>
      <c r="E63" s="349">
        <v>0</v>
      </c>
      <c r="F63" s="350">
        <v>0</v>
      </c>
      <c r="G63" s="350">
        <v>0</v>
      </c>
    </row>
    <row r="64" spans="1:7" s="1238" customFormat="1">
      <c r="A64" s="1234">
        <v>389</v>
      </c>
      <c r="B64" s="1267"/>
      <c r="C64" s="1230" t="s">
        <v>61</v>
      </c>
      <c r="D64" s="335">
        <v>0</v>
      </c>
      <c r="E64" s="335">
        <v>0</v>
      </c>
      <c r="F64" s="336">
        <v>0</v>
      </c>
      <c r="G64" s="336">
        <v>0</v>
      </c>
    </row>
    <row r="65" spans="1:7" s="1227" customFormat="1">
      <c r="A65" s="1228" t="s">
        <v>260</v>
      </c>
      <c r="B65" s="1229"/>
      <c r="C65" s="1230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1270" customFormat="1">
      <c r="A66" s="1268" t="s">
        <v>262</v>
      </c>
      <c r="B66" s="1269"/>
      <c r="C66" s="1237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1227" customFormat="1">
      <c r="A67" s="1268">
        <v>481</v>
      </c>
      <c r="B67" s="1229"/>
      <c r="C67" s="1230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1227" customFormat="1">
      <c r="A68" s="1268">
        <v>482</v>
      </c>
      <c r="B68" s="1229"/>
      <c r="C68" s="1230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1227" customFormat="1">
      <c r="A69" s="1268">
        <v>483</v>
      </c>
      <c r="B69" s="1229"/>
      <c r="C69" s="1230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1227" customFormat="1">
      <c r="A70" s="1268">
        <v>484</v>
      </c>
      <c r="B70" s="1229"/>
      <c r="C70" s="1230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1227" customFormat="1">
      <c r="A71" s="1268">
        <v>485</v>
      </c>
      <c r="B71" s="1229"/>
      <c r="C71" s="1230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1227" customFormat="1">
      <c r="A72" s="1268">
        <v>486</v>
      </c>
      <c r="B72" s="1229"/>
      <c r="C72" s="1230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1238" customFormat="1">
      <c r="A73" s="1268">
        <v>487</v>
      </c>
      <c r="B73" s="1232"/>
      <c r="C73" s="1230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1238" customFormat="1">
      <c r="A74" s="1268">
        <v>489</v>
      </c>
      <c r="B74" s="1271"/>
      <c r="C74" s="1246" t="s">
        <v>78</v>
      </c>
      <c r="D74" s="335">
        <v>0</v>
      </c>
      <c r="E74" s="335">
        <v>0</v>
      </c>
      <c r="F74" s="336">
        <v>0</v>
      </c>
      <c r="G74" s="336">
        <v>2082.4</v>
      </c>
    </row>
    <row r="75" spans="1:7" s="1238" customFormat="1">
      <c r="A75" s="1272" t="s">
        <v>271</v>
      </c>
      <c r="B75" s="1271"/>
      <c r="C75" s="1259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1247"/>
      <c r="B76" s="1247"/>
      <c r="C76" s="1248" t="s">
        <v>273</v>
      </c>
      <c r="D76" s="312">
        <f t="shared" ref="D76:G76" si="6">SUM(D65:D74)-SUM(D57:D64)</f>
        <v>0</v>
      </c>
      <c r="E76" s="312">
        <f t="shared" si="6"/>
        <v>0</v>
      </c>
      <c r="F76" s="312">
        <f t="shared" ref="F76" si="7">SUM(F65:F74)-SUM(F57:F64)</f>
        <v>0</v>
      </c>
      <c r="G76" s="312">
        <f t="shared" si="6"/>
        <v>2082.4</v>
      </c>
    </row>
    <row r="77" spans="1:7">
      <c r="A77" s="1273"/>
      <c r="B77" s="1273"/>
      <c r="C77" s="1248" t="s">
        <v>274</v>
      </c>
      <c r="D77" s="312">
        <f t="shared" ref="D77:G77" si="8">D56+D76</f>
        <v>0</v>
      </c>
      <c r="E77" s="312">
        <f t="shared" si="8"/>
        <v>0</v>
      </c>
      <c r="F77" s="312">
        <f t="shared" si="8"/>
        <v>0</v>
      </c>
      <c r="G77" s="312">
        <f t="shared" si="8"/>
        <v>-1081.8999999998864</v>
      </c>
    </row>
    <row r="78" spans="1:7">
      <c r="A78" s="1274">
        <v>3</v>
      </c>
      <c r="B78" s="1274"/>
      <c r="C78" s="1275" t="s">
        <v>275</v>
      </c>
      <c r="D78" s="363">
        <f t="shared" ref="D78:G78" si="9">D20+D21+SUM(D38:D43)+SUM(D57:D64)</f>
        <v>0</v>
      </c>
      <c r="E78" s="363">
        <f t="shared" si="9"/>
        <v>0</v>
      </c>
      <c r="F78" s="363">
        <f t="shared" si="9"/>
        <v>0</v>
      </c>
      <c r="G78" s="363">
        <f t="shared" si="9"/>
        <v>729335.09999999986</v>
      </c>
    </row>
    <row r="79" spans="1:7" ht="13.9" customHeight="1">
      <c r="A79" s="1274">
        <v>4</v>
      </c>
      <c r="B79" s="1274"/>
      <c r="C79" s="1275" t="s">
        <v>276</v>
      </c>
      <c r="D79" s="363">
        <f t="shared" ref="D79:G79" si="10">D35+D36+SUM(D44:D53)+SUM(D65:D74)</f>
        <v>0</v>
      </c>
      <c r="E79" s="363">
        <f t="shared" si="10"/>
        <v>0</v>
      </c>
      <c r="F79" s="363">
        <f t="shared" si="10"/>
        <v>0</v>
      </c>
      <c r="G79" s="363">
        <f t="shared" si="10"/>
        <v>728253.20000000007</v>
      </c>
    </row>
    <row r="80" spans="1:7">
      <c r="A80" s="1276"/>
      <c r="B80" s="1276"/>
      <c r="C80" s="1277"/>
    </row>
    <row r="81" spans="1:7">
      <c r="A81" s="1278" t="s">
        <v>277</v>
      </c>
      <c r="B81" s="1279"/>
      <c r="C81" s="1279"/>
    </row>
    <row r="82" spans="1:7" s="1227" customFormat="1">
      <c r="A82" s="1280">
        <v>50</v>
      </c>
      <c r="B82" s="1281"/>
      <c r="C82" s="1281" t="s">
        <v>278</v>
      </c>
      <c r="D82" s="370">
        <v>0</v>
      </c>
      <c r="E82" s="370">
        <v>0</v>
      </c>
      <c r="F82" s="371">
        <v>0</v>
      </c>
      <c r="G82" s="371">
        <v>30253.4</v>
      </c>
    </row>
    <row r="83" spans="1:7" s="1227" customFormat="1">
      <c r="A83" s="1280">
        <v>51</v>
      </c>
      <c r="B83" s="1281"/>
      <c r="C83" s="1281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1227" customFormat="1">
      <c r="A84" s="1280">
        <v>52</v>
      </c>
      <c r="B84" s="1281"/>
      <c r="C84" s="1281" t="s">
        <v>280</v>
      </c>
      <c r="D84" s="335">
        <v>0</v>
      </c>
      <c r="E84" s="335">
        <v>0</v>
      </c>
      <c r="F84" s="336">
        <v>0</v>
      </c>
      <c r="G84" s="336">
        <v>1091</v>
      </c>
    </row>
    <row r="85" spans="1:7" s="1227" customFormat="1">
      <c r="A85" s="1282">
        <v>54</v>
      </c>
      <c r="B85" s="1283"/>
      <c r="C85" s="1283" t="s">
        <v>281</v>
      </c>
      <c r="D85" s="374">
        <v>0</v>
      </c>
      <c r="E85" s="374">
        <v>0</v>
      </c>
      <c r="F85" s="375">
        <v>0</v>
      </c>
      <c r="G85" s="375">
        <v>2445</v>
      </c>
    </row>
    <row r="86" spans="1:7" s="1227" customFormat="1">
      <c r="A86" s="1282">
        <v>55</v>
      </c>
      <c r="B86" s="1283"/>
      <c r="C86" s="1283" t="s">
        <v>282</v>
      </c>
      <c r="D86" s="374">
        <v>0</v>
      </c>
      <c r="E86" s="374">
        <v>0</v>
      </c>
      <c r="F86" s="375">
        <v>0</v>
      </c>
      <c r="G86" s="375">
        <v>0</v>
      </c>
    </row>
    <row r="87" spans="1:7" s="1227" customFormat="1">
      <c r="A87" s="1282">
        <v>56</v>
      </c>
      <c r="B87" s="1283"/>
      <c r="C87" s="1283" t="s">
        <v>283</v>
      </c>
      <c r="D87" s="376">
        <v>0</v>
      </c>
      <c r="E87" s="376">
        <v>0</v>
      </c>
      <c r="F87" s="377">
        <v>0</v>
      </c>
      <c r="G87" s="377">
        <v>6240</v>
      </c>
    </row>
    <row r="88" spans="1:7" s="1227" customFormat="1">
      <c r="A88" s="1280">
        <v>57</v>
      </c>
      <c r="B88" s="1281"/>
      <c r="C88" s="1281" t="s">
        <v>284</v>
      </c>
      <c r="D88" s="335">
        <v>0</v>
      </c>
      <c r="E88" s="335">
        <v>0</v>
      </c>
      <c r="F88" s="336">
        <v>0</v>
      </c>
      <c r="G88" s="336">
        <v>5920</v>
      </c>
    </row>
    <row r="89" spans="1:7" s="1227" customFormat="1">
      <c r="A89" s="1280">
        <v>580</v>
      </c>
      <c r="B89" s="1281"/>
      <c r="C89" s="1281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1227" customFormat="1">
      <c r="A90" s="1280">
        <v>582</v>
      </c>
      <c r="B90" s="1281"/>
      <c r="C90" s="1281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1227" customFormat="1">
      <c r="A91" s="1280">
        <v>584</v>
      </c>
      <c r="B91" s="1281"/>
      <c r="C91" s="1281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1227" customFormat="1">
      <c r="A92" s="1280">
        <v>585</v>
      </c>
      <c r="B92" s="1281"/>
      <c r="C92" s="1281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1227" customFormat="1">
      <c r="A93" s="1280">
        <v>586</v>
      </c>
      <c r="B93" s="1281"/>
      <c r="C93" s="1281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1227" customFormat="1">
      <c r="A94" s="1284">
        <v>589</v>
      </c>
      <c r="B94" s="1285"/>
      <c r="C94" s="1285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1286">
        <v>5</v>
      </c>
      <c r="B95" s="1287"/>
      <c r="C95" s="1287" t="s">
        <v>291</v>
      </c>
      <c r="D95" s="384">
        <f t="shared" ref="D95:G95" si="11">SUM(D82:D94)</f>
        <v>0</v>
      </c>
      <c r="E95" s="384">
        <f t="shared" si="11"/>
        <v>0</v>
      </c>
      <c r="F95" s="384">
        <f t="shared" si="11"/>
        <v>0</v>
      </c>
      <c r="G95" s="384">
        <f t="shared" si="11"/>
        <v>45949.4</v>
      </c>
    </row>
    <row r="96" spans="1:7" s="1227" customFormat="1">
      <c r="A96" s="1280">
        <v>60</v>
      </c>
      <c r="B96" s="1281"/>
      <c r="C96" s="1281" t="s">
        <v>292</v>
      </c>
      <c r="D96" s="335">
        <v>0</v>
      </c>
      <c r="E96" s="335">
        <v>0</v>
      </c>
      <c r="F96" s="336">
        <v>0</v>
      </c>
      <c r="G96" s="336">
        <v>0</v>
      </c>
    </row>
    <row r="97" spans="1:7" s="1227" customFormat="1">
      <c r="A97" s="1280">
        <v>61</v>
      </c>
      <c r="B97" s="1281"/>
      <c r="C97" s="1281" t="s">
        <v>293</v>
      </c>
      <c r="D97" s="335">
        <v>0</v>
      </c>
      <c r="E97" s="335">
        <v>0</v>
      </c>
      <c r="F97" s="336">
        <v>0</v>
      </c>
      <c r="G97" s="336">
        <v>0</v>
      </c>
    </row>
    <row r="98" spans="1:7" s="1227" customFormat="1">
      <c r="A98" s="1280">
        <v>62</v>
      </c>
      <c r="B98" s="1281"/>
      <c r="C98" s="1281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1227" customFormat="1">
      <c r="A99" s="1280">
        <v>63</v>
      </c>
      <c r="B99" s="1281"/>
      <c r="C99" s="1281" t="s">
        <v>295</v>
      </c>
      <c r="D99" s="318">
        <v>0</v>
      </c>
      <c r="E99" s="318">
        <v>0</v>
      </c>
      <c r="F99" s="319">
        <v>0</v>
      </c>
      <c r="G99" s="319">
        <v>4274</v>
      </c>
    </row>
    <row r="100" spans="1:7" s="1227" customFormat="1">
      <c r="A100" s="1280">
        <v>64</v>
      </c>
      <c r="B100" s="1281"/>
      <c r="C100" s="1281" t="s">
        <v>296</v>
      </c>
      <c r="D100" s="335">
        <v>0</v>
      </c>
      <c r="E100" s="335">
        <v>0</v>
      </c>
      <c r="F100" s="336">
        <v>0</v>
      </c>
      <c r="G100" s="336">
        <v>1890</v>
      </c>
    </row>
    <row r="101" spans="1:7" s="1227" customFormat="1">
      <c r="A101" s="1280">
        <v>65</v>
      </c>
      <c r="B101" s="1281"/>
      <c r="C101" s="1281" t="s">
        <v>297</v>
      </c>
      <c r="D101" s="335">
        <v>0</v>
      </c>
      <c r="E101" s="335">
        <v>0</v>
      </c>
      <c r="F101" s="336">
        <v>0</v>
      </c>
      <c r="G101" s="336">
        <v>0</v>
      </c>
    </row>
    <row r="102" spans="1:7" s="1227" customFormat="1">
      <c r="A102" s="1280">
        <v>66</v>
      </c>
      <c r="B102" s="1281"/>
      <c r="C102" s="1281" t="s">
        <v>298</v>
      </c>
      <c r="D102" s="335">
        <v>0</v>
      </c>
      <c r="E102" s="335">
        <v>0</v>
      </c>
      <c r="F102" s="336">
        <v>0</v>
      </c>
      <c r="G102" s="336">
        <v>0</v>
      </c>
    </row>
    <row r="103" spans="1:7" s="1227" customFormat="1">
      <c r="A103" s="1280">
        <v>67</v>
      </c>
      <c r="B103" s="1281"/>
      <c r="C103" s="1281" t="s">
        <v>284</v>
      </c>
      <c r="D103" s="286">
        <v>0</v>
      </c>
      <c r="E103" s="286">
        <v>0</v>
      </c>
      <c r="F103" s="287">
        <v>0</v>
      </c>
      <c r="G103" s="287">
        <v>5920</v>
      </c>
    </row>
    <row r="104" spans="1:7" s="1227" customFormat="1" ht="25.5">
      <c r="A104" s="1288" t="s">
        <v>299</v>
      </c>
      <c r="B104" s="1281"/>
      <c r="C104" s="1289" t="s">
        <v>300</v>
      </c>
      <c r="D104" s="387">
        <v>0</v>
      </c>
      <c r="E104" s="387">
        <v>0</v>
      </c>
      <c r="F104" s="388">
        <v>0</v>
      </c>
      <c r="G104" s="388">
        <v>0</v>
      </c>
    </row>
    <row r="105" spans="1:7" s="1227" customFormat="1" ht="38.25">
      <c r="A105" s="1290" t="s">
        <v>301</v>
      </c>
      <c r="B105" s="1285"/>
      <c r="C105" s="1291" t="s">
        <v>302</v>
      </c>
      <c r="D105" s="391">
        <v>0</v>
      </c>
      <c r="E105" s="391">
        <v>0</v>
      </c>
      <c r="F105" s="392">
        <v>0</v>
      </c>
      <c r="G105" s="392">
        <v>0</v>
      </c>
    </row>
    <row r="106" spans="1:7">
      <c r="A106" s="1286">
        <v>6</v>
      </c>
      <c r="B106" s="1287"/>
      <c r="C106" s="1287" t="s">
        <v>303</v>
      </c>
      <c r="D106" s="384">
        <f t="shared" ref="D106:G106" si="12">SUM(D96:D105)</f>
        <v>0</v>
      </c>
      <c r="E106" s="384">
        <f t="shared" si="12"/>
        <v>0</v>
      </c>
      <c r="F106" s="384">
        <f t="shared" si="12"/>
        <v>0</v>
      </c>
      <c r="G106" s="384">
        <f t="shared" si="12"/>
        <v>12084</v>
      </c>
    </row>
    <row r="107" spans="1:7">
      <c r="A107" s="1292" t="s">
        <v>304</v>
      </c>
      <c r="B107" s="1292"/>
      <c r="C107" s="1287" t="s">
        <v>3</v>
      </c>
      <c r="D107" s="384">
        <f t="shared" ref="D107:G107" si="13">(D95-D88)-(D106-D103)</f>
        <v>0</v>
      </c>
      <c r="E107" s="384">
        <f t="shared" si="13"/>
        <v>0</v>
      </c>
      <c r="F107" s="384">
        <f t="shared" si="13"/>
        <v>0</v>
      </c>
      <c r="G107" s="384">
        <f t="shared" si="13"/>
        <v>33865.4</v>
      </c>
    </row>
    <row r="108" spans="1:7">
      <c r="A108" s="1293" t="s">
        <v>305</v>
      </c>
      <c r="B108" s="1293"/>
      <c r="C108" s="1294" t="s">
        <v>306</v>
      </c>
      <c r="D108" s="396">
        <f t="shared" ref="D108:G108" si="14">D107-D85-D86+D100+D101</f>
        <v>0</v>
      </c>
      <c r="E108" s="396">
        <f t="shared" si="14"/>
        <v>0</v>
      </c>
      <c r="F108" s="396">
        <f t="shared" si="14"/>
        <v>0</v>
      </c>
      <c r="G108" s="396">
        <f t="shared" si="14"/>
        <v>33310.400000000001</v>
      </c>
    </row>
    <row r="109" spans="1:7">
      <c r="A109" s="1276"/>
      <c r="B109" s="1276"/>
      <c r="C109" s="1277"/>
    </row>
    <row r="110" spans="1:7" s="1297" customFormat="1">
      <c r="A110" s="1295" t="s">
        <v>307</v>
      </c>
      <c r="B110" s="1296"/>
      <c r="C110" s="1295"/>
    </row>
    <row r="111" spans="1:7" s="1300" customFormat="1">
      <c r="A111" s="1298">
        <v>10</v>
      </c>
      <c r="B111" s="1299"/>
      <c r="C111" s="1299" t="s">
        <v>308</v>
      </c>
      <c r="D111" s="402">
        <f t="shared" ref="D111:G111" si="15">D112+D117</f>
        <v>0</v>
      </c>
      <c r="E111" s="402">
        <f t="shared" si="15"/>
        <v>0</v>
      </c>
      <c r="F111" s="402">
        <f t="shared" si="15"/>
        <v>0</v>
      </c>
      <c r="G111" s="402">
        <f t="shared" si="15"/>
        <v>0</v>
      </c>
    </row>
    <row r="112" spans="1:7" s="1300" customFormat="1">
      <c r="A112" s="1301" t="s">
        <v>309</v>
      </c>
      <c r="B112" s="1302"/>
      <c r="C112" s="1302" t="s">
        <v>310</v>
      </c>
      <c r="D112" s="402">
        <f t="shared" ref="D112:G112" si="16">D113+D114+D115+D116</f>
        <v>0</v>
      </c>
      <c r="E112" s="402">
        <f t="shared" si="16"/>
        <v>0</v>
      </c>
      <c r="F112" s="402">
        <f t="shared" si="16"/>
        <v>0</v>
      </c>
      <c r="G112" s="402">
        <f t="shared" si="16"/>
        <v>0</v>
      </c>
    </row>
    <row r="113" spans="1:7" s="1300" customFormat="1">
      <c r="A113" s="1303" t="s">
        <v>311</v>
      </c>
      <c r="B113" s="1304"/>
      <c r="C113" s="1304" t="s">
        <v>312</v>
      </c>
      <c r="D113" s="376">
        <v>0</v>
      </c>
      <c r="E113" s="376">
        <v>0</v>
      </c>
      <c r="F113" s="377">
        <v>0</v>
      </c>
      <c r="G113" s="377">
        <v>0</v>
      </c>
    </row>
    <row r="114" spans="1:7" s="1307" customFormat="1" ht="15" customHeight="1">
      <c r="A114" s="1305">
        <v>102</v>
      </c>
      <c r="B114" s="1306"/>
      <c r="C114" s="1306" t="s">
        <v>313</v>
      </c>
      <c r="D114" s="410">
        <v>0</v>
      </c>
      <c r="E114" s="410">
        <v>0</v>
      </c>
      <c r="F114" s="411">
        <v>0</v>
      </c>
      <c r="G114" s="411">
        <v>0</v>
      </c>
    </row>
    <row r="115" spans="1:7" s="1300" customFormat="1">
      <c r="A115" s="1303">
        <v>104</v>
      </c>
      <c r="B115" s="1304"/>
      <c r="C115" s="1304" t="s">
        <v>314</v>
      </c>
      <c r="D115" s="376">
        <v>0</v>
      </c>
      <c r="E115" s="376">
        <v>0</v>
      </c>
      <c r="F115" s="377">
        <v>0</v>
      </c>
      <c r="G115" s="377">
        <v>0</v>
      </c>
    </row>
    <row r="116" spans="1:7" s="1300" customFormat="1">
      <c r="A116" s="1303">
        <v>106</v>
      </c>
      <c r="B116" s="1304"/>
      <c r="C116" s="1304" t="s">
        <v>315</v>
      </c>
      <c r="D116" s="376">
        <v>0</v>
      </c>
      <c r="E116" s="376">
        <v>0</v>
      </c>
      <c r="F116" s="377">
        <v>0</v>
      </c>
      <c r="G116" s="377">
        <v>0</v>
      </c>
    </row>
    <row r="117" spans="1:7" s="1300" customFormat="1">
      <c r="A117" s="1301" t="s">
        <v>316</v>
      </c>
      <c r="B117" s="1302"/>
      <c r="C117" s="1302" t="s">
        <v>317</v>
      </c>
      <c r="D117" s="402">
        <f t="shared" ref="D117:G117" si="17">D118+D119+D120</f>
        <v>0</v>
      </c>
      <c r="E117" s="402">
        <f t="shared" si="17"/>
        <v>0</v>
      </c>
      <c r="F117" s="402">
        <f t="shared" si="17"/>
        <v>0</v>
      </c>
      <c r="G117" s="402">
        <f t="shared" si="17"/>
        <v>0</v>
      </c>
    </row>
    <row r="118" spans="1:7" s="1300" customFormat="1">
      <c r="A118" s="1303">
        <v>107</v>
      </c>
      <c r="B118" s="1304"/>
      <c r="C118" s="1304" t="s">
        <v>318</v>
      </c>
      <c r="D118" s="376">
        <v>0</v>
      </c>
      <c r="E118" s="376">
        <v>0</v>
      </c>
      <c r="F118" s="377">
        <v>0</v>
      </c>
      <c r="G118" s="377">
        <v>0</v>
      </c>
    </row>
    <row r="119" spans="1:7" s="1300" customFormat="1">
      <c r="A119" s="1303">
        <v>108</v>
      </c>
      <c r="B119" s="1304"/>
      <c r="C119" s="1304" t="s">
        <v>319</v>
      </c>
      <c r="D119" s="376">
        <v>0</v>
      </c>
      <c r="E119" s="376">
        <v>0</v>
      </c>
      <c r="F119" s="377">
        <v>0</v>
      </c>
      <c r="G119" s="377">
        <v>0</v>
      </c>
    </row>
    <row r="120" spans="1:7" s="1309" customFormat="1" ht="25.5">
      <c r="A120" s="1305">
        <v>109</v>
      </c>
      <c r="B120" s="1308"/>
      <c r="C120" s="1308" t="s">
        <v>320</v>
      </c>
      <c r="D120" s="414">
        <v>0</v>
      </c>
      <c r="E120" s="414">
        <v>0</v>
      </c>
      <c r="F120" s="415">
        <v>0</v>
      </c>
      <c r="G120" s="415">
        <v>0</v>
      </c>
    </row>
    <row r="121" spans="1:7" s="1300" customFormat="1">
      <c r="A121" s="1301">
        <v>14</v>
      </c>
      <c r="B121" s="1302"/>
      <c r="C121" s="1302" t="s">
        <v>321</v>
      </c>
      <c r="D121" s="417">
        <f t="shared" ref="D121:G121" si="18">SUM(D122:D130)</f>
        <v>0</v>
      </c>
      <c r="E121" s="417">
        <f t="shared" si="18"/>
        <v>0</v>
      </c>
      <c r="F121" s="417">
        <f t="shared" si="18"/>
        <v>0</v>
      </c>
      <c r="G121" s="417">
        <f t="shared" si="18"/>
        <v>0</v>
      </c>
    </row>
    <row r="122" spans="1:7" s="1300" customFormat="1">
      <c r="A122" s="1310" t="s">
        <v>322</v>
      </c>
      <c r="B122" s="1311"/>
      <c r="C122" s="1311" t="s">
        <v>323</v>
      </c>
      <c r="D122" s="318">
        <v>0</v>
      </c>
      <c r="E122" s="318">
        <v>0</v>
      </c>
      <c r="F122" s="319">
        <v>0</v>
      </c>
      <c r="G122" s="319">
        <v>0</v>
      </c>
    </row>
    <row r="123" spans="1:7" s="1300" customFormat="1">
      <c r="A123" s="1310">
        <v>144</v>
      </c>
      <c r="B123" s="1311"/>
      <c r="C123" s="1311" t="s">
        <v>281</v>
      </c>
      <c r="D123" s="376">
        <v>0</v>
      </c>
      <c r="E123" s="376">
        <v>0</v>
      </c>
      <c r="F123" s="377">
        <v>0</v>
      </c>
      <c r="G123" s="377">
        <v>0</v>
      </c>
    </row>
    <row r="124" spans="1:7" s="1300" customFormat="1">
      <c r="A124" s="1310">
        <v>145</v>
      </c>
      <c r="B124" s="1311"/>
      <c r="C124" s="1311" t="s">
        <v>324</v>
      </c>
      <c r="D124" s="376">
        <v>0</v>
      </c>
      <c r="E124" s="376">
        <v>0</v>
      </c>
      <c r="F124" s="377">
        <v>0</v>
      </c>
      <c r="G124" s="377">
        <v>0</v>
      </c>
    </row>
    <row r="125" spans="1:7" s="1300" customFormat="1">
      <c r="A125" s="1310">
        <v>146</v>
      </c>
      <c r="B125" s="1311"/>
      <c r="C125" s="1311" t="s">
        <v>325</v>
      </c>
      <c r="D125" s="376">
        <v>0</v>
      </c>
      <c r="E125" s="376">
        <v>0</v>
      </c>
      <c r="F125" s="377">
        <v>0</v>
      </c>
      <c r="G125" s="377">
        <v>0</v>
      </c>
    </row>
    <row r="126" spans="1:7" s="1309" customFormat="1" ht="29.45" customHeight="1">
      <c r="A126" s="1312" t="s">
        <v>326</v>
      </c>
      <c r="B126" s="1313"/>
      <c r="C126" s="1313" t="s">
        <v>327</v>
      </c>
      <c r="D126" s="325">
        <v>0</v>
      </c>
      <c r="E126" s="325">
        <v>0</v>
      </c>
      <c r="F126" s="326">
        <v>0</v>
      </c>
      <c r="G126" s="326">
        <v>0</v>
      </c>
    </row>
    <row r="127" spans="1:7" s="1300" customFormat="1">
      <c r="A127" s="1310">
        <v>1484</v>
      </c>
      <c r="B127" s="1311"/>
      <c r="C127" s="1311" t="s">
        <v>328</v>
      </c>
      <c r="D127" s="318">
        <v>0</v>
      </c>
      <c r="E127" s="318">
        <v>0</v>
      </c>
      <c r="F127" s="319">
        <v>0</v>
      </c>
      <c r="G127" s="319">
        <v>0</v>
      </c>
    </row>
    <row r="128" spans="1:7" s="1300" customFormat="1">
      <c r="A128" s="1310">
        <v>1485</v>
      </c>
      <c r="B128" s="1311"/>
      <c r="C128" s="1311" t="s">
        <v>329</v>
      </c>
      <c r="D128" s="318">
        <v>0</v>
      </c>
      <c r="E128" s="318">
        <v>0</v>
      </c>
      <c r="F128" s="319">
        <v>0</v>
      </c>
      <c r="G128" s="319">
        <v>0</v>
      </c>
    </row>
    <row r="129" spans="1:8" s="1300" customFormat="1">
      <c r="A129" s="1310">
        <v>1486</v>
      </c>
      <c r="B129" s="1311"/>
      <c r="C129" s="1311" t="s">
        <v>330</v>
      </c>
      <c r="D129" s="318">
        <v>0</v>
      </c>
      <c r="E129" s="318">
        <v>0</v>
      </c>
      <c r="F129" s="319">
        <v>0</v>
      </c>
      <c r="G129" s="319">
        <v>0</v>
      </c>
    </row>
    <row r="130" spans="1:8" s="1300" customFormat="1">
      <c r="A130" s="1314">
        <v>1489</v>
      </c>
      <c r="B130" s="1315"/>
      <c r="C130" s="1315" t="s">
        <v>331</v>
      </c>
      <c r="D130" s="424">
        <v>0</v>
      </c>
      <c r="E130" s="424">
        <v>0</v>
      </c>
      <c r="F130" s="425">
        <v>0</v>
      </c>
      <c r="G130" s="425">
        <v>0</v>
      </c>
    </row>
    <row r="131" spans="1:8" s="1297" customFormat="1">
      <c r="A131" s="1316">
        <v>1</v>
      </c>
      <c r="B131" s="1317"/>
      <c r="C131" s="1316" t="s">
        <v>332</v>
      </c>
      <c r="D131" s="428">
        <f t="shared" ref="D131:G131" si="19">D111+D121</f>
        <v>0</v>
      </c>
      <c r="E131" s="428">
        <f t="shared" si="19"/>
        <v>0</v>
      </c>
      <c r="F131" s="428">
        <f t="shared" si="19"/>
        <v>0</v>
      </c>
      <c r="G131" s="428">
        <f t="shared" si="19"/>
        <v>0</v>
      </c>
    </row>
    <row r="132" spans="1:8" s="1297" customFormat="1">
      <c r="A132" s="1276"/>
      <c r="B132" s="1276"/>
      <c r="C132" s="1277"/>
    </row>
    <row r="133" spans="1:8" s="1300" customFormat="1">
      <c r="A133" s="1298">
        <v>20</v>
      </c>
      <c r="B133" s="1299"/>
      <c r="C133" s="1299" t="s">
        <v>333</v>
      </c>
      <c r="D133" s="429">
        <f t="shared" ref="D133:G133" si="20">D134+D140</f>
        <v>0</v>
      </c>
      <c r="E133" s="429">
        <f t="shared" si="20"/>
        <v>0</v>
      </c>
      <c r="F133" s="429">
        <f t="shared" si="20"/>
        <v>0</v>
      </c>
      <c r="G133" s="429">
        <f t="shared" si="20"/>
        <v>0</v>
      </c>
    </row>
    <row r="134" spans="1:8" s="1300" customFormat="1">
      <c r="A134" s="1318" t="s">
        <v>334</v>
      </c>
      <c r="B134" s="1302"/>
      <c r="C134" s="1302" t="s">
        <v>335</v>
      </c>
      <c r="D134" s="402">
        <f t="shared" ref="D134:G134" si="21">D135+D136+D138+D139</f>
        <v>0</v>
      </c>
      <c r="E134" s="402">
        <f t="shared" si="21"/>
        <v>0</v>
      </c>
      <c r="F134" s="402">
        <f t="shared" si="21"/>
        <v>0</v>
      </c>
      <c r="G134" s="402">
        <f t="shared" si="21"/>
        <v>0</v>
      </c>
      <c r="H134" s="1319"/>
    </row>
    <row r="135" spans="1:8" s="1319" customFormat="1">
      <c r="A135" s="1320">
        <v>200</v>
      </c>
      <c r="B135" s="1311"/>
      <c r="C135" s="1311" t="s">
        <v>336</v>
      </c>
      <c r="D135" s="376">
        <v>0</v>
      </c>
      <c r="E135" s="376">
        <v>0</v>
      </c>
      <c r="F135" s="377">
        <v>0</v>
      </c>
      <c r="G135" s="377">
        <v>0</v>
      </c>
    </row>
    <row r="136" spans="1:8" s="1319" customFormat="1">
      <c r="A136" s="1320">
        <v>201</v>
      </c>
      <c r="B136" s="1311"/>
      <c r="C136" s="1311" t="s">
        <v>337</v>
      </c>
      <c r="D136" s="376">
        <v>0</v>
      </c>
      <c r="E136" s="376">
        <v>0</v>
      </c>
      <c r="F136" s="377">
        <v>0</v>
      </c>
      <c r="G136" s="377">
        <v>0</v>
      </c>
    </row>
    <row r="137" spans="1:8" s="1319" customFormat="1">
      <c r="A137" s="1321" t="s">
        <v>338</v>
      </c>
      <c r="B137" s="1304"/>
      <c r="C137" s="1304" t="s">
        <v>339</v>
      </c>
      <c r="D137" s="376">
        <v>0</v>
      </c>
      <c r="E137" s="376">
        <v>0</v>
      </c>
      <c r="F137" s="377">
        <v>0</v>
      </c>
      <c r="G137" s="377">
        <v>0</v>
      </c>
    </row>
    <row r="138" spans="1:8" s="1319" customFormat="1">
      <c r="A138" s="1320">
        <v>204</v>
      </c>
      <c r="B138" s="1311"/>
      <c r="C138" s="1311" t="s">
        <v>340</v>
      </c>
      <c r="D138" s="376">
        <v>0</v>
      </c>
      <c r="E138" s="376">
        <v>0</v>
      </c>
      <c r="F138" s="377">
        <v>0</v>
      </c>
      <c r="G138" s="377">
        <v>0</v>
      </c>
    </row>
    <row r="139" spans="1:8" s="1319" customFormat="1">
      <c r="A139" s="1320">
        <v>205</v>
      </c>
      <c r="B139" s="1311"/>
      <c r="C139" s="1311" t="s">
        <v>341</v>
      </c>
      <c r="D139" s="376">
        <v>0</v>
      </c>
      <c r="E139" s="376">
        <v>0</v>
      </c>
      <c r="F139" s="377">
        <v>0</v>
      </c>
      <c r="G139" s="377">
        <v>0</v>
      </c>
    </row>
    <row r="140" spans="1:8" s="1319" customFormat="1">
      <c r="A140" s="1318" t="s">
        <v>342</v>
      </c>
      <c r="B140" s="1302"/>
      <c r="C140" s="1302" t="s">
        <v>343</v>
      </c>
      <c r="D140" s="402">
        <f t="shared" ref="D140:G140" si="22">D141+D143+D144</f>
        <v>0</v>
      </c>
      <c r="E140" s="402">
        <f t="shared" si="22"/>
        <v>0</v>
      </c>
      <c r="F140" s="402">
        <f t="shared" si="22"/>
        <v>0</v>
      </c>
      <c r="G140" s="402">
        <f t="shared" si="22"/>
        <v>0</v>
      </c>
    </row>
    <row r="141" spans="1:8" s="1319" customFormat="1">
      <c r="A141" s="1320">
        <v>206</v>
      </c>
      <c r="B141" s="1311"/>
      <c r="C141" s="1311" t="s">
        <v>344</v>
      </c>
      <c r="D141" s="376">
        <v>0</v>
      </c>
      <c r="E141" s="376">
        <v>0</v>
      </c>
      <c r="F141" s="377">
        <v>0</v>
      </c>
      <c r="G141" s="377">
        <v>0</v>
      </c>
    </row>
    <row r="142" spans="1:8" s="1319" customFormat="1">
      <c r="A142" s="1321" t="s">
        <v>345</v>
      </c>
      <c r="B142" s="1304"/>
      <c r="C142" s="1304" t="s">
        <v>346</v>
      </c>
      <c r="D142" s="376">
        <v>0</v>
      </c>
      <c r="E142" s="376">
        <v>0</v>
      </c>
      <c r="F142" s="377">
        <v>0</v>
      </c>
      <c r="G142" s="377">
        <v>0</v>
      </c>
    </row>
    <row r="143" spans="1:8" s="1319" customFormat="1">
      <c r="A143" s="1320">
        <v>208</v>
      </c>
      <c r="B143" s="1311"/>
      <c r="C143" s="1311" t="s">
        <v>347</v>
      </c>
      <c r="D143" s="376">
        <v>0</v>
      </c>
      <c r="E143" s="376">
        <v>0</v>
      </c>
      <c r="F143" s="377">
        <v>0</v>
      </c>
      <c r="G143" s="377">
        <v>0</v>
      </c>
    </row>
    <row r="144" spans="1:8" s="1322" customFormat="1" ht="25.5">
      <c r="A144" s="1312">
        <v>209</v>
      </c>
      <c r="B144" s="1313"/>
      <c r="C144" s="1313" t="s">
        <v>348</v>
      </c>
      <c r="D144" s="410">
        <v>0</v>
      </c>
      <c r="E144" s="410">
        <v>0</v>
      </c>
      <c r="F144" s="411">
        <v>0</v>
      </c>
      <c r="G144" s="411">
        <v>0</v>
      </c>
    </row>
    <row r="145" spans="1:7" s="1300" customFormat="1">
      <c r="A145" s="1318">
        <v>29</v>
      </c>
      <c r="B145" s="1302"/>
      <c r="C145" s="1302" t="s">
        <v>349</v>
      </c>
      <c r="D145" s="376">
        <v>0</v>
      </c>
      <c r="E145" s="376">
        <v>0</v>
      </c>
      <c r="F145" s="377">
        <v>0</v>
      </c>
      <c r="G145" s="377">
        <v>0</v>
      </c>
    </row>
    <row r="146" spans="1:7" s="1300" customFormat="1">
      <c r="A146" s="1323" t="s">
        <v>350</v>
      </c>
      <c r="B146" s="1324"/>
      <c r="C146" s="1324" t="s">
        <v>351</v>
      </c>
      <c r="D146" s="437">
        <v>0</v>
      </c>
      <c r="E146" s="437">
        <v>0</v>
      </c>
      <c r="F146" s="438">
        <v>0</v>
      </c>
      <c r="G146" s="438">
        <v>0</v>
      </c>
    </row>
    <row r="147" spans="1:7" s="1297" customFormat="1">
      <c r="A147" s="1316">
        <v>2</v>
      </c>
      <c r="B147" s="1317"/>
      <c r="C147" s="1325" t="s">
        <v>352</v>
      </c>
      <c r="D147" s="428">
        <f t="shared" ref="D147:G147" si="23">D133+D145</f>
        <v>0</v>
      </c>
      <c r="E147" s="428">
        <f t="shared" si="23"/>
        <v>0</v>
      </c>
      <c r="F147" s="428">
        <f t="shared" si="23"/>
        <v>0</v>
      </c>
      <c r="G147" s="428">
        <f t="shared" si="23"/>
        <v>0</v>
      </c>
    </row>
    <row r="148" spans="1:7" ht="7.5" customHeight="1"/>
    <row r="149" spans="1:7" ht="13.5" customHeight="1">
      <c r="A149" s="1326" t="s">
        <v>353</v>
      </c>
      <c r="B149" s="1327"/>
      <c r="C149" s="1328" t="s">
        <v>354</v>
      </c>
      <c r="D149" s="1327"/>
      <c r="E149" s="1327"/>
      <c r="F149" s="1327"/>
      <c r="G149" s="1327"/>
    </row>
    <row r="150" spans="1:7">
      <c r="A150" s="1329" t="s">
        <v>355</v>
      </c>
      <c r="B150" s="1330"/>
      <c r="C150" s="1331" t="s">
        <v>101</v>
      </c>
      <c r="D150" s="446">
        <f t="shared" ref="D150:G150" si="24">D77+SUM(D8:D12)-D30-D31+D16-D33+D59+D63-D73+D64-D74-D54+D20-D35</f>
        <v>0</v>
      </c>
      <c r="E150" s="446">
        <f t="shared" si="24"/>
        <v>0</v>
      </c>
      <c r="F150" s="446">
        <f t="shared" ref="F150" si="25">F77+SUM(F8:F12)-F30-F31+F16-F33+F59+F63-F73+F64-F74-F54+F20-F35</f>
        <v>0</v>
      </c>
      <c r="G150" s="446">
        <f t="shared" si="24"/>
        <v>10895.800000000112</v>
      </c>
    </row>
    <row r="151" spans="1:7">
      <c r="A151" s="1332" t="s">
        <v>356</v>
      </c>
      <c r="B151" s="1333"/>
      <c r="C151" s="1334" t="s">
        <v>357</v>
      </c>
      <c r="D151" s="450">
        <f t="shared" ref="D151:G151" si="26">IF(D177=0,0,D150/D177)</f>
        <v>0</v>
      </c>
      <c r="E151" s="450">
        <f t="shared" si="26"/>
        <v>0</v>
      </c>
      <c r="F151" s="450">
        <f t="shared" si="26"/>
        <v>0</v>
      </c>
      <c r="G151" s="450">
        <f t="shared" si="26"/>
        <v>1.7865563756113707E-2</v>
      </c>
    </row>
    <row r="152" spans="1:7" s="1338" customFormat="1" ht="25.5">
      <c r="A152" s="1335" t="s">
        <v>358</v>
      </c>
      <c r="B152" s="1336"/>
      <c r="C152" s="1337" t="s">
        <v>359</v>
      </c>
      <c r="D152" s="454">
        <f t="shared" ref="D152:G152" si="27">IF(D107=0,0,D150/D107)</f>
        <v>0</v>
      </c>
      <c r="E152" s="454">
        <f t="shared" si="27"/>
        <v>0</v>
      </c>
      <c r="F152" s="454">
        <f t="shared" si="27"/>
        <v>0</v>
      </c>
      <c r="G152" s="454">
        <f t="shared" si="27"/>
        <v>0.32173841147602306</v>
      </c>
    </row>
    <row r="153" spans="1:7" s="1338" customFormat="1" ht="25.5">
      <c r="A153" s="1339" t="s">
        <v>358</v>
      </c>
      <c r="B153" s="1340"/>
      <c r="C153" s="1341" t="s">
        <v>360</v>
      </c>
      <c r="D153" s="459">
        <f t="shared" ref="D153:G153" si="28">IF(0=D108,0,D150/D108)</f>
        <v>0</v>
      </c>
      <c r="E153" s="459">
        <f t="shared" si="28"/>
        <v>0</v>
      </c>
      <c r="F153" s="459">
        <f t="shared" si="28"/>
        <v>0</v>
      </c>
      <c r="G153" s="459">
        <f t="shared" si="28"/>
        <v>0.32709904414237329</v>
      </c>
    </row>
    <row r="154" spans="1:7" ht="25.5">
      <c r="A154" s="1342" t="s">
        <v>361</v>
      </c>
      <c r="B154" s="1343"/>
      <c r="C154" s="1344" t="s">
        <v>362</v>
      </c>
      <c r="D154" s="463">
        <f t="shared" ref="D154:G154" si="29">D150-D107</f>
        <v>0</v>
      </c>
      <c r="E154" s="463">
        <f t="shared" si="29"/>
        <v>0</v>
      </c>
      <c r="F154" s="463">
        <f t="shared" si="29"/>
        <v>0</v>
      </c>
      <c r="G154" s="463">
        <f t="shared" si="29"/>
        <v>-22969.599999999889</v>
      </c>
    </row>
    <row r="155" spans="1:7" ht="25.5">
      <c r="A155" s="1339" t="s">
        <v>363</v>
      </c>
      <c r="B155" s="1340"/>
      <c r="C155" s="1341" t="s">
        <v>364</v>
      </c>
      <c r="D155" s="464">
        <f t="shared" ref="D155:G155" si="30">D150-D108</f>
        <v>0</v>
      </c>
      <c r="E155" s="464">
        <f t="shared" si="30"/>
        <v>0</v>
      </c>
      <c r="F155" s="464">
        <f t="shared" si="30"/>
        <v>0</v>
      </c>
      <c r="G155" s="464">
        <f t="shared" si="30"/>
        <v>-22414.599999999889</v>
      </c>
    </row>
    <row r="156" spans="1:7">
      <c r="A156" s="1329" t="s">
        <v>365</v>
      </c>
      <c r="B156" s="1330"/>
      <c r="C156" s="1331" t="s">
        <v>366</v>
      </c>
      <c r="D156" s="465">
        <f t="shared" ref="D156:G156" si="31">D135+D136-D137+D141-D142</f>
        <v>0</v>
      </c>
      <c r="E156" s="465">
        <f t="shared" si="31"/>
        <v>0</v>
      </c>
      <c r="F156" s="465">
        <f t="shared" si="31"/>
        <v>0</v>
      </c>
      <c r="G156" s="465">
        <f t="shared" si="31"/>
        <v>0</v>
      </c>
    </row>
    <row r="157" spans="1:7">
      <c r="A157" s="1345" t="s">
        <v>367</v>
      </c>
      <c r="B157" s="1346"/>
      <c r="C157" s="1347" t="s">
        <v>368</v>
      </c>
      <c r="D157" s="469">
        <f t="shared" ref="D157:G157" si="32">IF(D177=0,0,D156/D177)</f>
        <v>0</v>
      </c>
      <c r="E157" s="469">
        <f t="shared" si="32"/>
        <v>0</v>
      </c>
      <c r="F157" s="469">
        <f t="shared" si="32"/>
        <v>0</v>
      </c>
      <c r="G157" s="469">
        <f t="shared" si="32"/>
        <v>0</v>
      </c>
    </row>
    <row r="158" spans="1:7">
      <c r="A158" s="1329" t="s">
        <v>369</v>
      </c>
      <c r="B158" s="1330"/>
      <c r="C158" s="1331" t="s">
        <v>370</v>
      </c>
      <c r="D158" s="465">
        <f t="shared" ref="D158:G158" si="33">D133-D142-D111</f>
        <v>0</v>
      </c>
      <c r="E158" s="465">
        <f t="shared" si="33"/>
        <v>0</v>
      </c>
      <c r="F158" s="465">
        <f t="shared" si="33"/>
        <v>0</v>
      </c>
      <c r="G158" s="465">
        <f t="shared" si="33"/>
        <v>0</v>
      </c>
    </row>
    <row r="159" spans="1:7">
      <c r="A159" s="1332" t="s">
        <v>371</v>
      </c>
      <c r="B159" s="1333"/>
      <c r="C159" s="1334" t="s">
        <v>372</v>
      </c>
      <c r="D159" s="470">
        <f t="shared" ref="D159:G159" si="34">D121-D123-D124-D142-D145</f>
        <v>0</v>
      </c>
      <c r="E159" s="470">
        <f t="shared" si="34"/>
        <v>0</v>
      </c>
      <c r="F159" s="470">
        <f t="shared" si="34"/>
        <v>0</v>
      </c>
      <c r="G159" s="470">
        <f t="shared" si="34"/>
        <v>0</v>
      </c>
    </row>
    <row r="160" spans="1:7">
      <c r="A160" s="1332" t="s">
        <v>373</v>
      </c>
      <c r="B160" s="1333"/>
      <c r="C160" s="1334" t="s">
        <v>374</v>
      </c>
      <c r="D160" s="471" t="str">
        <f t="shared" ref="D160:G160" si="35">IF(D175=0,"-",1000*D158/D175)</f>
        <v>-</v>
      </c>
      <c r="E160" s="471" t="str">
        <f t="shared" si="35"/>
        <v>-</v>
      </c>
      <c r="F160" s="471" t="str">
        <f t="shared" si="35"/>
        <v>-</v>
      </c>
      <c r="G160" s="471">
        <f t="shared" si="35"/>
        <v>0</v>
      </c>
    </row>
    <row r="161" spans="1:7">
      <c r="A161" s="1332" t="s">
        <v>373</v>
      </c>
      <c r="B161" s="1333"/>
      <c r="C161" s="1334" t="s">
        <v>375</v>
      </c>
      <c r="D161" s="470">
        <f t="shared" ref="D161:G161" si="36">IF(D175=0,0,1000*(D159/D175))</f>
        <v>0</v>
      </c>
      <c r="E161" s="470">
        <f t="shared" si="36"/>
        <v>0</v>
      </c>
      <c r="F161" s="470">
        <f t="shared" si="36"/>
        <v>0</v>
      </c>
      <c r="G161" s="470">
        <f t="shared" si="36"/>
        <v>0</v>
      </c>
    </row>
    <row r="162" spans="1:7">
      <c r="A162" s="1345" t="s">
        <v>376</v>
      </c>
      <c r="B162" s="1346"/>
      <c r="C162" s="1347" t="s">
        <v>377</v>
      </c>
      <c r="D162" s="469">
        <f t="shared" ref="D162:G162" si="37">IF((D22+D23+D65+D66)=0,0,D158/(D22+D23+D65+D66))</f>
        <v>0</v>
      </c>
      <c r="E162" s="469">
        <f t="shared" si="37"/>
        <v>0</v>
      </c>
      <c r="F162" s="469">
        <f t="shared" si="37"/>
        <v>0</v>
      </c>
      <c r="G162" s="469">
        <f t="shared" si="37"/>
        <v>0</v>
      </c>
    </row>
    <row r="163" spans="1:7">
      <c r="A163" s="1332" t="s">
        <v>378</v>
      </c>
      <c r="B163" s="1333"/>
      <c r="C163" s="1334" t="s">
        <v>379</v>
      </c>
      <c r="D163" s="446">
        <f t="shared" ref="D163:G163" si="38">D145</f>
        <v>0</v>
      </c>
      <c r="E163" s="446">
        <f t="shared" si="38"/>
        <v>0</v>
      </c>
      <c r="F163" s="446">
        <f t="shared" si="38"/>
        <v>0</v>
      </c>
      <c r="G163" s="446">
        <f t="shared" si="38"/>
        <v>0</v>
      </c>
    </row>
    <row r="164" spans="1:7" ht="25.5">
      <c r="A164" s="1339" t="s">
        <v>380</v>
      </c>
      <c r="B164" s="1348"/>
      <c r="C164" s="1349" t="s">
        <v>381</v>
      </c>
      <c r="D164" s="459">
        <f t="shared" ref="D164:G164" si="39">IF(D178=0,0,D146/D178)</f>
        <v>0</v>
      </c>
      <c r="E164" s="459">
        <f t="shared" si="39"/>
        <v>0</v>
      </c>
      <c r="F164" s="459">
        <f t="shared" si="39"/>
        <v>0</v>
      </c>
      <c r="G164" s="459">
        <f t="shared" si="39"/>
        <v>0</v>
      </c>
    </row>
    <row r="165" spans="1:7">
      <c r="A165" s="1350" t="s">
        <v>382</v>
      </c>
      <c r="B165" s="1351"/>
      <c r="C165" s="1352" t="s">
        <v>383</v>
      </c>
      <c r="D165" s="477">
        <f t="shared" ref="D165:G165" si="40">IF(D177=0,0,D180/D177)</f>
        <v>0</v>
      </c>
      <c r="E165" s="477">
        <f t="shared" si="40"/>
        <v>0</v>
      </c>
      <c r="F165" s="477">
        <f t="shared" si="40"/>
        <v>0</v>
      </c>
      <c r="G165" s="477">
        <f t="shared" si="40"/>
        <v>2.5991625855172153E-2</v>
      </c>
    </row>
    <row r="166" spans="1:7">
      <c r="A166" s="1332" t="s">
        <v>384</v>
      </c>
      <c r="B166" s="1333"/>
      <c r="C166" s="1334" t="s">
        <v>251</v>
      </c>
      <c r="D166" s="446">
        <f t="shared" ref="D166:G166" si="41">D55</f>
        <v>0</v>
      </c>
      <c r="E166" s="446">
        <f t="shared" si="41"/>
        <v>0</v>
      </c>
      <c r="F166" s="446">
        <f t="shared" si="41"/>
        <v>0</v>
      </c>
      <c r="G166" s="446">
        <f t="shared" si="41"/>
        <v>36023.699999999997</v>
      </c>
    </row>
    <row r="167" spans="1:7">
      <c r="A167" s="1345" t="s">
        <v>385</v>
      </c>
      <c r="B167" s="1346"/>
      <c r="C167" s="1347" t="s">
        <v>386</v>
      </c>
      <c r="D167" s="469">
        <f t="shared" ref="D167:G167" si="42">IF(0=D111,0,(D44+D45+D46+D47+D48)/D111)</f>
        <v>0</v>
      </c>
      <c r="E167" s="469">
        <f t="shared" si="42"/>
        <v>0</v>
      </c>
      <c r="F167" s="469">
        <f t="shared" si="42"/>
        <v>0</v>
      </c>
      <c r="G167" s="469">
        <f t="shared" si="42"/>
        <v>0</v>
      </c>
    </row>
    <row r="168" spans="1:7">
      <c r="A168" s="1332" t="s">
        <v>387</v>
      </c>
      <c r="B168" s="1330"/>
      <c r="C168" s="1331" t="s">
        <v>388</v>
      </c>
      <c r="D168" s="446">
        <f t="shared" ref="D168:G168" si="43">D38-D44</f>
        <v>0</v>
      </c>
      <c r="E168" s="446">
        <f t="shared" si="43"/>
        <v>0</v>
      </c>
      <c r="F168" s="446">
        <f t="shared" si="43"/>
        <v>0</v>
      </c>
      <c r="G168" s="446">
        <f t="shared" si="43"/>
        <v>506.5</v>
      </c>
    </row>
    <row r="169" spans="1:7">
      <c r="A169" s="1345" t="s">
        <v>389</v>
      </c>
      <c r="B169" s="1346"/>
      <c r="C169" s="1347" t="s">
        <v>390</v>
      </c>
      <c r="D169" s="450">
        <f t="shared" ref="D169:G169" si="44">IF(D177=0,0,D168/D177)</f>
        <v>0</v>
      </c>
      <c r="E169" s="450">
        <f t="shared" si="44"/>
        <v>0</v>
      </c>
      <c r="F169" s="450">
        <f t="shared" si="44"/>
        <v>0</v>
      </c>
      <c r="G169" s="450">
        <f t="shared" si="44"/>
        <v>8.3049505703771179E-4</v>
      </c>
    </row>
    <row r="170" spans="1:7">
      <c r="A170" s="1332" t="s">
        <v>391</v>
      </c>
      <c r="B170" s="1333"/>
      <c r="C170" s="1334" t="s">
        <v>392</v>
      </c>
      <c r="D170" s="446">
        <f t="shared" ref="D170:G170" si="45">SUM(D82:D87)+SUM(D89:D94)</f>
        <v>0</v>
      </c>
      <c r="E170" s="446">
        <f t="shared" si="45"/>
        <v>0</v>
      </c>
      <c r="F170" s="446">
        <f t="shared" ref="F170" si="46">SUM(F82:F87)+SUM(F89:F94)</f>
        <v>0</v>
      </c>
      <c r="G170" s="446">
        <f t="shared" si="45"/>
        <v>40029.4</v>
      </c>
    </row>
    <row r="171" spans="1:7">
      <c r="A171" s="1332" t="s">
        <v>393</v>
      </c>
      <c r="B171" s="1333"/>
      <c r="C171" s="1334" t="s">
        <v>394</v>
      </c>
      <c r="D171" s="470">
        <f t="shared" ref="D171:G171" si="47">SUM(D96:D102)+SUM(D104:D105)</f>
        <v>0</v>
      </c>
      <c r="E171" s="470">
        <f t="shared" si="47"/>
        <v>0</v>
      </c>
      <c r="F171" s="470">
        <f t="shared" ref="F171" si="48">SUM(F96:F102)+SUM(F104:F105)</f>
        <v>0</v>
      </c>
      <c r="G171" s="470">
        <f t="shared" si="47"/>
        <v>6164</v>
      </c>
    </row>
    <row r="172" spans="1:7">
      <c r="A172" s="1350" t="s">
        <v>395</v>
      </c>
      <c r="B172" s="1351"/>
      <c r="C172" s="1352" t="s">
        <v>396</v>
      </c>
      <c r="D172" s="477">
        <f t="shared" ref="D172:G172" si="49">IF(D184=0,0,D170/D184)</f>
        <v>0</v>
      </c>
      <c r="E172" s="477">
        <f t="shared" si="49"/>
        <v>0</v>
      </c>
      <c r="F172" s="477">
        <f t="shared" si="49"/>
        <v>0</v>
      </c>
      <c r="G172" s="477">
        <f t="shared" si="49"/>
        <v>6.3391551076571906E-2</v>
      </c>
    </row>
    <row r="173" spans="1:7">
      <c r="C173" s="1353"/>
    </row>
    <row r="174" spans="1:7">
      <c r="A174" s="1354" t="s">
        <v>397</v>
      </c>
      <c r="B174" s="1355"/>
      <c r="C174" s="1356"/>
      <c r="D174" s="482"/>
      <c r="E174" s="482"/>
      <c r="F174" s="482"/>
      <c r="G174" s="482"/>
    </row>
    <row r="175" spans="1:7" s="1227" customFormat="1">
      <c r="A175" s="1357" t="s">
        <v>398</v>
      </c>
      <c r="B175" s="1355"/>
      <c r="C175" s="1358" t="s">
        <v>399</v>
      </c>
      <c r="D175" s="485"/>
      <c r="E175" s="485"/>
      <c r="F175" s="486"/>
      <c r="G175" s="486">
        <v>81478</v>
      </c>
    </row>
    <row r="176" spans="1:7">
      <c r="A176" s="1354" t="s">
        <v>400</v>
      </c>
      <c r="B176" s="1355"/>
      <c r="C176" s="1358"/>
      <c r="D176" s="1355"/>
      <c r="E176" s="1355"/>
      <c r="F176" s="1355"/>
      <c r="G176" s="1355"/>
    </row>
    <row r="177" spans="1:7">
      <c r="A177" s="1357" t="s">
        <v>401</v>
      </c>
      <c r="B177" s="1355"/>
      <c r="C177" s="1358" t="s">
        <v>402</v>
      </c>
      <c r="D177" s="1359">
        <f t="shared" ref="D177:G177" si="50">SUM(D22:D32)+SUM(D44:D53)+SUM(D65:D72)+D75</f>
        <v>0</v>
      </c>
      <c r="E177" s="1359">
        <f t="shared" si="50"/>
        <v>0</v>
      </c>
      <c r="F177" s="1359">
        <f t="shared" ref="F177" si="51">SUM(F22:F32)+SUM(F44:F53)+SUM(F65:F72)+F75</f>
        <v>0</v>
      </c>
      <c r="G177" s="1359">
        <f t="shared" si="50"/>
        <v>609877.20000000007</v>
      </c>
    </row>
    <row r="178" spans="1:7">
      <c r="A178" s="1357" t="s">
        <v>403</v>
      </c>
      <c r="B178" s="1355"/>
      <c r="C178" s="1358" t="s">
        <v>404</v>
      </c>
      <c r="D178" s="1359">
        <f t="shared" ref="D178:G178" si="52">D78-D17-D20-D59-D63-D64</f>
        <v>0</v>
      </c>
      <c r="E178" s="1359">
        <f t="shared" si="52"/>
        <v>0</v>
      </c>
      <c r="F178" s="1359">
        <f t="shared" si="52"/>
        <v>0</v>
      </c>
      <c r="G178" s="1359">
        <f t="shared" si="52"/>
        <v>613041.49999999988</v>
      </c>
    </row>
    <row r="179" spans="1:7">
      <c r="A179" s="1357"/>
      <c r="B179" s="1355"/>
      <c r="C179" s="1358" t="s">
        <v>405</v>
      </c>
      <c r="D179" s="1359">
        <f t="shared" ref="D179:G179" si="53">D178+D170</f>
        <v>0</v>
      </c>
      <c r="E179" s="1359">
        <f t="shared" si="53"/>
        <v>0</v>
      </c>
      <c r="F179" s="1359">
        <f t="shared" si="53"/>
        <v>0</v>
      </c>
      <c r="G179" s="1359">
        <f t="shared" si="53"/>
        <v>653070.89999999991</v>
      </c>
    </row>
    <row r="180" spans="1:7">
      <c r="A180" s="1357" t="s">
        <v>406</v>
      </c>
      <c r="B180" s="1355"/>
      <c r="C180" s="1358" t="s">
        <v>407</v>
      </c>
      <c r="D180" s="1359">
        <f t="shared" ref="D180:G180" si="54">D38-D44+D8+D9+D10+D16-D33</f>
        <v>0</v>
      </c>
      <c r="E180" s="1359">
        <f t="shared" si="54"/>
        <v>0</v>
      </c>
      <c r="F180" s="1359">
        <f t="shared" si="54"/>
        <v>0</v>
      </c>
      <c r="G180" s="1359">
        <f t="shared" si="54"/>
        <v>15851.7</v>
      </c>
    </row>
    <row r="181" spans="1:7" ht="27.6" customHeight="1">
      <c r="A181" s="1360" t="s">
        <v>408</v>
      </c>
      <c r="B181" s="1361"/>
      <c r="C181" s="1362" t="s">
        <v>409</v>
      </c>
      <c r="D181" s="491">
        <f t="shared" ref="D181:G181" si="55">D22+D23+D24+D25+D26+D29+SUM(D44:D47)+SUM(D49:D53)-D54+D32-D33+SUM(D65:D70)+D72</f>
        <v>0</v>
      </c>
      <c r="E181" s="491">
        <f t="shared" si="55"/>
        <v>0</v>
      </c>
      <c r="F181" s="491">
        <f t="shared" si="55"/>
        <v>0</v>
      </c>
      <c r="G181" s="491">
        <f t="shared" si="55"/>
        <v>605439.10000000009</v>
      </c>
    </row>
    <row r="182" spans="1:7">
      <c r="A182" s="1363" t="s">
        <v>410</v>
      </c>
      <c r="B182" s="1361"/>
      <c r="C182" s="1362" t="s">
        <v>411</v>
      </c>
      <c r="D182" s="491">
        <f t="shared" ref="D182:G182" si="56">D181+D171</f>
        <v>0</v>
      </c>
      <c r="E182" s="491">
        <f t="shared" si="56"/>
        <v>0</v>
      </c>
      <c r="F182" s="491">
        <f t="shared" si="56"/>
        <v>0</v>
      </c>
      <c r="G182" s="491">
        <f t="shared" si="56"/>
        <v>611603.10000000009</v>
      </c>
    </row>
    <row r="183" spans="1:7">
      <c r="A183" s="1363" t="s">
        <v>412</v>
      </c>
      <c r="B183" s="1361"/>
      <c r="C183" s="1362" t="s">
        <v>413</v>
      </c>
      <c r="D183" s="491">
        <f t="shared" ref="D183:G183" si="57">D4+D5-D7+D38+D39+D40+D41+D43+D13-D16+D57+D58+D60+D62</f>
        <v>0</v>
      </c>
      <c r="E183" s="491">
        <f t="shared" si="57"/>
        <v>0</v>
      </c>
      <c r="F183" s="491">
        <f t="shared" si="57"/>
        <v>0</v>
      </c>
      <c r="G183" s="491">
        <f t="shared" si="57"/>
        <v>591433.29999999993</v>
      </c>
    </row>
    <row r="184" spans="1:7">
      <c r="A184" s="1363" t="s">
        <v>414</v>
      </c>
      <c r="B184" s="1361"/>
      <c r="C184" s="1362" t="s">
        <v>415</v>
      </c>
      <c r="D184" s="491">
        <f t="shared" ref="D184:G184" si="58">D183+D170</f>
        <v>0</v>
      </c>
      <c r="E184" s="491">
        <f t="shared" si="58"/>
        <v>0</v>
      </c>
      <c r="F184" s="491">
        <f t="shared" si="58"/>
        <v>0</v>
      </c>
      <c r="G184" s="491">
        <f t="shared" si="58"/>
        <v>631462.69999999995</v>
      </c>
    </row>
    <row r="185" spans="1:7">
      <c r="A185" s="1363"/>
      <c r="B185" s="1361"/>
      <c r="C185" s="1362" t="s">
        <v>416</v>
      </c>
      <c r="D185" s="491">
        <f t="shared" ref="D185:G186" si="59">D181-D183</f>
        <v>0</v>
      </c>
      <c r="E185" s="491">
        <f t="shared" si="59"/>
        <v>0</v>
      </c>
      <c r="F185" s="491">
        <f t="shared" si="59"/>
        <v>0</v>
      </c>
      <c r="G185" s="491">
        <f t="shared" si="59"/>
        <v>14005.800000000163</v>
      </c>
    </row>
    <row r="186" spans="1:7">
      <c r="A186" s="1363"/>
      <c r="B186" s="1361"/>
      <c r="C186" s="1362" t="s">
        <v>417</v>
      </c>
      <c r="D186" s="491">
        <f t="shared" si="59"/>
        <v>0</v>
      </c>
      <c r="E186" s="491">
        <f t="shared" si="59"/>
        <v>0</v>
      </c>
      <c r="F186" s="491">
        <f t="shared" si="59"/>
        <v>0</v>
      </c>
      <c r="G186" s="491">
        <f t="shared" si="59"/>
        <v>-19859.59999999986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fitToHeight="4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37" max="21" man="1"/>
    <brk id="79" max="21" man="1"/>
    <brk id="147" max="21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5.140625" style="1380" customWidth="1"/>
    <col min="2" max="2" width="3.7109375" style="1380" customWidth="1"/>
    <col min="3" max="3" width="44.7109375" style="1380" customWidth="1"/>
    <col min="4" max="7" width="11.42578125" style="1380" customWidth="1"/>
    <col min="8" max="16384" width="11.42578125" style="1380"/>
  </cols>
  <sheetData>
    <row r="1" spans="1:41" s="1370" customFormat="1" ht="18" customHeight="1">
      <c r="A1" s="1364" t="s">
        <v>189</v>
      </c>
      <c r="B1" s="1365" t="s">
        <v>658</v>
      </c>
      <c r="C1" s="1365" t="s">
        <v>158</v>
      </c>
      <c r="D1" s="1366" t="s">
        <v>23</v>
      </c>
      <c r="E1" s="1367" t="s">
        <v>22</v>
      </c>
      <c r="F1" s="1366" t="s">
        <v>23</v>
      </c>
      <c r="G1" s="1367" t="s">
        <v>22</v>
      </c>
      <c r="H1" s="1368"/>
      <c r="I1" s="1369"/>
      <c r="J1" s="1369"/>
      <c r="K1" s="1369"/>
      <c r="L1" s="1369"/>
      <c r="M1" s="1369"/>
      <c r="N1" s="1369"/>
      <c r="O1" s="1369"/>
      <c r="P1" s="1369"/>
      <c r="Q1" s="1369"/>
      <c r="R1" s="1369"/>
      <c r="S1" s="1369"/>
      <c r="T1" s="1369"/>
      <c r="U1" s="1369"/>
      <c r="V1" s="1369"/>
      <c r="W1" s="1369"/>
      <c r="X1" s="1369"/>
      <c r="Y1" s="1369"/>
      <c r="Z1" s="1369"/>
      <c r="AA1" s="1369"/>
      <c r="AB1" s="1369"/>
      <c r="AC1" s="1369"/>
      <c r="AD1" s="1369"/>
      <c r="AE1" s="1369"/>
      <c r="AF1" s="1369"/>
      <c r="AG1" s="1369"/>
      <c r="AH1" s="1369"/>
      <c r="AI1" s="1369"/>
      <c r="AJ1" s="1369"/>
      <c r="AK1" s="1369"/>
      <c r="AL1" s="1369"/>
      <c r="AM1" s="1369"/>
      <c r="AN1" s="1369"/>
      <c r="AO1" s="1369"/>
    </row>
    <row r="2" spans="1:41" s="1376" customFormat="1" ht="15" customHeight="1">
      <c r="A2" s="1371"/>
      <c r="B2" s="1372"/>
      <c r="C2" s="1373" t="s">
        <v>191</v>
      </c>
      <c r="D2" s="1374">
        <v>2016</v>
      </c>
      <c r="E2" s="1375">
        <v>2017</v>
      </c>
      <c r="F2" s="1374">
        <v>2017</v>
      </c>
      <c r="G2" s="1375">
        <v>2018</v>
      </c>
    </row>
    <row r="3" spans="1:41" ht="15" customHeight="1">
      <c r="A3" s="1377" t="s">
        <v>192</v>
      </c>
      <c r="B3" s="1378"/>
      <c r="C3" s="1378"/>
      <c r="D3" s="1379"/>
      <c r="E3" s="1379"/>
      <c r="F3" s="1379"/>
      <c r="G3" s="1379"/>
    </row>
    <row r="4" spans="1:41" s="1384" customFormat="1" ht="12.75" customHeight="1">
      <c r="A4" s="1381">
        <v>30</v>
      </c>
      <c r="B4" s="1382"/>
      <c r="C4" s="1383" t="s">
        <v>33</v>
      </c>
      <c r="D4" s="280">
        <v>431548.8</v>
      </c>
      <c r="E4" s="280">
        <v>441380.9</v>
      </c>
      <c r="F4" s="281">
        <v>436990.98700000002</v>
      </c>
      <c r="G4" s="281">
        <v>444466.96899999998</v>
      </c>
    </row>
    <row r="5" spans="1:41" s="1384" customFormat="1" ht="12.75" customHeight="1">
      <c r="A5" s="1385">
        <v>31</v>
      </c>
      <c r="B5" s="1386"/>
      <c r="C5" s="1387" t="s">
        <v>193</v>
      </c>
      <c r="D5" s="286">
        <v>176725.1</v>
      </c>
      <c r="E5" s="286">
        <v>180286.3</v>
      </c>
      <c r="F5" s="287">
        <v>180777.8</v>
      </c>
      <c r="G5" s="287">
        <v>186797.40900000001</v>
      </c>
    </row>
    <row r="6" spans="1:41" s="1384" customFormat="1" ht="12.75" customHeight="1">
      <c r="A6" s="1388" t="s">
        <v>36</v>
      </c>
      <c r="B6" s="1389"/>
      <c r="C6" s="1390" t="s">
        <v>194</v>
      </c>
      <c r="D6" s="286">
        <v>22793.9</v>
      </c>
      <c r="E6" s="286">
        <v>21115.4</v>
      </c>
      <c r="F6" s="287">
        <v>21714.59</v>
      </c>
      <c r="G6" s="287">
        <v>20426.3</v>
      </c>
    </row>
    <row r="7" spans="1:41" s="1384" customFormat="1" ht="12.75" customHeight="1">
      <c r="A7" s="1388" t="s">
        <v>195</v>
      </c>
      <c r="B7" s="1389"/>
      <c r="C7" s="1390" t="s">
        <v>196</v>
      </c>
      <c r="D7" s="286">
        <v>4063.9</v>
      </c>
      <c r="E7" s="286">
        <v>0</v>
      </c>
      <c r="F7" s="287">
        <v>0</v>
      </c>
      <c r="G7" s="287">
        <v>0</v>
      </c>
    </row>
    <row r="8" spans="1:41" s="1384" customFormat="1" ht="12.75" customHeight="1">
      <c r="A8" s="1391">
        <v>330</v>
      </c>
      <c r="B8" s="1386"/>
      <c r="C8" s="1387" t="s">
        <v>197</v>
      </c>
      <c r="D8" s="286">
        <v>65694.399999999994</v>
      </c>
      <c r="E8" s="286">
        <v>48371</v>
      </c>
      <c r="F8" s="287">
        <v>51751</v>
      </c>
      <c r="G8" s="287">
        <v>50201.5</v>
      </c>
    </row>
    <row r="9" spans="1:41" s="1384" customFormat="1" ht="12.75" customHeight="1">
      <c r="A9" s="1391">
        <v>332</v>
      </c>
      <c r="B9" s="1386"/>
      <c r="C9" s="1387" t="s">
        <v>198</v>
      </c>
      <c r="D9" s="286">
        <v>0</v>
      </c>
      <c r="E9" s="286">
        <v>0</v>
      </c>
      <c r="F9" s="287">
        <v>0</v>
      </c>
      <c r="G9" s="287">
        <v>0</v>
      </c>
    </row>
    <row r="10" spans="1:41" s="1384" customFormat="1" ht="12.75" customHeight="1">
      <c r="A10" s="1391">
        <v>339</v>
      </c>
      <c r="B10" s="1386"/>
      <c r="C10" s="1387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1" s="1384" customFormat="1" ht="12.75" customHeight="1">
      <c r="A11" s="1385">
        <v>350</v>
      </c>
      <c r="B11" s="1386"/>
      <c r="C11" s="1387" t="s">
        <v>200</v>
      </c>
      <c r="D11" s="286">
        <v>5380.4</v>
      </c>
      <c r="E11" s="286">
        <v>8921.7000000000007</v>
      </c>
      <c r="F11" s="287">
        <v>492.17399999999998</v>
      </c>
      <c r="G11" s="287">
        <v>2694.375</v>
      </c>
    </row>
    <row r="12" spans="1:41" s="1395" customFormat="1">
      <c r="A12" s="1392">
        <v>351</v>
      </c>
      <c r="B12" s="1393"/>
      <c r="C12" s="1394" t="s">
        <v>201</v>
      </c>
      <c r="D12" s="286">
        <v>0</v>
      </c>
      <c r="E12" s="286">
        <v>0</v>
      </c>
      <c r="F12" s="287">
        <v>0</v>
      </c>
      <c r="G12" s="287">
        <v>0</v>
      </c>
    </row>
    <row r="13" spans="1:41" s="1384" customFormat="1" ht="12.75" customHeight="1">
      <c r="A13" s="1385">
        <v>36</v>
      </c>
      <c r="B13" s="1386"/>
      <c r="C13" s="1387" t="s">
        <v>202</v>
      </c>
      <c r="D13" s="286">
        <v>1330607.3999999999</v>
      </c>
      <c r="E13" s="286">
        <v>1309198.7</v>
      </c>
      <c r="F13" s="287">
        <v>1343606.885</v>
      </c>
      <c r="G13" s="287">
        <v>1389988.713</v>
      </c>
    </row>
    <row r="14" spans="1:41" s="1384" customFormat="1" ht="12.75" customHeight="1">
      <c r="A14" s="1396" t="s">
        <v>203</v>
      </c>
      <c r="B14" s="1386"/>
      <c r="C14" s="1397" t="s">
        <v>204</v>
      </c>
      <c r="D14" s="286">
        <v>460191.9</v>
      </c>
      <c r="E14" s="286">
        <v>446933.4</v>
      </c>
      <c r="F14" s="287">
        <v>460383.9</v>
      </c>
      <c r="G14" s="287">
        <v>478376.85100000002</v>
      </c>
    </row>
    <row r="15" spans="1:41" s="1384" customFormat="1" ht="12.75" customHeight="1">
      <c r="A15" s="1396" t="s">
        <v>205</v>
      </c>
      <c r="B15" s="1386"/>
      <c r="C15" s="1397" t="s">
        <v>206</v>
      </c>
      <c r="D15" s="286">
        <v>80023.7</v>
      </c>
      <c r="E15" s="286">
        <v>76768.800000000003</v>
      </c>
      <c r="F15" s="287">
        <v>78598.100000000006</v>
      </c>
      <c r="G15" s="287">
        <v>79364.487999999998</v>
      </c>
    </row>
    <row r="16" spans="1:41" s="1399" customFormat="1" ht="26.25" customHeight="1">
      <c r="A16" s="1396" t="s">
        <v>207</v>
      </c>
      <c r="B16" s="1398"/>
      <c r="C16" s="1397" t="s">
        <v>208</v>
      </c>
      <c r="D16" s="286">
        <v>3378.9</v>
      </c>
      <c r="E16" s="286">
        <v>4710</v>
      </c>
      <c r="F16" s="287">
        <v>2583.5940000000001</v>
      </c>
      <c r="G16" s="287">
        <v>3495</v>
      </c>
    </row>
    <row r="17" spans="1:7" s="1400" customFormat="1">
      <c r="A17" s="1385">
        <v>37</v>
      </c>
      <c r="B17" s="1386"/>
      <c r="C17" s="1387" t="s">
        <v>209</v>
      </c>
      <c r="D17" s="286">
        <v>89418.4</v>
      </c>
      <c r="E17" s="286">
        <v>94588.4</v>
      </c>
      <c r="F17" s="287">
        <v>88836.277000000002</v>
      </c>
      <c r="G17" s="287">
        <v>88300</v>
      </c>
    </row>
    <row r="18" spans="1:7" s="1400" customFormat="1">
      <c r="A18" s="1391" t="s">
        <v>210</v>
      </c>
      <c r="B18" s="1386"/>
      <c r="C18" s="1387" t="s">
        <v>211</v>
      </c>
      <c r="D18" s="286">
        <v>0</v>
      </c>
      <c r="E18" s="286">
        <v>0</v>
      </c>
      <c r="F18" s="287">
        <v>0</v>
      </c>
      <c r="G18" s="287">
        <v>0</v>
      </c>
    </row>
    <row r="19" spans="1:7" s="1400" customFormat="1">
      <c r="A19" s="1391" t="s">
        <v>212</v>
      </c>
      <c r="B19" s="1386"/>
      <c r="C19" s="1387" t="s">
        <v>213</v>
      </c>
      <c r="D19" s="286">
        <v>45.3</v>
      </c>
      <c r="E19" s="286">
        <v>28</v>
      </c>
      <c r="F19" s="287">
        <v>384.13</v>
      </c>
      <c r="G19" s="287">
        <v>28</v>
      </c>
    </row>
    <row r="20" spans="1:7" s="1384" customFormat="1" ht="12.75" customHeight="1">
      <c r="A20" s="1401">
        <v>39</v>
      </c>
      <c r="B20" s="1402"/>
      <c r="C20" s="1403" t="s">
        <v>214</v>
      </c>
      <c r="D20" s="308">
        <v>0</v>
      </c>
      <c r="E20" s="308">
        <v>0</v>
      </c>
      <c r="F20" s="309">
        <v>0</v>
      </c>
      <c r="G20" s="309">
        <v>0</v>
      </c>
    </row>
    <row r="21" spans="1:7" ht="12.75" customHeight="1">
      <c r="A21" s="1404"/>
      <c r="B21" s="1404"/>
      <c r="C21" s="1405" t="s">
        <v>215</v>
      </c>
      <c r="D21" s="312">
        <f t="shared" ref="D21:G21" si="0">D4+D5+SUM(D8:D13)+D17</f>
        <v>2099374.5</v>
      </c>
      <c r="E21" s="312">
        <f t="shared" si="0"/>
        <v>2082746.9999999998</v>
      </c>
      <c r="F21" s="312">
        <f t="shared" si="0"/>
        <v>2102455.1229999997</v>
      </c>
      <c r="G21" s="312">
        <f t="shared" si="0"/>
        <v>2162448.966</v>
      </c>
    </row>
    <row r="22" spans="1:7" s="1384" customFormat="1" ht="12.75" customHeight="1">
      <c r="A22" s="1391" t="s">
        <v>216</v>
      </c>
      <c r="B22" s="1386"/>
      <c r="C22" s="1387" t="s">
        <v>217</v>
      </c>
      <c r="D22" s="335">
        <v>836106.6</v>
      </c>
      <c r="E22" s="335">
        <v>815648</v>
      </c>
      <c r="F22" s="336">
        <v>813668.63</v>
      </c>
      <c r="G22" s="336">
        <v>842970</v>
      </c>
    </row>
    <row r="23" spans="1:7" s="1384" customFormat="1" ht="12.75" customHeight="1">
      <c r="A23" s="1391" t="s">
        <v>218</v>
      </c>
      <c r="B23" s="1386"/>
      <c r="C23" s="1387" t="s">
        <v>219</v>
      </c>
      <c r="D23" s="335">
        <v>144343.5</v>
      </c>
      <c r="E23" s="335">
        <v>136380</v>
      </c>
      <c r="F23" s="336">
        <v>152260.43</v>
      </c>
      <c r="G23" s="336">
        <v>142480</v>
      </c>
    </row>
    <row r="24" spans="1:7" s="1406" customFormat="1" ht="12.75" customHeight="1">
      <c r="A24" s="1385">
        <v>41</v>
      </c>
      <c r="B24" s="1386"/>
      <c r="C24" s="1387" t="s">
        <v>220</v>
      </c>
      <c r="D24" s="335">
        <v>30940.7</v>
      </c>
      <c r="E24" s="335">
        <v>30884.7</v>
      </c>
      <c r="F24" s="336">
        <v>47319.9</v>
      </c>
      <c r="G24" s="336">
        <v>31426.7</v>
      </c>
    </row>
    <row r="25" spans="1:7" s="1384" customFormat="1" ht="12.75" customHeight="1">
      <c r="A25" s="1407">
        <v>42</v>
      </c>
      <c r="B25" s="1408"/>
      <c r="C25" s="1387" t="s">
        <v>221</v>
      </c>
      <c r="D25" s="335">
        <v>176463.2</v>
      </c>
      <c r="E25" s="335">
        <v>166609.29999999999</v>
      </c>
      <c r="F25" s="336">
        <v>173025.842</v>
      </c>
      <c r="G25" s="336">
        <v>170375.96599999999</v>
      </c>
    </row>
    <row r="26" spans="1:7" s="1409" customFormat="1" ht="12.75" customHeight="1">
      <c r="A26" s="1392">
        <v>430</v>
      </c>
      <c r="B26" s="1386"/>
      <c r="C26" s="1387" t="s">
        <v>222</v>
      </c>
      <c r="D26" s="497">
        <v>17074.3</v>
      </c>
      <c r="E26" s="497">
        <v>16092.1</v>
      </c>
      <c r="F26" s="498">
        <v>16153.41</v>
      </c>
      <c r="G26" s="498">
        <v>16426.635999999999</v>
      </c>
    </row>
    <row r="27" spans="1:7" s="1409" customFormat="1" ht="12.75" customHeight="1">
      <c r="A27" s="1392">
        <v>431</v>
      </c>
      <c r="B27" s="1386"/>
      <c r="C27" s="1387" t="s">
        <v>223</v>
      </c>
      <c r="D27" s="497">
        <v>0</v>
      </c>
      <c r="E27" s="497">
        <v>0</v>
      </c>
      <c r="F27" s="498">
        <v>14.651999999999999</v>
      </c>
      <c r="G27" s="498">
        <v>0</v>
      </c>
    </row>
    <row r="28" spans="1:7" s="1409" customFormat="1" ht="12.75" customHeight="1">
      <c r="A28" s="1392">
        <v>432</v>
      </c>
      <c r="B28" s="1386"/>
      <c r="C28" s="1387" t="s">
        <v>224</v>
      </c>
      <c r="D28" s="497">
        <v>0</v>
      </c>
      <c r="E28" s="497">
        <v>0</v>
      </c>
      <c r="F28" s="498">
        <v>0</v>
      </c>
      <c r="G28" s="498">
        <v>0</v>
      </c>
    </row>
    <row r="29" spans="1:7" s="1409" customFormat="1" ht="12.75" customHeight="1">
      <c r="A29" s="1392">
        <v>439</v>
      </c>
      <c r="B29" s="1386"/>
      <c r="C29" s="1387" t="s">
        <v>225</v>
      </c>
      <c r="D29" s="497">
        <v>0</v>
      </c>
      <c r="E29" s="497">
        <v>0</v>
      </c>
      <c r="F29" s="498">
        <v>0</v>
      </c>
      <c r="G29" s="498">
        <v>0</v>
      </c>
    </row>
    <row r="30" spans="1:7" s="1384" customFormat="1" ht="25.5">
      <c r="A30" s="1392">
        <v>450</v>
      </c>
      <c r="B30" s="1393"/>
      <c r="C30" s="1394" t="s">
        <v>226</v>
      </c>
      <c r="D30" s="286">
        <v>16214.1</v>
      </c>
      <c r="E30" s="286">
        <v>628.9</v>
      </c>
      <c r="F30" s="287">
        <v>10363.593999999999</v>
      </c>
      <c r="G30" s="287">
        <v>1286</v>
      </c>
    </row>
    <row r="31" spans="1:7" s="1395" customFormat="1" ht="25.5">
      <c r="A31" s="1392">
        <v>451</v>
      </c>
      <c r="B31" s="1393"/>
      <c r="C31" s="1394" t="s">
        <v>227</v>
      </c>
      <c r="D31" s="335">
        <v>0</v>
      </c>
      <c r="E31" s="335">
        <v>0</v>
      </c>
      <c r="F31" s="336">
        <v>0</v>
      </c>
      <c r="G31" s="336">
        <v>0</v>
      </c>
    </row>
    <row r="32" spans="1:7" s="1384" customFormat="1" ht="12.75" customHeight="1">
      <c r="A32" s="1385">
        <v>46</v>
      </c>
      <c r="B32" s="1386"/>
      <c r="C32" s="1387" t="s">
        <v>228</v>
      </c>
      <c r="D32" s="335">
        <v>782262.7</v>
      </c>
      <c r="E32" s="335">
        <v>850962.6</v>
      </c>
      <c r="F32" s="336">
        <v>847357.61</v>
      </c>
      <c r="G32" s="336">
        <v>897212.6</v>
      </c>
    </row>
    <row r="33" spans="1:7" s="1395" customFormat="1" ht="12.75" customHeight="1">
      <c r="A33" s="1410" t="s">
        <v>229</v>
      </c>
      <c r="B33" s="1389"/>
      <c r="C33" s="1390" t="s">
        <v>230</v>
      </c>
      <c r="D33" s="374">
        <v>0</v>
      </c>
      <c r="E33" s="374">
        <v>0</v>
      </c>
      <c r="F33" s="375">
        <v>0</v>
      </c>
      <c r="G33" s="375">
        <v>0</v>
      </c>
    </row>
    <row r="34" spans="1:7" s="1384" customFormat="1" ht="15" customHeight="1">
      <c r="A34" s="1385">
        <v>47</v>
      </c>
      <c r="B34" s="1386"/>
      <c r="C34" s="1387" t="s">
        <v>209</v>
      </c>
      <c r="D34" s="335">
        <v>89418.4</v>
      </c>
      <c r="E34" s="335">
        <v>94588.4</v>
      </c>
      <c r="F34" s="336">
        <v>88836.277000000002</v>
      </c>
      <c r="G34" s="336">
        <v>88300</v>
      </c>
    </row>
    <row r="35" spans="1:7" s="1384" customFormat="1" ht="15" customHeight="1">
      <c r="A35" s="1401">
        <v>49</v>
      </c>
      <c r="B35" s="1402"/>
      <c r="C35" s="1403" t="s">
        <v>231</v>
      </c>
      <c r="D35" s="380">
        <v>0</v>
      </c>
      <c r="E35" s="380">
        <v>0</v>
      </c>
      <c r="F35" s="381">
        <v>0</v>
      </c>
      <c r="G35" s="381">
        <v>0</v>
      </c>
    </row>
    <row r="36" spans="1:7" ht="13.5" customHeight="1">
      <c r="A36" s="1404"/>
      <c r="B36" s="1411"/>
      <c r="C36" s="1405" t="s">
        <v>232</v>
      </c>
      <c r="D36" s="312">
        <f t="shared" ref="D36:G36" si="1">D22+D23+D24+D25+D26+D27+D28+D29+D30+D31+D32+D34</f>
        <v>2092823.5</v>
      </c>
      <c r="E36" s="312">
        <f t="shared" si="1"/>
        <v>2111794</v>
      </c>
      <c r="F36" s="312">
        <f t="shared" si="1"/>
        <v>2149000.3449999997</v>
      </c>
      <c r="G36" s="312">
        <f t="shared" si="1"/>
        <v>2190477.9019999998</v>
      </c>
    </row>
    <row r="37" spans="1:7" s="1412" customFormat="1" ht="15" customHeight="1">
      <c r="A37" s="1404"/>
      <c r="B37" s="1411"/>
      <c r="C37" s="1405" t="s">
        <v>233</v>
      </c>
      <c r="D37" s="312">
        <f t="shared" ref="D37:G37" si="2">D36-D21</f>
        <v>-6551</v>
      </c>
      <c r="E37" s="312">
        <f t="shared" si="2"/>
        <v>29047.000000000233</v>
      </c>
      <c r="F37" s="312">
        <f t="shared" si="2"/>
        <v>46545.222000000067</v>
      </c>
      <c r="G37" s="312">
        <f t="shared" si="2"/>
        <v>28028.935999999754</v>
      </c>
    </row>
    <row r="38" spans="1:7" s="1395" customFormat="1" ht="15" customHeight="1">
      <c r="A38" s="1391">
        <v>340</v>
      </c>
      <c r="B38" s="1386"/>
      <c r="C38" s="1387" t="s">
        <v>234</v>
      </c>
      <c r="D38" s="335">
        <v>23055.200000000001</v>
      </c>
      <c r="E38" s="335">
        <v>22920</v>
      </c>
      <c r="F38" s="336">
        <v>20791.3</v>
      </c>
      <c r="G38" s="336">
        <v>21289.314999999999</v>
      </c>
    </row>
    <row r="39" spans="1:7" s="1395" customFormat="1" ht="15" customHeight="1">
      <c r="A39" s="1391">
        <v>341</v>
      </c>
      <c r="B39" s="1386"/>
      <c r="C39" s="1387" t="s">
        <v>235</v>
      </c>
      <c r="D39" s="335">
        <v>34.799999999999997</v>
      </c>
      <c r="E39" s="335">
        <v>40</v>
      </c>
      <c r="F39" s="336">
        <v>20.524000000000001</v>
      </c>
      <c r="G39" s="336">
        <v>40</v>
      </c>
    </row>
    <row r="40" spans="1:7" s="1395" customFormat="1" ht="15" customHeight="1">
      <c r="A40" s="1391">
        <v>342</v>
      </c>
      <c r="B40" s="1386"/>
      <c r="C40" s="1387" t="s">
        <v>236</v>
      </c>
      <c r="D40" s="335">
        <v>225.4</v>
      </c>
      <c r="E40" s="335">
        <v>-90</v>
      </c>
      <c r="F40" s="336">
        <v>252.31</v>
      </c>
      <c r="G40" s="336">
        <v>160</v>
      </c>
    </row>
    <row r="41" spans="1:7" s="1395" customFormat="1" ht="15" customHeight="1">
      <c r="A41" s="1391">
        <v>343</v>
      </c>
      <c r="B41" s="1386"/>
      <c r="C41" s="1387" t="s">
        <v>237</v>
      </c>
      <c r="D41" s="335">
        <v>1492.4</v>
      </c>
      <c r="E41" s="335">
        <v>1403</v>
      </c>
      <c r="F41" s="336">
        <v>1386.752</v>
      </c>
      <c r="G41" s="336">
        <v>1001</v>
      </c>
    </row>
    <row r="42" spans="1:7" s="1395" customFormat="1" ht="15" customHeight="1">
      <c r="A42" s="1391">
        <v>344</v>
      </c>
      <c r="B42" s="1386"/>
      <c r="C42" s="1387" t="s">
        <v>238</v>
      </c>
      <c r="D42" s="335">
        <v>6676.9</v>
      </c>
      <c r="E42" s="335">
        <v>0</v>
      </c>
      <c r="F42" s="336">
        <v>26830.003000000001</v>
      </c>
      <c r="G42" s="336">
        <v>0</v>
      </c>
    </row>
    <row r="43" spans="1:7" s="1395" customFormat="1" ht="15" customHeight="1">
      <c r="A43" s="1391">
        <v>349</v>
      </c>
      <c r="B43" s="1386"/>
      <c r="C43" s="1387" t="s">
        <v>239</v>
      </c>
      <c r="D43" s="335">
        <v>7527.3</v>
      </c>
      <c r="E43" s="335">
        <v>4000</v>
      </c>
      <c r="F43" s="336">
        <v>4293.0940000000001</v>
      </c>
      <c r="G43" s="336">
        <v>3400</v>
      </c>
    </row>
    <row r="44" spans="1:7" s="1384" customFormat="1" ht="15" customHeight="1">
      <c r="A44" s="1385">
        <v>440</v>
      </c>
      <c r="B44" s="1386"/>
      <c r="C44" s="1387" t="s">
        <v>240</v>
      </c>
      <c r="D44" s="335">
        <v>6973.1</v>
      </c>
      <c r="E44" s="335">
        <v>6476.3</v>
      </c>
      <c r="F44" s="336">
        <v>8241.2350000000006</v>
      </c>
      <c r="G44" s="336">
        <v>6988.2</v>
      </c>
    </row>
    <row r="45" spans="1:7" s="1384" customFormat="1" ht="15" customHeight="1">
      <c r="A45" s="1385">
        <v>441</v>
      </c>
      <c r="B45" s="1386"/>
      <c r="C45" s="1387" t="s">
        <v>241</v>
      </c>
      <c r="D45" s="335">
        <v>21332.7</v>
      </c>
      <c r="E45" s="335">
        <v>3000</v>
      </c>
      <c r="F45" s="336">
        <v>377.20600000000002</v>
      </c>
      <c r="G45" s="336">
        <v>1450</v>
      </c>
    </row>
    <row r="46" spans="1:7" s="1384" customFormat="1" ht="15" customHeight="1">
      <c r="A46" s="1385">
        <v>442</v>
      </c>
      <c r="B46" s="1386"/>
      <c r="C46" s="1387" t="s">
        <v>242</v>
      </c>
      <c r="D46" s="335">
        <v>0</v>
      </c>
      <c r="E46" s="335">
        <v>0</v>
      </c>
      <c r="F46" s="336">
        <v>0</v>
      </c>
      <c r="G46" s="336">
        <v>0</v>
      </c>
    </row>
    <row r="47" spans="1:7" s="1384" customFormat="1" ht="15" customHeight="1">
      <c r="A47" s="1385">
        <v>443</v>
      </c>
      <c r="B47" s="1386"/>
      <c r="C47" s="1387" t="s">
        <v>243</v>
      </c>
      <c r="D47" s="335">
        <v>3594.2</v>
      </c>
      <c r="E47" s="335">
        <v>3431</v>
      </c>
      <c r="F47" s="336">
        <v>3495.3</v>
      </c>
      <c r="G47" s="336">
        <v>3416</v>
      </c>
    </row>
    <row r="48" spans="1:7" s="1384" customFormat="1" ht="15" customHeight="1">
      <c r="A48" s="1385">
        <v>444</v>
      </c>
      <c r="B48" s="1386"/>
      <c r="C48" s="1387" t="s">
        <v>238</v>
      </c>
      <c r="D48" s="335">
        <v>0</v>
      </c>
      <c r="E48" s="335">
        <v>0</v>
      </c>
      <c r="F48" s="336">
        <v>0</v>
      </c>
      <c r="G48" s="336">
        <v>0</v>
      </c>
    </row>
    <row r="49" spans="1:7" s="1384" customFormat="1" ht="15" customHeight="1">
      <c r="A49" s="1385">
        <v>445</v>
      </c>
      <c r="B49" s="1386"/>
      <c r="C49" s="1387" t="s">
        <v>244</v>
      </c>
      <c r="D49" s="335">
        <v>407.1</v>
      </c>
      <c r="E49" s="335">
        <v>218</v>
      </c>
      <c r="F49" s="336">
        <v>472.11</v>
      </c>
      <c r="G49" s="336">
        <v>420</v>
      </c>
    </row>
    <row r="50" spans="1:7" s="1384" customFormat="1" ht="15" customHeight="1">
      <c r="A50" s="1385">
        <v>446</v>
      </c>
      <c r="B50" s="1386"/>
      <c r="C50" s="1387" t="s">
        <v>245</v>
      </c>
      <c r="D50" s="335">
        <v>249.9</v>
      </c>
      <c r="E50" s="335">
        <v>78.2</v>
      </c>
      <c r="F50" s="336">
        <v>355.60500000000002</v>
      </c>
      <c r="G50" s="336">
        <v>218.24</v>
      </c>
    </row>
    <row r="51" spans="1:7" s="1384" customFormat="1" ht="15" customHeight="1">
      <c r="A51" s="1385">
        <v>447</v>
      </c>
      <c r="B51" s="1386"/>
      <c r="C51" s="1387" t="s">
        <v>246</v>
      </c>
      <c r="D51" s="335">
        <v>31539.9</v>
      </c>
      <c r="E51" s="335">
        <v>15190.3</v>
      </c>
      <c r="F51" s="336">
        <v>14937.973</v>
      </c>
      <c r="G51" s="336">
        <v>15152</v>
      </c>
    </row>
    <row r="52" spans="1:7" s="1384" customFormat="1" ht="15" customHeight="1">
      <c r="A52" s="1385">
        <v>448</v>
      </c>
      <c r="B52" s="1386"/>
      <c r="C52" s="1387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1384" customFormat="1" ht="15" customHeight="1">
      <c r="A53" s="1385">
        <v>449</v>
      </c>
      <c r="B53" s="1386"/>
      <c r="C53" s="1387" t="s">
        <v>248</v>
      </c>
      <c r="D53" s="335">
        <v>1778.3</v>
      </c>
      <c r="E53" s="335">
        <v>50</v>
      </c>
      <c r="F53" s="336">
        <v>663.34799999999996</v>
      </c>
      <c r="G53" s="336">
        <v>300</v>
      </c>
    </row>
    <row r="54" spans="1:7" s="1395" customFormat="1" ht="13.5" customHeight="1">
      <c r="A54" s="1413" t="s">
        <v>249</v>
      </c>
      <c r="B54" s="1414"/>
      <c r="C54" s="1414" t="s">
        <v>250</v>
      </c>
      <c r="D54" s="339">
        <v>1281.2</v>
      </c>
      <c r="E54" s="339">
        <v>0</v>
      </c>
      <c r="F54" s="340">
        <v>0</v>
      </c>
      <c r="G54" s="340">
        <v>0</v>
      </c>
    </row>
    <row r="55" spans="1:7" ht="15" customHeight="1">
      <c r="A55" s="1411"/>
      <c r="B55" s="1411"/>
      <c r="C55" s="1405" t="s">
        <v>251</v>
      </c>
      <c r="D55" s="312">
        <f t="shared" ref="D55:G55" si="3">SUM(D44:D53)-SUM(D38:D43)</f>
        <v>26863.200000000004</v>
      </c>
      <c r="E55" s="312">
        <f t="shared" si="3"/>
        <v>170.79999999999927</v>
      </c>
      <c r="F55" s="312">
        <f t="shared" ref="F55" si="4">SUM(F44:F53)-SUM(F38:F43)</f>
        <v>-25031.205999999998</v>
      </c>
      <c r="G55" s="312">
        <f t="shared" si="3"/>
        <v>2054.1250000000036</v>
      </c>
    </row>
    <row r="56" spans="1:7" ht="14.25" customHeight="1">
      <c r="A56" s="1411"/>
      <c r="B56" s="1411"/>
      <c r="C56" s="1405" t="s">
        <v>252</v>
      </c>
      <c r="D56" s="312">
        <f t="shared" ref="D56:G56" si="5">D55+D37</f>
        <v>20312.200000000004</v>
      </c>
      <c r="E56" s="312">
        <f t="shared" si="5"/>
        <v>29217.800000000232</v>
      </c>
      <c r="F56" s="312">
        <f t="shared" si="5"/>
        <v>21514.016000000069</v>
      </c>
      <c r="G56" s="312">
        <f t="shared" si="5"/>
        <v>30083.060999999758</v>
      </c>
    </row>
    <row r="57" spans="1:7" s="1384" customFormat="1" ht="15.75" customHeight="1">
      <c r="A57" s="1415">
        <v>380</v>
      </c>
      <c r="B57" s="1416"/>
      <c r="C57" s="1417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1384" customFormat="1" ht="15.75" customHeight="1">
      <c r="A58" s="1415">
        <v>381</v>
      </c>
      <c r="B58" s="1416"/>
      <c r="C58" s="1417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1395" customFormat="1" ht="25.5">
      <c r="A59" s="1392">
        <v>383</v>
      </c>
      <c r="B59" s="1393"/>
      <c r="C59" s="1394" t="s">
        <v>255</v>
      </c>
      <c r="D59" s="347">
        <v>27290.799999999999</v>
      </c>
      <c r="E59" s="347">
        <v>27290.799999999999</v>
      </c>
      <c r="F59" s="348">
        <v>27290.828000000001</v>
      </c>
      <c r="G59" s="348">
        <v>27290.828000000001</v>
      </c>
    </row>
    <row r="60" spans="1:7" s="1395" customFormat="1">
      <c r="A60" s="1392">
        <v>3840</v>
      </c>
      <c r="B60" s="1393"/>
      <c r="C60" s="1394" t="s">
        <v>256</v>
      </c>
      <c r="D60" s="502">
        <v>0</v>
      </c>
      <c r="E60" s="502">
        <v>0</v>
      </c>
      <c r="F60" s="503">
        <v>0</v>
      </c>
      <c r="G60" s="503">
        <v>0</v>
      </c>
    </row>
    <row r="61" spans="1:7" s="1395" customFormat="1">
      <c r="A61" s="1392">
        <v>3841</v>
      </c>
      <c r="B61" s="1393"/>
      <c r="C61" s="1394" t="s">
        <v>257</v>
      </c>
      <c r="D61" s="502">
        <v>0</v>
      </c>
      <c r="E61" s="502">
        <v>0</v>
      </c>
      <c r="F61" s="503">
        <v>0</v>
      </c>
      <c r="G61" s="503">
        <v>0</v>
      </c>
    </row>
    <row r="62" spans="1:7" s="1395" customFormat="1">
      <c r="A62" s="1418">
        <v>386</v>
      </c>
      <c r="B62" s="1419"/>
      <c r="C62" s="1420" t="s">
        <v>258</v>
      </c>
      <c r="D62" s="502">
        <v>0</v>
      </c>
      <c r="E62" s="502">
        <v>0</v>
      </c>
      <c r="F62" s="503">
        <v>0</v>
      </c>
      <c r="G62" s="503">
        <v>0</v>
      </c>
    </row>
    <row r="63" spans="1:7" s="1395" customFormat="1" ht="25.5">
      <c r="A63" s="1392">
        <v>387</v>
      </c>
      <c r="B63" s="1393"/>
      <c r="C63" s="1394" t="s">
        <v>259</v>
      </c>
      <c r="D63" s="502">
        <v>0</v>
      </c>
      <c r="E63" s="502">
        <v>0</v>
      </c>
      <c r="F63" s="503">
        <v>0</v>
      </c>
      <c r="G63" s="503">
        <v>0</v>
      </c>
    </row>
    <row r="64" spans="1:7" s="1395" customFormat="1">
      <c r="A64" s="1391">
        <v>389</v>
      </c>
      <c r="B64" s="1421"/>
      <c r="C64" s="1387" t="s">
        <v>61</v>
      </c>
      <c r="D64" s="335">
        <v>0</v>
      </c>
      <c r="E64" s="335">
        <v>0</v>
      </c>
      <c r="F64" s="336">
        <v>0</v>
      </c>
      <c r="G64" s="336">
        <v>0</v>
      </c>
    </row>
    <row r="65" spans="1:7" s="1384" customFormat="1">
      <c r="A65" s="1391" t="s">
        <v>260</v>
      </c>
      <c r="B65" s="1386"/>
      <c r="C65" s="1387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1424" customFormat="1">
      <c r="A66" s="1422" t="s">
        <v>262</v>
      </c>
      <c r="B66" s="1423"/>
      <c r="C66" s="13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1384" customFormat="1">
      <c r="A67" s="1425">
        <v>481</v>
      </c>
      <c r="B67" s="1386"/>
      <c r="C67" s="1387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1384" customFormat="1">
      <c r="A68" s="1425">
        <v>482</v>
      </c>
      <c r="B68" s="1386"/>
      <c r="C68" s="1387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1384" customFormat="1">
      <c r="A69" s="1425">
        <v>483</v>
      </c>
      <c r="B69" s="1386"/>
      <c r="C69" s="1387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1384" customFormat="1">
      <c r="A70" s="1425">
        <v>484</v>
      </c>
      <c r="B70" s="1386"/>
      <c r="C70" s="1387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1384" customFormat="1">
      <c r="A71" s="1425">
        <v>485</v>
      </c>
      <c r="B71" s="1386"/>
      <c r="C71" s="1387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1384" customFormat="1">
      <c r="A72" s="1425">
        <v>486</v>
      </c>
      <c r="B72" s="1386"/>
      <c r="C72" s="1387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1395" customFormat="1">
      <c r="A73" s="1425">
        <v>487</v>
      </c>
      <c r="B73" s="1389"/>
      <c r="C73" s="1387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1395" customFormat="1">
      <c r="A74" s="1425">
        <v>489</v>
      </c>
      <c r="B74" s="1426"/>
      <c r="C74" s="1403" t="s">
        <v>78</v>
      </c>
      <c r="D74" s="335">
        <v>0</v>
      </c>
      <c r="E74" s="335">
        <v>0</v>
      </c>
      <c r="F74" s="336">
        <v>0</v>
      </c>
      <c r="G74" s="336">
        <v>0</v>
      </c>
    </row>
    <row r="75" spans="1:7" s="1395" customFormat="1">
      <c r="A75" s="1427" t="s">
        <v>271</v>
      </c>
      <c r="B75" s="1426"/>
      <c r="C75" s="1414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1404"/>
      <c r="B76" s="1404"/>
      <c r="C76" s="1405" t="s">
        <v>273</v>
      </c>
      <c r="D76" s="312">
        <f t="shared" ref="D76:G76" si="6">SUM(D65:D74)-SUM(D57:D64)</f>
        <v>-27290.799999999999</v>
      </c>
      <c r="E76" s="312">
        <f t="shared" si="6"/>
        <v>-27290.799999999999</v>
      </c>
      <c r="F76" s="312">
        <f t="shared" ref="F76" si="7">SUM(F65:F74)-SUM(F57:F64)</f>
        <v>-27290.828000000001</v>
      </c>
      <c r="G76" s="312">
        <f t="shared" si="6"/>
        <v>-27290.828000000001</v>
      </c>
    </row>
    <row r="77" spans="1:7">
      <c r="A77" s="1428"/>
      <c r="B77" s="1428"/>
      <c r="C77" s="1405" t="s">
        <v>274</v>
      </c>
      <c r="D77" s="312">
        <f t="shared" ref="D77:G77" si="8">D56+D76</f>
        <v>-6978.5999999999949</v>
      </c>
      <c r="E77" s="312">
        <f t="shared" si="8"/>
        <v>1927.0000000002328</v>
      </c>
      <c r="F77" s="312">
        <f t="shared" si="8"/>
        <v>-5776.8119999999326</v>
      </c>
      <c r="G77" s="312">
        <f t="shared" si="8"/>
        <v>2792.2329999997564</v>
      </c>
    </row>
    <row r="78" spans="1:7">
      <c r="A78" s="1429">
        <v>3</v>
      </c>
      <c r="B78" s="1429"/>
      <c r="C78" s="1430" t="s">
        <v>275</v>
      </c>
      <c r="D78" s="363">
        <f t="shared" ref="D78:G78" si="9">D20+D21+SUM(D38:D43)+SUM(D57:D64)</f>
        <v>2165677.2999999998</v>
      </c>
      <c r="E78" s="363">
        <f t="shared" si="9"/>
        <v>2138310.7999999998</v>
      </c>
      <c r="F78" s="363">
        <f t="shared" si="9"/>
        <v>2183319.9339999999</v>
      </c>
      <c r="G78" s="363">
        <f t="shared" si="9"/>
        <v>2215630.1090000002</v>
      </c>
    </row>
    <row r="79" spans="1:7">
      <c r="A79" s="1429">
        <v>4</v>
      </c>
      <c r="B79" s="1429"/>
      <c r="C79" s="1430" t="s">
        <v>276</v>
      </c>
      <c r="D79" s="363">
        <f t="shared" ref="D79:G79" si="10">D35+D36+SUM(D44:D53)+SUM(D65:D74)</f>
        <v>2158698.7000000002</v>
      </c>
      <c r="E79" s="363">
        <f t="shared" si="10"/>
        <v>2140237.7999999998</v>
      </c>
      <c r="F79" s="363">
        <f t="shared" si="10"/>
        <v>2177543.1219999995</v>
      </c>
      <c r="G79" s="363">
        <f t="shared" si="10"/>
        <v>2218422.3419999997</v>
      </c>
    </row>
    <row r="80" spans="1:7">
      <c r="A80" s="1431"/>
      <c r="B80" s="1431"/>
      <c r="C80" s="1432"/>
      <c r="D80" s="482"/>
      <c r="E80" s="482"/>
      <c r="F80" s="482"/>
      <c r="G80" s="482"/>
    </row>
    <row r="81" spans="1:7">
      <c r="A81" s="1433" t="s">
        <v>277</v>
      </c>
      <c r="B81" s="1434"/>
      <c r="C81" s="1434"/>
      <c r="D81" s="505"/>
      <c r="E81" s="505"/>
      <c r="F81" s="505"/>
      <c r="G81" s="505"/>
    </row>
    <row r="82" spans="1:7" s="1384" customFormat="1">
      <c r="A82" s="1435">
        <v>50</v>
      </c>
      <c r="B82" s="1436"/>
      <c r="C82" s="1436" t="s">
        <v>278</v>
      </c>
      <c r="D82" s="335">
        <v>149921.5</v>
      </c>
      <c r="E82" s="335">
        <v>156622.79999999999</v>
      </c>
      <c r="F82" s="336">
        <v>155054.96299999999</v>
      </c>
      <c r="G82" s="336">
        <v>174282</v>
      </c>
    </row>
    <row r="83" spans="1:7" s="1384" customFormat="1">
      <c r="A83" s="1435">
        <v>51</v>
      </c>
      <c r="B83" s="1436"/>
      <c r="C83" s="1436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1384" customFormat="1">
      <c r="A84" s="1435">
        <v>52</v>
      </c>
      <c r="B84" s="1436"/>
      <c r="C84" s="1436" t="s">
        <v>280</v>
      </c>
      <c r="D84" s="335">
        <v>0</v>
      </c>
      <c r="E84" s="335">
        <v>0</v>
      </c>
      <c r="F84" s="336">
        <v>0</v>
      </c>
      <c r="G84" s="336">
        <v>0</v>
      </c>
    </row>
    <row r="85" spans="1:7" s="1384" customFormat="1">
      <c r="A85" s="1437">
        <v>54</v>
      </c>
      <c r="B85" s="1438"/>
      <c r="C85" s="1438" t="s">
        <v>281</v>
      </c>
      <c r="D85" s="335">
        <v>2237.9</v>
      </c>
      <c r="E85" s="335">
        <v>1800</v>
      </c>
      <c r="F85" s="336">
        <v>1459.1289999999999</v>
      </c>
      <c r="G85" s="336">
        <v>1800</v>
      </c>
    </row>
    <row r="86" spans="1:7" s="1384" customFormat="1">
      <c r="A86" s="1437">
        <v>55</v>
      </c>
      <c r="B86" s="1438"/>
      <c r="C86" s="1438" t="s">
        <v>282</v>
      </c>
      <c r="D86" s="335">
        <v>100</v>
      </c>
      <c r="E86" s="335">
        <v>0</v>
      </c>
      <c r="F86" s="336">
        <v>41.125</v>
      </c>
      <c r="G86" s="336">
        <v>0</v>
      </c>
    </row>
    <row r="87" spans="1:7" s="1384" customFormat="1">
      <c r="A87" s="1437">
        <v>56</v>
      </c>
      <c r="B87" s="1438"/>
      <c r="C87" s="1438" t="s">
        <v>283</v>
      </c>
      <c r="D87" s="335">
        <v>3362.3</v>
      </c>
      <c r="E87" s="335">
        <v>3940</v>
      </c>
      <c r="F87" s="336">
        <v>2710.6260000000002</v>
      </c>
      <c r="G87" s="336">
        <v>3355</v>
      </c>
    </row>
    <row r="88" spans="1:7" s="1384" customFormat="1">
      <c r="A88" s="1435">
        <v>57</v>
      </c>
      <c r="B88" s="1436"/>
      <c r="C88" s="1436" t="s">
        <v>284</v>
      </c>
      <c r="D88" s="335">
        <v>3233.6</v>
      </c>
      <c r="E88" s="335">
        <v>4730</v>
      </c>
      <c r="F88" s="336">
        <v>2485.0729999999999</v>
      </c>
      <c r="G88" s="336">
        <v>4880</v>
      </c>
    </row>
    <row r="89" spans="1:7" s="1384" customFormat="1">
      <c r="A89" s="1435">
        <v>580</v>
      </c>
      <c r="B89" s="1436"/>
      <c r="C89" s="1436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1384" customFormat="1">
      <c r="A90" s="1435">
        <v>582</v>
      </c>
      <c r="B90" s="1436"/>
      <c r="C90" s="1436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1384" customFormat="1">
      <c r="A91" s="1435">
        <v>584</v>
      </c>
      <c r="B91" s="1436"/>
      <c r="C91" s="1436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1384" customFormat="1">
      <c r="A92" s="1435">
        <v>585</v>
      </c>
      <c r="B92" s="1436"/>
      <c r="C92" s="1436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1384" customFormat="1">
      <c r="A93" s="1435">
        <v>586</v>
      </c>
      <c r="B93" s="1436"/>
      <c r="C93" s="1436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1384" customFormat="1">
      <c r="A94" s="1439">
        <v>589</v>
      </c>
      <c r="B94" s="1440"/>
      <c r="C94" s="1440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1441">
        <v>5</v>
      </c>
      <c r="B95" s="1442"/>
      <c r="C95" s="1442" t="s">
        <v>291</v>
      </c>
      <c r="D95" s="384">
        <f t="shared" ref="D95:G95" si="11">SUM(D82:D94)</f>
        <v>158855.29999999999</v>
      </c>
      <c r="E95" s="384">
        <f t="shared" si="11"/>
        <v>167092.79999999999</v>
      </c>
      <c r="F95" s="384">
        <f t="shared" si="11"/>
        <v>161750.91599999997</v>
      </c>
      <c r="G95" s="384">
        <f t="shared" si="11"/>
        <v>184317</v>
      </c>
    </row>
    <row r="96" spans="1:7" s="1384" customFormat="1">
      <c r="A96" s="1435">
        <v>60</v>
      </c>
      <c r="B96" s="1436"/>
      <c r="C96" s="1436" t="s">
        <v>292</v>
      </c>
      <c r="D96" s="335">
        <v>68.900000000000006</v>
      </c>
      <c r="E96" s="335">
        <v>0</v>
      </c>
      <c r="F96" s="336">
        <v>314.38</v>
      </c>
      <c r="G96" s="336">
        <v>0</v>
      </c>
    </row>
    <row r="97" spans="1:7" s="1384" customFormat="1">
      <c r="A97" s="1435">
        <v>61</v>
      </c>
      <c r="B97" s="1436"/>
      <c r="C97" s="1436" t="s">
        <v>293</v>
      </c>
      <c r="D97" s="335">
        <v>0</v>
      </c>
      <c r="E97" s="335">
        <v>0</v>
      </c>
      <c r="F97" s="336">
        <v>0</v>
      </c>
      <c r="G97" s="336">
        <v>0</v>
      </c>
    </row>
    <row r="98" spans="1:7" s="1384" customFormat="1">
      <c r="A98" s="1435">
        <v>62</v>
      </c>
      <c r="B98" s="1436"/>
      <c r="C98" s="1436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1384" customFormat="1">
      <c r="A99" s="1435">
        <v>63</v>
      </c>
      <c r="B99" s="1436"/>
      <c r="C99" s="1436" t="s">
        <v>295</v>
      </c>
      <c r="D99" s="335">
        <v>25778.9</v>
      </c>
      <c r="E99" s="335">
        <v>31824.5</v>
      </c>
      <c r="F99" s="336">
        <v>37777.440999999999</v>
      </c>
      <c r="G99" s="336">
        <v>29996.799999999999</v>
      </c>
    </row>
    <row r="100" spans="1:7" s="1384" customFormat="1">
      <c r="A100" s="1435">
        <v>64</v>
      </c>
      <c r="B100" s="1436"/>
      <c r="C100" s="1436" t="s">
        <v>296</v>
      </c>
      <c r="D100" s="335">
        <v>3267.6</v>
      </c>
      <c r="E100" s="335">
        <v>2421</v>
      </c>
      <c r="F100" s="336">
        <v>2841.5329999999999</v>
      </c>
      <c r="G100" s="336">
        <v>2629.6750000000002</v>
      </c>
    </row>
    <row r="101" spans="1:7" s="1384" customFormat="1">
      <c r="A101" s="1435">
        <v>65</v>
      </c>
      <c r="B101" s="1436"/>
      <c r="C101" s="1436" t="s">
        <v>297</v>
      </c>
      <c r="D101" s="335">
        <v>100</v>
      </c>
      <c r="E101" s="335">
        <v>0</v>
      </c>
      <c r="F101" s="336">
        <v>0</v>
      </c>
      <c r="G101" s="336">
        <v>0</v>
      </c>
    </row>
    <row r="102" spans="1:7" s="1384" customFormat="1">
      <c r="A102" s="1435">
        <v>66</v>
      </c>
      <c r="B102" s="1436"/>
      <c r="C102" s="1436" t="s">
        <v>298</v>
      </c>
      <c r="D102" s="335">
        <v>0</v>
      </c>
      <c r="E102" s="335">
        <v>0</v>
      </c>
      <c r="F102" s="336">
        <v>0</v>
      </c>
      <c r="G102" s="336">
        <v>0</v>
      </c>
    </row>
    <row r="103" spans="1:7" s="1384" customFormat="1">
      <c r="A103" s="1435">
        <v>67</v>
      </c>
      <c r="B103" s="1436"/>
      <c r="C103" s="1436" t="s">
        <v>284</v>
      </c>
      <c r="D103" s="286">
        <v>3233.6</v>
      </c>
      <c r="E103" s="286">
        <v>4730</v>
      </c>
      <c r="F103" s="287">
        <v>2485.0729999999999</v>
      </c>
      <c r="G103" s="287">
        <v>4880</v>
      </c>
    </row>
    <row r="104" spans="1:7" s="1384" customFormat="1" ht="25.5">
      <c r="A104" s="1443" t="s">
        <v>299</v>
      </c>
      <c r="B104" s="1436"/>
      <c r="C104" s="1444" t="s">
        <v>300</v>
      </c>
      <c r="D104" s="286">
        <v>0</v>
      </c>
      <c r="E104" s="286">
        <v>0</v>
      </c>
      <c r="F104" s="287">
        <v>0</v>
      </c>
      <c r="G104" s="287">
        <v>0</v>
      </c>
    </row>
    <row r="105" spans="1:7" s="1384" customFormat="1" ht="38.25">
      <c r="A105" s="1445" t="s">
        <v>301</v>
      </c>
      <c r="B105" s="1440"/>
      <c r="C105" s="1446" t="s">
        <v>302</v>
      </c>
      <c r="D105" s="308">
        <v>0</v>
      </c>
      <c r="E105" s="308">
        <v>0</v>
      </c>
      <c r="F105" s="309">
        <v>0</v>
      </c>
      <c r="G105" s="309">
        <v>0</v>
      </c>
    </row>
    <row r="106" spans="1:7">
      <c r="A106" s="1441">
        <v>6</v>
      </c>
      <c r="B106" s="1442"/>
      <c r="C106" s="1442" t="s">
        <v>303</v>
      </c>
      <c r="D106" s="384">
        <f t="shared" ref="D106:G106" si="12">SUM(D96:D105)</f>
        <v>32449</v>
      </c>
      <c r="E106" s="384">
        <f t="shared" si="12"/>
        <v>38975.5</v>
      </c>
      <c r="F106" s="384">
        <f t="shared" si="12"/>
        <v>43418.426999999996</v>
      </c>
      <c r="G106" s="384">
        <f t="shared" si="12"/>
        <v>37506.474999999999</v>
      </c>
    </row>
    <row r="107" spans="1:7">
      <c r="A107" s="1447" t="s">
        <v>304</v>
      </c>
      <c r="B107" s="1447"/>
      <c r="C107" s="1442" t="s">
        <v>3</v>
      </c>
      <c r="D107" s="384">
        <f t="shared" ref="D107:G107" si="13">(D95-D88)-(D106-D103)</f>
        <v>126406.29999999999</v>
      </c>
      <c r="E107" s="384">
        <f t="shared" si="13"/>
        <v>128117.29999999999</v>
      </c>
      <c r="F107" s="384">
        <f t="shared" si="13"/>
        <v>118332.48899999997</v>
      </c>
      <c r="G107" s="384">
        <f t="shared" si="13"/>
        <v>146810.52499999999</v>
      </c>
    </row>
    <row r="108" spans="1:7">
      <c r="A108" s="1448" t="s">
        <v>305</v>
      </c>
      <c r="B108" s="1448"/>
      <c r="C108" s="1449" t="s">
        <v>306</v>
      </c>
      <c r="D108" s="396">
        <f t="shared" ref="D108:G108" si="14">D107-D85-D86+D100+D101</f>
        <v>127436</v>
      </c>
      <c r="E108" s="396">
        <f t="shared" si="14"/>
        <v>128738.29999999999</v>
      </c>
      <c r="F108" s="396">
        <f t="shared" si="14"/>
        <v>119673.76799999997</v>
      </c>
      <c r="G108" s="396">
        <f t="shared" si="14"/>
        <v>147640.19999999998</v>
      </c>
    </row>
    <row r="109" spans="1:7">
      <c r="A109" s="1431"/>
      <c r="B109" s="1431"/>
      <c r="C109" s="1432"/>
      <c r="D109" s="482"/>
      <c r="E109" s="482"/>
      <c r="F109" s="482"/>
      <c r="G109" s="482"/>
    </row>
    <row r="110" spans="1:7" s="1452" customFormat="1">
      <c r="A110" s="1450" t="s">
        <v>307</v>
      </c>
      <c r="B110" s="1451"/>
      <c r="C110" s="1450"/>
      <c r="D110" s="482"/>
      <c r="E110" s="482"/>
      <c r="F110" s="482"/>
      <c r="G110" s="482"/>
    </row>
    <row r="111" spans="1:7" s="1455" customFormat="1">
      <c r="A111" s="1453">
        <v>10</v>
      </c>
      <c r="B111" s="1454"/>
      <c r="C111" s="1454" t="s">
        <v>308</v>
      </c>
      <c r="D111" s="402">
        <f t="shared" ref="D111:G111" si="15">D112+D117</f>
        <v>1110291.0999999999</v>
      </c>
      <c r="E111" s="402">
        <f t="shared" si="15"/>
        <v>0</v>
      </c>
      <c r="F111" s="402">
        <f t="shared" si="15"/>
        <v>1125353.2320000001</v>
      </c>
      <c r="G111" s="402">
        <f t="shared" si="15"/>
        <v>0</v>
      </c>
    </row>
    <row r="112" spans="1:7" s="1455" customFormat="1">
      <c r="A112" s="1456" t="s">
        <v>309</v>
      </c>
      <c r="B112" s="1457"/>
      <c r="C112" s="1457" t="s">
        <v>310</v>
      </c>
      <c r="D112" s="402">
        <f t="shared" ref="D112:G112" si="16">D113+D114+D115+D116</f>
        <v>758509.29999999993</v>
      </c>
      <c r="E112" s="402">
        <f t="shared" si="16"/>
        <v>0</v>
      </c>
      <c r="F112" s="402">
        <f t="shared" si="16"/>
        <v>720089.33500000008</v>
      </c>
      <c r="G112" s="402">
        <f t="shared" si="16"/>
        <v>0</v>
      </c>
    </row>
    <row r="113" spans="1:7" s="1455" customFormat="1">
      <c r="A113" s="1458" t="s">
        <v>311</v>
      </c>
      <c r="B113" s="1459"/>
      <c r="C113" s="1459" t="s">
        <v>312</v>
      </c>
      <c r="D113" s="335">
        <v>491016</v>
      </c>
      <c r="E113" s="335"/>
      <c r="F113" s="336">
        <v>566875.64</v>
      </c>
      <c r="G113" s="336"/>
    </row>
    <row r="114" spans="1:7" s="1462" customFormat="1" ht="15" customHeight="1">
      <c r="A114" s="1460">
        <v>102</v>
      </c>
      <c r="B114" s="1461"/>
      <c r="C114" s="1461" t="s">
        <v>313</v>
      </c>
      <c r="D114" s="347">
        <v>20000</v>
      </c>
      <c r="E114" s="347"/>
      <c r="F114" s="348">
        <v>20000</v>
      </c>
      <c r="G114" s="348"/>
    </row>
    <row r="115" spans="1:7" s="1455" customFormat="1">
      <c r="A115" s="1458">
        <v>104</v>
      </c>
      <c r="B115" s="1459"/>
      <c r="C115" s="1459" t="s">
        <v>314</v>
      </c>
      <c r="D115" s="335">
        <v>243371.6</v>
      </c>
      <c r="E115" s="335"/>
      <c r="F115" s="336">
        <v>129281.307</v>
      </c>
      <c r="G115" s="336"/>
    </row>
    <row r="116" spans="1:7" s="1455" customFormat="1">
      <c r="A116" s="1458">
        <v>106</v>
      </c>
      <c r="B116" s="1459"/>
      <c r="C116" s="1459" t="s">
        <v>315</v>
      </c>
      <c r="D116" s="335">
        <v>4121.7</v>
      </c>
      <c r="E116" s="335"/>
      <c r="F116" s="336">
        <v>3932.3879999999999</v>
      </c>
      <c r="G116" s="336"/>
    </row>
    <row r="117" spans="1:7" s="1455" customFormat="1">
      <c r="A117" s="1456" t="s">
        <v>316</v>
      </c>
      <c r="B117" s="1457"/>
      <c r="C117" s="1457" t="s">
        <v>317</v>
      </c>
      <c r="D117" s="402">
        <f t="shared" ref="D117:G117" si="17">D118+D119+D120</f>
        <v>351781.8</v>
      </c>
      <c r="E117" s="402">
        <f t="shared" si="17"/>
        <v>0</v>
      </c>
      <c r="F117" s="402">
        <f t="shared" si="17"/>
        <v>405263.897</v>
      </c>
      <c r="G117" s="402">
        <f t="shared" si="17"/>
        <v>0</v>
      </c>
    </row>
    <row r="118" spans="1:7" s="1455" customFormat="1">
      <c r="A118" s="1458">
        <v>107</v>
      </c>
      <c r="B118" s="1459"/>
      <c r="C118" s="1459" t="s">
        <v>318</v>
      </c>
      <c r="D118" s="335">
        <v>181793.9</v>
      </c>
      <c r="E118" s="335"/>
      <c r="F118" s="336">
        <v>232463.94899999999</v>
      </c>
      <c r="G118" s="336"/>
    </row>
    <row r="119" spans="1:7" s="1455" customFormat="1">
      <c r="A119" s="1458">
        <v>108</v>
      </c>
      <c r="B119" s="1459"/>
      <c r="C119" s="1459" t="s">
        <v>319</v>
      </c>
      <c r="D119" s="335">
        <v>169987.9</v>
      </c>
      <c r="E119" s="335"/>
      <c r="F119" s="336">
        <v>172799.948</v>
      </c>
      <c r="G119" s="336"/>
    </row>
    <row r="120" spans="1:7" s="1464" customFormat="1" ht="25.5">
      <c r="A120" s="1460">
        <v>109</v>
      </c>
      <c r="B120" s="1463"/>
      <c r="C120" s="1463" t="s">
        <v>320</v>
      </c>
      <c r="D120" s="507"/>
      <c r="E120" s="507"/>
      <c r="F120" s="508"/>
      <c r="G120" s="508"/>
    </row>
    <row r="121" spans="1:7" s="1455" customFormat="1">
      <c r="A121" s="1456">
        <v>14</v>
      </c>
      <c r="B121" s="1457"/>
      <c r="C121" s="1457" t="s">
        <v>321</v>
      </c>
      <c r="D121" s="417">
        <f t="shared" ref="D121:G121" si="18">SUM(D122:D130)</f>
        <v>1630436</v>
      </c>
      <c r="E121" s="417">
        <f t="shared" si="18"/>
        <v>0</v>
      </c>
      <c r="F121" s="417">
        <f t="shared" si="18"/>
        <v>1616821.5270000002</v>
      </c>
      <c r="G121" s="417">
        <f t="shared" si="18"/>
        <v>0</v>
      </c>
    </row>
    <row r="122" spans="1:7" s="1455" customFormat="1">
      <c r="A122" s="1458" t="s">
        <v>322</v>
      </c>
      <c r="B122" s="1459"/>
      <c r="C122" s="1459" t="s">
        <v>323</v>
      </c>
      <c r="D122" s="335">
        <v>1489412.7</v>
      </c>
      <c r="E122" s="335"/>
      <c r="F122" s="336">
        <v>1322189.3770000001</v>
      </c>
      <c r="G122" s="336"/>
    </row>
    <row r="123" spans="1:7" s="1455" customFormat="1">
      <c r="A123" s="1458">
        <v>144</v>
      </c>
      <c r="B123" s="1459"/>
      <c r="C123" s="1459" t="s">
        <v>281</v>
      </c>
      <c r="D123" s="335">
        <v>118348.2</v>
      </c>
      <c r="E123" s="335"/>
      <c r="F123" s="336">
        <v>116915.891</v>
      </c>
      <c r="G123" s="336"/>
    </row>
    <row r="124" spans="1:7" s="1455" customFormat="1">
      <c r="A124" s="1458">
        <v>145</v>
      </c>
      <c r="B124" s="1459"/>
      <c r="C124" s="1459" t="s">
        <v>324</v>
      </c>
      <c r="D124" s="509">
        <v>22675.1</v>
      </c>
      <c r="E124" s="509"/>
      <c r="F124" s="510">
        <v>177716.25899999999</v>
      </c>
      <c r="G124" s="510"/>
    </row>
    <row r="125" spans="1:7" s="1455" customFormat="1">
      <c r="A125" s="1458">
        <v>146</v>
      </c>
      <c r="B125" s="1459"/>
      <c r="C125" s="1459" t="s">
        <v>325</v>
      </c>
      <c r="D125" s="509">
        <v>0</v>
      </c>
      <c r="E125" s="509"/>
      <c r="F125" s="510"/>
      <c r="G125" s="510"/>
    </row>
    <row r="126" spans="1:7" s="1464" customFormat="1" ht="29.45" customHeight="1">
      <c r="A126" s="1460" t="s">
        <v>326</v>
      </c>
      <c r="B126" s="1463"/>
      <c r="C126" s="1463" t="s">
        <v>327</v>
      </c>
      <c r="D126" s="511"/>
      <c r="E126" s="511"/>
      <c r="F126" s="512"/>
      <c r="G126" s="512"/>
    </row>
    <row r="127" spans="1:7" s="1455" customFormat="1">
      <c r="A127" s="1458">
        <v>1484</v>
      </c>
      <c r="B127" s="1459"/>
      <c r="C127" s="1459" t="s">
        <v>328</v>
      </c>
      <c r="D127" s="509"/>
      <c r="E127" s="509"/>
      <c r="F127" s="510"/>
      <c r="G127" s="510"/>
    </row>
    <row r="128" spans="1:7" s="1455" customFormat="1">
      <c r="A128" s="1458">
        <v>1485</v>
      </c>
      <c r="B128" s="1459"/>
      <c r="C128" s="1459" t="s">
        <v>329</v>
      </c>
      <c r="D128" s="509"/>
      <c r="E128" s="509"/>
      <c r="F128" s="510"/>
      <c r="G128" s="510"/>
    </row>
    <row r="129" spans="1:7" s="1455" customFormat="1">
      <c r="A129" s="1458">
        <v>1486</v>
      </c>
      <c r="B129" s="1459"/>
      <c r="C129" s="1459" t="s">
        <v>330</v>
      </c>
      <c r="D129" s="509"/>
      <c r="E129" s="509"/>
      <c r="F129" s="510"/>
      <c r="G129" s="510"/>
    </row>
    <row r="130" spans="1:7" s="1455" customFormat="1">
      <c r="A130" s="1465">
        <v>1489</v>
      </c>
      <c r="B130" s="1466"/>
      <c r="C130" s="1466" t="s">
        <v>331</v>
      </c>
      <c r="D130" s="513"/>
      <c r="E130" s="513"/>
      <c r="F130" s="514"/>
      <c r="G130" s="514"/>
    </row>
    <row r="131" spans="1:7" s="1452" customFormat="1">
      <c r="A131" s="1467">
        <v>1</v>
      </c>
      <c r="B131" s="1468"/>
      <c r="C131" s="1467" t="s">
        <v>332</v>
      </c>
      <c r="D131" s="428">
        <f t="shared" ref="D131:G131" si="19">D111+D121</f>
        <v>2740727.0999999996</v>
      </c>
      <c r="E131" s="428">
        <f t="shared" si="19"/>
        <v>0</v>
      </c>
      <c r="F131" s="428">
        <f t="shared" si="19"/>
        <v>2742174.7590000005</v>
      </c>
      <c r="G131" s="428">
        <f t="shared" si="19"/>
        <v>0</v>
      </c>
    </row>
    <row r="132" spans="1:7" s="1452" customFormat="1">
      <c r="A132" s="1431"/>
      <c r="B132" s="1431"/>
      <c r="C132" s="1432"/>
      <c r="D132" s="482"/>
      <c r="E132" s="482"/>
      <c r="F132" s="482"/>
      <c r="G132" s="482"/>
    </row>
    <row r="133" spans="1:7" s="1455" customFormat="1">
      <c r="A133" s="1453">
        <v>20</v>
      </c>
      <c r="B133" s="1454"/>
      <c r="C133" s="1454" t="s">
        <v>333</v>
      </c>
      <c r="D133" s="802">
        <f t="shared" ref="D133:G133" si="20">D134+D140</f>
        <v>2645878.4</v>
      </c>
      <c r="E133" s="802">
        <f t="shared" si="20"/>
        <v>0</v>
      </c>
      <c r="F133" s="802">
        <f t="shared" si="20"/>
        <v>2625812.12</v>
      </c>
      <c r="G133" s="802">
        <f t="shared" si="20"/>
        <v>0</v>
      </c>
    </row>
    <row r="134" spans="1:7" s="1455" customFormat="1">
      <c r="A134" s="1469" t="s">
        <v>334</v>
      </c>
      <c r="B134" s="1457"/>
      <c r="C134" s="1457" t="s">
        <v>335</v>
      </c>
      <c r="D134" s="402">
        <f t="shared" ref="D134:G134" si="21">D135+D136+D138+D139</f>
        <v>648600.79999999993</v>
      </c>
      <c r="E134" s="402">
        <f t="shared" si="21"/>
        <v>0</v>
      </c>
      <c r="F134" s="402">
        <f t="shared" si="21"/>
        <v>559777.26099999994</v>
      </c>
      <c r="G134" s="402">
        <f t="shared" si="21"/>
        <v>0</v>
      </c>
    </row>
    <row r="135" spans="1:7" s="1471" customFormat="1">
      <c r="A135" s="1470">
        <v>200</v>
      </c>
      <c r="B135" s="1459"/>
      <c r="C135" s="1459" t="s">
        <v>336</v>
      </c>
      <c r="D135" s="335">
        <v>311510.2</v>
      </c>
      <c r="E135" s="335"/>
      <c r="F135" s="336">
        <v>226735.80799999999</v>
      </c>
      <c r="G135" s="336"/>
    </row>
    <row r="136" spans="1:7" s="1471" customFormat="1">
      <c r="A136" s="1470">
        <v>201</v>
      </c>
      <c r="B136" s="1459"/>
      <c r="C136" s="1459" t="s">
        <v>337</v>
      </c>
      <c r="D136" s="335">
        <v>220000</v>
      </c>
      <c r="E136" s="335"/>
      <c r="F136" s="336">
        <v>200000</v>
      </c>
      <c r="G136" s="336"/>
    </row>
    <row r="137" spans="1:7" s="1471" customFormat="1">
      <c r="A137" s="1472" t="s">
        <v>338</v>
      </c>
      <c r="B137" s="1473"/>
      <c r="C137" s="1473" t="s">
        <v>339</v>
      </c>
      <c r="D137" s="515"/>
      <c r="E137" s="515"/>
      <c r="F137" s="516"/>
      <c r="G137" s="516"/>
    </row>
    <row r="138" spans="1:7" s="1471" customFormat="1">
      <c r="A138" s="1470">
        <v>204</v>
      </c>
      <c r="B138" s="1459"/>
      <c r="C138" s="1459" t="s">
        <v>340</v>
      </c>
      <c r="D138" s="509">
        <v>117090.6</v>
      </c>
      <c r="E138" s="509"/>
      <c r="F138" s="510">
        <v>133041.45300000001</v>
      </c>
      <c r="G138" s="510"/>
    </row>
    <row r="139" spans="1:7" s="1471" customFormat="1">
      <c r="A139" s="1470">
        <v>205</v>
      </c>
      <c r="B139" s="1459"/>
      <c r="C139" s="1459" t="s">
        <v>341</v>
      </c>
      <c r="D139" s="509"/>
      <c r="E139" s="509"/>
      <c r="F139" s="510"/>
      <c r="G139" s="510"/>
    </row>
    <row r="140" spans="1:7" s="1471" customFormat="1">
      <c r="A140" s="1469" t="s">
        <v>342</v>
      </c>
      <c r="B140" s="1457"/>
      <c r="C140" s="1457" t="s">
        <v>343</v>
      </c>
      <c r="D140" s="402">
        <f t="shared" ref="D140:G140" si="22">D141+D143+D144</f>
        <v>1997277.6</v>
      </c>
      <c r="E140" s="402">
        <f t="shared" si="22"/>
        <v>0</v>
      </c>
      <c r="F140" s="402">
        <f t="shared" si="22"/>
        <v>2066034.8589999999</v>
      </c>
      <c r="G140" s="402">
        <f t="shared" si="22"/>
        <v>0</v>
      </c>
    </row>
    <row r="141" spans="1:7" s="1471" customFormat="1">
      <c r="A141" s="1470">
        <v>206</v>
      </c>
      <c r="B141" s="1459"/>
      <c r="C141" s="1459" t="s">
        <v>344</v>
      </c>
      <c r="D141" s="509">
        <v>1878362.6</v>
      </c>
      <c r="E141" s="509"/>
      <c r="F141" s="510">
        <v>1950941.781</v>
      </c>
      <c r="G141" s="510"/>
    </row>
    <row r="142" spans="1:7" s="1471" customFormat="1">
      <c r="A142" s="1472" t="s">
        <v>345</v>
      </c>
      <c r="B142" s="1473"/>
      <c r="C142" s="1473" t="s">
        <v>346</v>
      </c>
      <c r="D142" s="515"/>
      <c r="E142" s="515"/>
      <c r="F142" s="516"/>
      <c r="G142" s="516"/>
    </row>
    <row r="143" spans="1:7" s="1471" customFormat="1">
      <c r="A143" s="1470">
        <v>208</v>
      </c>
      <c r="B143" s="1459"/>
      <c r="C143" s="1459" t="s">
        <v>347</v>
      </c>
      <c r="D143" s="509">
        <v>26930.3</v>
      </c>
      <c r="E143" s="509"/>
      <c r="F143" s="510">
        <v>26101.227999999999</v>
      </c>
      <c r="G143" s="510"/>
    </row>
    <row r="144" spans="1:7" s="1474" customFormat="1" ht="25.5">
      <c r="A144" s="1460">
        <v>209</v>
      </c>
      <c r="B144" s="1463"/>
      <c r="C144" s="1463" t="s">
        <v>348</v>
      </c>
      <c r="D144" s="511">
        <v>91984.7</v>
      </c>
      <c r="E144" s="511"/>
      <c r="F144" s="512">
        <v>88991.85</v>
      </c>
      <c r="G144" s="512"/>
    </row>
    <row r="145" spans="1:7" s="1455" customFormat="1">
      <c r="A145" s="1469">
        <v>29</v>
      </c>
      <c r="B145" s="1457"/>
      <c r="C145" s="1457" t="s">
        <v>349</v>
      </c>
      <c r="D145" s="509">
        <v>94848.6</v>
      </c>
      <c r="E145" s="509"/>
      <c r="F145" s="510">
        <v>116362.639</v>
      </c>
      <c r="G145" s="510"/>
    </row>
    <row r="146" spans="1:7" s="1455" customFormat="1">
      <c r="A146" s="1475" t="s">
        <v>350</v>
      </c>
      <c r="B146" s="1476"/>
      <c r="C146" s="1476" t="s">
        <v>351</v>
      </c>
      <c r="D146" s="339">
        <v>-15582</v>
      </c>
      <c r="E146" s="339"/>
      <c r="F146" s="340">
        <v>435567.78600000002</v>
      </c>
      <c r="G146" s="340"/>
    </row>
    <row r="147" spans="1:7" s="1452" customFormat="1">
      <c r="A147" s="1467">
        <v>2</v>
      </c>
      <c r="B147" s="1468"/>
      <c r="C147" s="1467" t="s">
        <v>352</v>
      </c>
      <c r="D147" s="428">
        <f t="shared" ref="D147:G147" si="23">D133+D145</f>
        <v>2740727</v>
      </c>
      <c r="E147" s="428">
        <f t="shared" si="23"/>
        <v>0</v>
      </c>
      <c r="F147" s="428">
        <f t="shared" si="23"/>
        <v>2742174.7590000001</v>
      </c>
      <c r="G147" s="428">
        <f t="shared" si="23"/>
        <v>0</v>
      </c>
    </row>
    <row r="148" spans="1:7" ht="7.5" customHeight="1"/>
    <row r="149" spans="1:7" ht="13.5" customHeight="1">
      <c r="A149" s="1477" t="s">
        <v>353</v>
      </c>
      <c r="B149" s="1478"/>
      <c r="C149" s="1479" t="s">
        <v>354</v>
      </c>
      <c r="D149" s="1478"/>
      <c r="E149" s="1478"/>
      <c r="F149" s="1478"/>
      <c r="G149" s="1478"/>
    </row>
    <row r="150" spans="1:7">
      <c r="A150" s="1480" t="s">
        <v>355</v>
      </c>
      <c r="B150" s="1481"/>
      <c r="C150" s="1481" t="s">
        <v>101</v>
      </c>
      <c r="D150" s="446">
        <f t="shared" ref="D150:G150" si="24">D77+SUM(D8:D12)-D30-D31+D16-D33+D59+D63-D73+D64-D74-D54+D20-D35</f>
        <v>77270.600000000006</v>
      </c>
      <c r="E150" s="446">
        <f t="shared" si="24"/>
        <v>90591.600000000224</v>
      </c>
      <c r="F150" s="446">
        <f t="shared" ref="F150" si="25">F77+SUM(F8:F12)-F30-F31+F16-F33+F59+F63-F73+F64-F74-F54+F20-F35</f>
        <v>65977.190000000061</v>
      </c>
      <c r="G150" s="446">
        <f t="shared" si="24"/>
        <v>85187.935999999754</v>
      </c>
    </row>
    <row r="151" spans="1:7">
      <c r="A151" s="1482" t="s">
        <v>356</v>
      </c>
      <c r="B151" s="1483"/>
      <c r="C151" s="1483" t="s">
        <v>357</v>
      </c>
      <c r="D151" s="450">
        <f t="shared" ref="D151:G151" si="26">IF(D177=0,0,D150/D177)</f>
        <v>3.7341775302263305E-2</v>
      </c>
      <c r="E151" s="450">
        <f t="shared" si="26"/>
        <v>4.4285007978395623E-2</v>
      </c>
      <c r="F151" s="450">
        <f t="shared" si="26"/>
        <v>3.1587577815401884E-2</v>
      </c>
      <c r="G151" s="450">
        <f t="shared" si="26"/>
        <v>3.9992039105141576E-2</v>
      </c>
    </row>
    <row r="152" spans="1:7" s="1486" customFormat="1" ht="25.5">
      <c r="A152" s="1484" t="s">
        <v>358</v>
      </c>
      <c r="B152" s="1485"/>
      <c r="C152" s="1485" t="s">
        <v>359</v>
      </c>
      <c r="D152" s="454">
        <f t="shared" ref="D152:G152" si="27">IF(D107=0,0,D150/D107)</f>
        <v>0.61128757031888448</v>
      </c>
      <c r="E152" s="454">
        <f t="shared" si="27"/>
        <v>0.70709888516227104</v>
      </c>
      <c r="F152" s="454">
        <f t="shared" si="27"/>
        <v>0.55755769660181898</v>
      </c>
      <c r="G152" s="454">
        <f t="shared" si="27"/>
        <v>0.58025768929032684</v>
      </c>
    </row>
    <row r="153" spans="1:7" s="1486" customFormat="1" ht="25.5">
      <c r="A153" s="1487" t="s">
        <v>358</v>
      </c>
      <c r="B153" s="1488"/>
      <c r="C153" s="1488" t="s">
        <v>360</v>
      </c>
      <c r="D153" s="459">
        <f t="shared" ref="D153:G153" si="28">IF(0=D108,0,D150/D108)</f>
        <v>0.60634828462914725</v>
      </c>
      <c r="E153" s="459">
        <f t="shared" si="28"/>
        <v>0.70368802446513767</v>
      </c>
      <c r="F153" s="459">
        <f t="shared" si="28"/>
        <v>0.5513087045107502</v>
      </c>
      <c r="G153" s="459">
        <f t="shared" si="28"/>
        <v>0.57699688838134711</v>
      </c>
    </row>
    <row r="154" spans="1:7" ht="25.5">
      <c r="A154" s="1489" t="s">
        <v>361</v>
      </c>
      <c r="B154" s="1490"/>
      <c r="C154" s="1490" t="s">
        <v>362</v>
      </c>
      <c r="D154" s="463">
        <f t="shared" ref="D154:G154" si="29">D150-D107</f>
        <v>-49135.699999999983</v>
      </c>
      <c r="E154" s="463">
        <f t="shared" si="29"/>
        <v>-37525.699999999764</v>
      </c>
      <c r="F154" s="463">
        <f t="shared" si="29"/>
        <v>-52355.298999999912</v>
      </c>
      <c r="G154" s="463">
        <f t="shared" si="29"/>
        <v>-61622.58900000024</v>
      </c>
    </row>
    <row r="155" spans="1:7" ht="25.5">
      <c r="A155" s="1487" t="s">
        <v>363</v>
      </c>
      <c r="B155" s="1488"/>
      <c r="C155" s="1488" t="s">
        <v>364</v>
      </c>
      <c r="D155" s="464">
        <f t="shared" ref="D155:G155" si="30">D150-D108</f>
        <v>-50165.399999999994</v>
      </c>
      <c r="E155" s="464">
        <f t="shared" si="30"/>
        <v>-38146.699999999764</v>
      </c>
      <c r="F155" s="464">
        <f t="shared" si="30"/>
        <v>-53696.577999999907</v>
      </c>
      <c r="G155" s="464">
        <f t="shared" si="30"/>
        <v>-62452.264000000228</v>
      </c>
    </row>
    <row r="156" spans="1:7">
      <c r="A156" s="1480" t="s">
        <v>365</v>
      </c>
      <c r="B156" s="1481"/>
      <c r="C156" s="1481" t="s">
        <v>366</v>
      </c>
      <c r="D156" s="465">
        <f t="shared" ref="D156:G156" si="31">D135+D136-D137+D141-D142</f>
        <v>2409872.7999999998</v>
      </c>
      <c r="E156" s="465">
        <f t="shared" si="31"/>
        <v>0</v>
      </c>
      <c r="F156" s="465">
        <f t="shared" si="31"/>
        <v>2377677.5889999997</v>
      </c>
      <c r="G156" s="465">
        <f t="shared" si="31"/>
        <v>0</v>
      </c>
    </row>
    <row r="157" spans="1:7">
      <c r="A157" s="1491" t="s">
        <v>367</v>
      </c>
      <c r="B157" s="1492"/>
      <c r="C157" s="1492" t="s">
        <v>368</v>
      </c>
      <c r="D157" s="469">
        <f t="shared" ref="D157:G157" si="32">IF(D177=0,0,D156/D177)</f>
        <v>1.1645946660778628</v>
      </c>
      <c r="E157" s="469">
        <f t="shared" si="32"/>
        <v>0</v>
      </c>
      <c r="F157" s="469">
        <f t="shared" si="32"/>
        <v>1.1383491152392904</v>
      </c>
      <c r="G157" s="469">
        <f t="shared" si="32"/>
        <v>0</v>
      </c>
    </row>
    <row r="158" spans="1:7">
      <c r="A158" s="1480" t="s">
        <v>369</v>
      </c>
      <c r="B158" s="1481"/>
      <c r="C158" s="1481" t="s">
        <v>370</v>
      </c>
      <c r="D158" s="465">
        <f t="shared" ref="D158:G158" si="33">D133-D142-D111</f>
        <v>1535587.3</v>
      </c>
      <c r="E158" s="465">
        <f t="shared" si="33"/>
        <v>0</v>
      </c>
      <c r="F158" s="465">
        <f t="shared" si="33"/>
        <v>1500458.888</v>
      </c>
      <c r="G158" s="465">
        <f t="shared" si="33"/>
        <v>0</v>
      </c>
    </row>
    <row r="159" spans="1:7">
      <c r="A159" s="1482" t="s">
        <v>371</v>
      </c>
      <c r="B159" s="1483"/>
      <c r="C159" s="1483" t="s">
        <v>372</v>
      </c>
      <c r="D159" s="470">
        <f t="shared" ref="D159:G159" si="34">D121-D123-D124-D142-D145</f>
        <v>1394564.0999999999</v>
      </c>
      <c r="E159" s="470">
        <f t="shared" si="34"/>
        <v>0</v>
      </c>
      <c r="F159" s="470">
        <f t="shared" si="34"/>
        <v>1205826.7380000001</v>
      </c>
      <c r="G159" s="470">
        <f t="shared" si="34"/>
        <v>0</v>
      </c>
    </row>
    <row r="160" spans="1:7">
      <c r="A160" s="1482" t="s">
        <v>373</v>
      </c>
      <c r="B160" s="1483"/>
      <c r="C160" s="1483" t="s">
        <v>374</v>
      </c>
      <c r="D160" s="471">
        <f t="shared" ref="D160:G160" si="35">IF(D175=0,"-",1000*D158/D175)</f>
        <v>5672.4229898304839</v>
      </c>
      <c r="E160" s="471">
        <f t="shared" si="35"/>
        <v>0</v>
      </c>
      <c r="F160" s="471">
        <f t="shared" si="35"/>
        <v>5495.884431258356</v>
      </c>
      <c r="G160" s="471">
        <f t="shared" si="35"/>
        <v>0</v>
      </c>
    </row>
    <row r="161" spans="1:7">
      <c r="A161" s="1482" t="s">
        <v>373</v>
      </c>
      <c r="B161" s="1483"/>
      <c r="C161" s="1483" t="s">
        <v>375</v>
      </c>
      <c r="D161" s="470">
        <f t="shared" ref="D161:G161" si="36">IF(D175=0,0,1000*(D159/D175))</f>
        <v>5151.4866407349537</v>
      </c>
      <c r="E161" s="470">
        <f t="shared" si="36"/>
        <v>0</v>
      </c>
      <c r="F161" s="470">
        <f t="shared" si="36"/>
        <v>4416.7050821383446</v>
      </c>
      <c r="G161" s="470">
        <f t="shared" si="36"/>
        <v>0</v>
      </c>
    </row>
    <row r="162" spans="1:7">
      <c r="A162" s="1491" t="s">
        <v>376</v>
      </c>
      <c r="B162" s="1492"/>
      <c r="C162" s="1492" t="s">
        <v>377</v>
      </c>
      <c r="D162" s="469">
        <f t="shared" ref="D162:G162" si="37">IF((D22+D23+D65+D66)=0,0,D158/(D22+D23+D65+D66))</f>
        <v>1.5662064800646154</v>
      </c>
      <c r="E162" s="469">
        <f t="shared" si="37"/>
        <v>0</v>
      </c>
      <c r="F162" s="469">
        <f t="shared" si="37"/>
        <v>1.5533841460365629</v>
      </c>
      <c r="G162" s="469">
        <f t="shared" si="37"/>
        <v>0</v>
      </c>
    </row>
    <row r="163" spans="1:7">
      <c r="A163" s="1482" t="s">
        <v>378</v>
      </c>
      <c r="B163" s="1483"/>
      <c r="C163" s="1483" t="s">
        <v>349</v>
      </c>
      <c r="D163" s="446">
        <f t="shared" ref="D163:G163" si="38">D145</f>
        <v>94848.6</v>
      </c>
      <c r="E163" s="446">
        <f t="shared" si="38"/>
        <v>0</v>
      </c>
      <c r="F163" s="446">
        <f t="shared" si="38"/>
        <v>116362.639</v>
      </c>
      <c r="G163" s="446">
        <f t="shared" si="38"/>
        <v>0</v>
      </c>
    </row>
    <row r="164" spans="1:7" ht="25.5">
      <c r="A164" s="1487" t="s">
        <v>380</v>
      </c>
      <c r="B164" s="1493"/>
      <c r="C164" s="1493" t="s">
        <v>381</v>
      </c>
      <c r="D164" s="459">
        <f t="shared" ref="D164:G164" si="39">IF(D178=0,0,D146/D178)</f>
        <v>-7.6048036082162537E-3</v>
      </c>
      <c r="E164" s="459">
        <f t="shared" si="39"/>
        <v>0</v>
      </c>
      <c r="F164" s="459">
        <f t="shared" si="39"/>
        <v>0.21070496176726047</v>
      </c>
      <c r="G164" s="459">
        <f t="shared" si="39"/>
        <v>0</v>
      </c>
    </row>
    <row r="165" spans="1:7">
      <c r="A165" s="1494" t="s">
        <v>382</v>
      </c>
      <c r="B165" s="1495"/>
      <c r="C165" s="1495" t="s">
        <v>383</v>
      </c>
      <c r="D165" s="477">
        <f t="shared" ref="D165:G165" si="40">IF(D177=0,0,D180/D177)</f>
        <v>4.115218223456725E-2</v>
      </c>
      <c r="E165" s="477">
        <f t="shared" si="40"/>
        <v>3.3986615692796623E-2</v>
      </c>
      <c r="F165" s="477">
        <f t="shared" si="40"/>
        <v>3.2022042327342494E-2</v>
      </c>
      <c r="G165" s="477">
        <f t="shared" si="40"/>
        <v>3.1921929393105251E-2</v>
      </c>
    </row>
    <row r="166" spans="1:7">
      <c r="A166" s="1482" t="s">
        <v>384</v>
      </c>
      <c r="B166" s="1483"/>
      <c r="C166" s="1483" t="s">
        <v>251</v>
      </c>
      <c r="D166" s="446">
        <f t="shared" ref="D166:G166" si="41">D55</f>
        <v>26863.200000000004</v>
      </c>
      <c r="E166" s="446">
        <f t="shared" si="41"/>
        <v>170.79999999999927</v>
      </c>
      <c r="F166" s="446">
        <f t="shared" si="41"/>
        <v>-25031.205999999998</v>
      </c>
      <c r="G166" s="446">
        <f t="shared" si="41"/>
        <v>2054.1250000000036</v>
      </c>
    </row>
    <row r="167" spans="1:7">
      <c r="A167" s="1491" t="s">
        <v>385</v>
      </c>
      <c r="B167" s="1492"/>
      <c r="C167" s="1492" t="s">
        <v>386</v>
      </c>
      <c r="D167" s="469">
        <f t="shared" ref="D167:G167" si="42">IF(0=D111,0,(D44+D45+D46+D47+D48)/D111)</f>
        <v>2.8731203915801907E-2</v>
      </c>
      <c r="E167" s="469">
        <f t="shared" si="42"/>
        <v>0</v>
      </c>
      <c r="F167" s="469">
        <f t="shared" si="42"/>
        <v>1.0764389931569505E-2</v>
      </c>
      <c r="G167" s="469">
        <f t="shared" si="42"/>
        <v>0</v>
      </c>
    </row>
    <row r="168" spans="1:7">
      <c r="A168" s="1482" t="s">
        <v>387</v>
      </c>
      <c r="B168" s="1481"/>
      <c r="C168" s="1481" t="s">
        <v>388</v>
      </c>
      <c r="D168" s="446">
        <f t="shared" ref="D168:G168" si="43">D38-D44</f>
        <v>16082.1</v>
      </c>
      <c r="E168" s="446">
        <f t="shared" si="43"/>
        <v>16443.7</v>
      </c>
      <c r="F168" s="446">
        <f t="shared" si="43"/>
        <v>12550.064999999999</v>
      </c>
      <c r="G168" s="446">
        <f t="shared" si="43"/>
        <v>14301.114999999998</v>
      </c>
    </row>
    <row r="169" spans="1:7">
      <c r="A169" s="1491" t="s">
        <v>389</v>
      </c>
      <c r="B169" s="1492"/>
      <c r="C169" s="1492" t="s">
        <v>390</v>
      </c>
      <c r="D169" s="450">
        <f t="shared" ref="D169:G169" si="44">IF(D177=0,0,D168/D177)</f>
        <v>7.7718325545359903E-3</v>
      </c>
      <c r="E169" s="450">
        <f t="shared" si="44"/>
        <v>8.0383764686167633E-3</v>
      </c>
      <c r="F169" s="450">
        <f t="shared" si="44"/>
        <v>6.0085334761279044E-3</v>
      </c>
      <c r="G169" s="450">
        <f t="shared" si="44"/>
        <v>6.7137528760777632E-3</v>
      </c>
    </row>
    <row r="170" spans="1:7">
      <c r="A170" s="1482" t="s">
        <v>391</v>
      </c>
      <c r="B170" s="1483"/>
      <c r="C170" s="1483" t="s">
        <v>392</v>
      </c>
      <c r="D170" s="446">
        <f t="shared" ref="D170:G170" si="45">SUM(D82:D87)+SUM(D89:D94)</f>
        <v>155621.69999999998</v>
      </c>
      <c r="E170" s="446">
        <f t="shared" si="45"/>
        <v>162362.79999999999</v>
      </c>
      <c r="F170" s="446">
        <f t="shared" ref="F170" si="46">SUM(F82:F87)+SUM(F89:F94)</f>
        <v>159265.84299999996</v>
      </c>
      <c r="G170" s="446">
        <f t="shared" si="45"/>
        <v>179437</v>
      </c>
    </row>
    <row r="171" spans="1:7">
      <c r="A171" s="1482" t="s">
        <v>393</v>
      </c>
      <c r="B171" s="1483"/>
      <c r="C171" s="1483" t="s">
        <v>394</v>
      </c>
      <c r="D171" s="470">
        <f t="shared" ref="D171:G171" si="47">SUM(D96:D102)+SUM(D104:D105)</f>
        <v>29215.4</v>
      </c>
      <c r="E171" s="470">
        <f t="shared" si="47"/>
        <v>34245.5</v>
      </c>
      <c r="F171" s="470">
        <f t="shared" ref="F171" si="48">SUM(F96:F102)+SUM(F104:F105)</f>
        <v>40933.353999999999</v>
      </c>
      <c r="G171" s="470">
        <f t="shared" si="47"/>
        <v>32626.474999999999</v>
      </c>
    </row>
    <row r="172" spans="1:7">
      <c r="A172" s="1494" t="s">
        <v>395</v>
      </c>
      <c r="B172" s="1495"/>
      <c r="C172" s="1495" t="s">
        <v>396</v>
      </c>
      <c r="D172" s="477">
        <f t="shared" ref="D172:G172" si="49">IF(D184=0,0,D170/D184)</f>
        <v>7.3427406392757383E-2</v>
      </c>
      <c r="E172" s="477">
        <f t="shared" si="49"/>
        <v>7.6702303774150285E-2</v>
      </c>
      <c r="F172" s="477">
        <f t="shared" si="49"/>
        <v>7.4256668145316021E-2</v>
      </c>
      <c r="G172" s="477">
        <f t="shared" si="49"/>
        <v>8.0715297539045605E-2</v>
      </c>
    </row>
    <row r="173" spans="1:7">
      <c r="A173" s="1496"/>
    </row>
    <row r="174" spans="1:7">
      <c r="A174" s="1497" t="s">
        <v>397</v>
      </c>
      <c r="B174" s="1498"/>
      <c r="C174" s="1499"/>
      <c r="D174" s="482"/>
      <c r="E174" s="482"/>
      <c r="F174" s="482"/>
      <c r="G174" s="482"/>
    </row>
    <row r="175" spans="1:7" s="1384" customFormat="1">
      <c r="A175" s="1500" t="s">
        <v>398</v>
      </c>
      <c r="B175" s="1498"/>
      <c r="C175" s="1498" t="s">
        <v>399</v>
      </c>
      <c r="D175" s="1501">
        <v>270711</v>
      </c>
      <c r="E175" s="1501">
        <v>272411</v>
      </c>
      <c r="F175" s="1502">
        <v>273015</v>
      </c>
      <c r="G175" s="1502">
        <v>276211</v>
      </c>
    </row>
    <row r="176" spans="1:7">
      <c r="A176" s="1497" t="s">
        <v>400</v>
      </c>
      <c r="B176" s="1498"/>
      <c r="C176" s="1498"/>
      <c r="D176" s="1498"/>
      <c r="E176" s="1498"/>
      <c r="F176" s="1498"/>
      <c r="G176" s="1498"/>
    </row>
    <row r="177" spans="1:7">
      <c r="A177" s="1500" t="s">
        <v>401</v>
      </c>
      <c r="B177" s="1498"/>
      <c r="C177" s="1498" t="s">
        <v>402</v>
      </c>
      <c r="D177" s="1503">
        <f t="shared" ref="D177:G177" si="50">SUM(D22:D32)+SUM(D44:D53)+SUM(D65:D72)+D75</f>
        <v>2069280.3</v>
      </c>
      <c r="E177" s="1503">
        <f t="shared" si="50"/>
        <v>2045649.4000000001</v>
      </c>
      <c r="F177" s="1503">
        <f t="shared" ref="F177" si="51">SUM(F22:F32)+SUM(F44:F53)+SUM(F65:F72)+F75</f>
        <v>2088706.845</v>
      </c>
      <c r="G177" s="1503">
        <f t="shared" si="50"/>
        <v>2130122.3419999997</v>
      </c>
    </row>
    <row r="178" spans="1:7">
      <c r="A178" s="1500" t="s">
        <v>403</v>
      </c>
      <c r="B178" s="1498"/>
      <c r="C178" s="1498" t="s">
        <v>404</v>
      </c>
      <c r="D178" s="1503">
        <f t="shared" ref="D178:G178" si="52">D78-D17-D20-D59-D63-D64</f>
        <v>2048968.0999999999</v>
      </c>
      <c r="E178" s="1503">
        <f t="shared" si="52"/>
        <v>2016431.5999999999</v>
      </c>
      <c r="F178" s="1503">
        <f t="shared" si="52"/>
        <v>2067192.8289999999</v>
      </c>
      <c r="G178" s="1503">
        <f t="shared" si="52"/>
        <v>2100039.281</v>
      </c>
    </row>
    <row r="179" spans="1:7">
      <c r="A179" s="1500"/>
      <c r="B179" s="1498"/>
      <c r="C179" s="1498" t="s">
        <v>405</v>
      </c>
      <c r="D179" s="1503">
        <f t="shared" ref="D179:G179" si="53">D178+D170</f>
        <v>2204589.7999999998</v>
      </c>
      <c r="E179" s="1503">
        <f t="shared" si="53"/>
        <v>2178794.4</v>
      </c>
      <c r="F179" s="1503">
        <f t="shared" si="53"/>
        <v>2226458.6719999998</v>
      </c>
      <c r="G179" s="1503">
        <f t="shared" si="53"/>
        <v>2279476.281</v>
      </c>
    </row>
    <row r="180" spans="1:7">
      <c r="A180" s="1500" t="s">
        <v>406</v>
      </c>
      <c r="B180" s="1498"/>
      <c r="C180" s="1498" t="s">
        <v>407</v>
      </c>
      <c r="D180" s="1503">
        <f t="shared" ref="D180:G180" si="54">D38-D44+D8+D9+D10+D16-D33</f>
        <v>85155.4</v>
      </c>
      <c r="E180" s="1503">
        <f t="shared" si="54"/>
        <v>69524.7</v>
      </c>
      <c r="F180" s="1503">
        <f t="shared" si="54"/>
        <v>66884.659</v>
      </c>
      <c r="G180" s="1503">
        <f t="shared" si="54"/>
        <v>67997.614999999991</v>
      </c>
    </row>
    <row r="181" spans="1:7" ht="27.6" customHeight="1">
      <c r="A181" s="1504" t="s">
        <v>408</v>
      </c>
      <c r="B181" s="1505"/>
      <c r="C181" s="1505" t="s">
        <v>409</v>
      </c>
      <c r="D181" s="491">
        <f t="shared" ref="D181:G181" si="55">D22+D23+D24+D25+D26+D29+SUM(D44:D47)+SUM(D49:D53)-D54+D32-D33+SUM(D65:D70)+D72</f>
        <v>2051785</v>
      </c>
      <c r="E181" s="491">
        <f t="shared" si="55"/>
        <v>2045020.5</v>
      </c>
      <c r="F181" s="491">
        <f t="shared" si="55"/>
        <v>2078328.5989999999</v>
      </c>
      <c r="G181" s="491">
        <f t="shared" si="55"/>
        <v>2128836.3419999997</v>
      </c>
    </row>
    <row r="182" spans="1:7">
      <c r="A182" s="1506" t="s">
        <v>410</v>
      </c>
      <c r="B182" s="1505"/>
      <c r="C182" s="1505" t="s">
        <v>411</v>
      </c>
      <c r="D182" s="491">
        <f t="shared" ref="D182:G182" si="56">D181+D171</f>
        <v>2081000.4</v>
      </c>
      <c r="E182" s="491">
        <f t="shared" si="56"/>
        <v>2079266</v>
      </c>
      <c r="F182" s="491">
        <f t="shared" si="56"/>
        <v>2119261.9529999997</v>
      </c>
      <c r="G182" s="491">
        <f t="shared" si="56"/>
        <v>2161462.8169999998</v>
      </c>
    </row>
    <row r="183" spans="1:7">
      <c r="A183" s="1506" t="s">
        <v>412</v>
      </c>
      <c r="B183" s="1505"/>
      <c r="C183" s="1505" t="s">
        <v>413</v>
      </c>
      <c r="D183" s="491">
        <f t="shared" ref="D183:G183" si="57">D4+D5-D7+D38+D39+D40+D41+D43+D13-D16+D57+D58+D60+D62</f>
        <v>1963773.6</v>
      </c>
      <c r="E183" s="491">
        <f t="shared" si="57"/>
        <v>1954428.9</v>
      </c>
      <c r="F183" s="491">
        <f t="shared" si="57"/>
        <v>1985536.0580000002</v>
      </c>
      <c r="G183" s="491">
        <f t="shared" si="57"/>
        <v>2043648.406</v>
      </c>
    </row>
    <row r="184" spans="1:7">
      <c r="A184" s="1506" t="s">
        <v>414</v>
      </c>
      <c r="B184" s="1505"/>
      <c r="C184" s="1505" t="s">
        <v>415</v>
      </c>
      <c r="D184" s="491">
        <f t="shared" ref="D184:G184" si="58">D183+D170</f>
        <v>2119395.3000000003</v>
      </c>
      <c r="E184" s="491">
        <f t="shared" si="58"/>
        <v>2116791.6999999997</v>
      </c>
      <c r="F184" s="491">
        <f t="shared" si="58"/>
        <v>2144801.9010000001</v>
      </c>
      <c r="G184" s="491">
        <f t="shared" si="58"/>
        <v>2223085.406</v>
      </c>
    </row>
    <row r="185" spans="1:7">
      <c r="A185" s="1506"/>
      <c r="B185" s="1505"/>
      <c r="C185" s="1505" t="s">
        <v>416</v>
      </c>
      <c r="D185" s="491">
        <f t="shared" ref="D185:G186" si="59">D181-D183</f>
        <v>88011.399999999907</v>
      </c>
      <c r="E185" s="491">
        <f t="shared" si="59"/>
        <v>90591.600000000093</v>
      </c>
      <c r="F185" s="491">
        <f t="shared" si="59"/>
        <v>92792.540999999736</v>
      </c>
      <c r="G185" s="491">
        <f t="shared" si="59"/>
        <v>85187.935999999754</v>
      </c>
    </row>
    <row r="186" spans="1:7">
      <c r="A186" s="1506"/>
      <c r="B186" s="1505"/>
      <c r="C186" s="1505" t="s">
        <v>417</v>
      </c>
      <c r="D186" s="491">
        <f t="shared" si="59"/>
        <v>-38394.900000000373</v>
      </c>
      <c r="E186" s="491">
        <f t="shared" si="59"/>
        <v>-37525.699999999721</v>
      </c>
      <c r="F186" s="491">
        <f t="shared" si="59"/>
        <v>-25539.948000000324</v>
      </c>
      <c r="G186" s="491">
        <f t="shared" si="59"/>
        <v>-61622.589000000153</v>
      </c>
    </row>
  </sheetData>
  <sheetProtection selectLockedCells="1" sort="0" autoFilter="0" pivotTables="0"/>
  <autoFilter ref="A1:H79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16383" man="1"/>
    <brk id="147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7.140625" style="1524" customWidth="1"/>
    <col min="2" max="2" width="3.28515625" style="1524" customWidth="1"/>
    <col min="3" max="3" width="44.7109375" style="1524" customWidth="1"/>
    <col min="4" max="16384" width="11.42578125" style="1524"/>
  </cols>
  <sheetData>
    <row r="1" spans="1:40" s="1514" customFormat="1" ht="18" customHeight="1">
      <c r="A1" s="1507" t="s">
        <v>189</v>
      </c>
      <c r="B1" s="1508" t="s">
        <v>659</v>
      </c>
      <c r="C1" s="1509" t="s">
        <v>107</v>
      </c>
      <c r="D1" s="1510" t="s">
        <v>23</v>
      </c>
      <c r="E1" s="1511" t="s">
        <v>22</v>
      </c>
      <c r="F1" s="1510" t="s">
        <v>23</v>
      </c>
      <c r="G1" s="1511" t="s">
        <v>22</v>
      </c>
      <c r="H1" s="1512"/>
      <c r="I1" s="1513"/>
      <c r="J1" s="1513"/>
      <c r="K1" s="1513"/>
      <c r="L1" s="1513"/>
      <c r="M1" s="1513"/>
      <c r="N1" s="1513"/>
      <c r="O1" s="1513"/>
      <c r="P1" s="1513"/>
      <c r="Q1" s="1513"/>
      <c r="R1" s="1513"/>
      <c r="S1" s="1513"/>
      <c r="T1" s="1513"/>
      <c r="U1" s="1513"/>
      <c r="V1" s="1513"/>
      <c r="W1" s="1513"/>
      <c r="X1" s="1513"/>
      <c r="Y1" s="1513"/>
      <c r="Z1" s="1513"/>
      <c r="AA1" s="1513"/>
      <c r="AB1" s="1513"/>
      <c r="AC1" s="1513"/>
      <c r="AD1" s="1513"/>
      <c r="AE1" s="1513"/>
      <c r="AF1" s="1513"/>
      <c r="AG1" s="1513"/>
      <c r="AH1" s="1513"/>
      <c r="AI1" s="1513"/>
      <c r="AJ1" s="1513"/>
      <c r="AK1" s="1513"/>
      <c r="AL1" s="1513"/>
      <c r="AM1" s="1513"/>
      <c r="AN1" s="1513"/>
    </row>
    <row r="2" spans="1:40" s="1520" customFormat="1" ht="15" customHeight="1">
      <c r="A2" s="1515"/>
      <c r="B2" s="1516"/>
      <c r="C2" s="1517" t="s">
        <v>191</v>
      </c>
      <c r="D2" s="1518">
        <v>2016</v>
      </c>
      <c r="E2" s="1519">
        <v>2017</v>
      </c>
      <c r="F2" s="1518">
        <v>2017</v>
      </c>
      <c r="G2" s="1519">
        <v>2018</v>
      </c>
    </row>
    <row r="3" spans="1:40" ht="15" customHeight="1">
      <c r="A3" s="1521" t="s">
        <v>192</v>
      </c>
      <c r="B3" s="1522"/>
      <c r="C3" s="1522"/>
      <c r="D3" s="1523"/>
      <c r="E3" s="1523"/>
      <c r="F3" s="1523"/>
      <c r="G3" s="1523"/>
    </row>
    <row r="4" spans="1:40" s="1528" customFormat="1" ht="12.75" customHeight="1">
      <c r="A4" s="1525">
        <v>30</v>
      </c>
      <c r="B4" s="1526"/>
      <c r="C4" s="1527" t="s">
        <v>33</v>
      </c>
      <c r="D4" s="280">
        <v>214476</v>
      </c>
      <c r="E4" s="280">
        <v>222098.5</v>
      </c>
      <c r="F4" s="281">
        <v>216881</v>
      </c>
      <c r="G4" s="281">
        <v>222271</v>
      </c>
    </row>
    <row r="5" spans="1:40" s="1528" customFormat="1" ht="12.75" customHeight="1">
      <c r="A5" s="1529">
        <v>31</v>
      </c>
      <c r="B5" s="1530"/>
      <c r="C5" s="1531" t="s">
        <v>193</v>
      </c>
      <c r="D5" s="286">
        <v>97059.6</v>
      </c>
      <c r="E5" s="286">
        <v>99248.3</v>
      </c>
      <c r="F5" s="287">
        <v>94731</v>
      </c>
      <c r="G5" s="287">
        <v>104214</v>
      </c>
    </row>
    <row r="6" spans="1:40" s="1528" customFormat="1" ht="12.75" customHeight="1">
      <c r="A6" s="1532" t="s">
        <v>36</v>
      </c>
      <c r="B6" s="1533"/>
      <c r="C6" s="1534" t="s">
        <v>194</v>
      </c>
      <c r="D6" s="286">
        <v>17119.8</v>
      </c>
      <c r="E6" s="286">
        <v>19044.900000000001</v>
      </c>
      <c r="F6" s="287">
        <v>17258</v>
      </c>
      <c r="G6" s="287">
        <v>20619</v>
      </c>
    </row>
    <row r="7" spans="1:40" s="1528" customFormat="1" ht="12.75" customHeight="1">
      <c r="A7" s="1532" t="s">
        <v>195</v>
      </c>
      <c r="B7" s="1533"/>
      <c r="C7" s="1534" t="s">
        <v>196</v>
      </c>
      <c r="D7" s="286">
        <v>5418.1</v>
      </c>
      <c r="E7" s="286">
        <v>55</v>
      </c>
      <c r="F7" s="287">
        <v>2676</v>
      </c>
      <c r="G7" s="287">
        <v>0</v>
      </c>
    </row>
    <row r="8" spans="1:40" s="1528" customFormat="1" ht="12.75" customHeight="1">
      <c r="A8" s="1535">
        <v>330</v>
      </c>
      <c r="B8" s="1530"/>
      <c r="C8" s="1531" t="s">
        <v>197</v>
      </c>
      <c r="D8" s="286">
        <v>43921.7</v>
      </c>
      <c r="E8" s="286">
        <v>54041.4</v>
      </c>
      <c r="F8" s="287">
        <v>35369</v>
      </c>
      <c r="G8" s="287">
        <v>49020</v>
      </c>
    </row>
    <row r="9" spans="1:40" s="1528" customFormat="1" ht="12.75" customHeight="1">
      <c r="A9" s="1535">
        <v>332</v>
      </c>
      <c r="B9" s="1530"/>
      <c r="C9" s="1531" t="s">
        <v>198</v>
      </c>
      <c r="D9" s="286">
        <v>0</v>
      </c>
      <c r="E9" s="286">
        <v>0</v>
      </c>
      <c r="F9" s="287">
        <v>0</v>
      </c>
      <c r="G9" s="287">
        <v>0</v>
      </c>
    </row>
    <row r="10" spans="1:40" s="1528" customFormat="1" ht="12.75" customHeight="1">
      <c r="A10" s="1535">
        <v>339</v>
      </c>
      <c r="B10" s="1530"/>
      <c r="C10" s="1531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0" s="1528" customFormat="1" ht="12.75" customHeight="1">
      <c r="A11" s="1529">
        <v>350</v>
      </c>
      <c r="B11" s="1530"/>
      <c r="C11" s="1531" t="s">
        <v>200</v>
      </c>
      <c r="D11" s="286">
        <v>12160.4</v>
      </c>
      <c r="E11" s="286">
        <v>16018.4</v>
      </c>
      <c r="F11" s="287">
        <v>16494</v>
      </c>
      <c r="G11" s="287">
        <v>2785</v>
      </c>
    </row>
    <row r="12" spans="1:40" s="1539" customFormat="1">
      <c r="A12" s="1536">
        <v>351</v>
      </c>
      <c r="B12" s="1537"/>
      <c r="C12" s="1538" t="s">
        <v>201</v>
      </c>
      <c r="D12" s="286">
        <v>13291.2</v>
      </c>
      <c r="E12" s="286">
        <v>4455.8</v>
      </c>
      <c r="F12" s="287">
        <v>22381</v>
      </c>
      <c r="G12" s="287">
        <v>8142</v>
      </c>
    </row>
    <row r="13" spans="1:40" s="1528" customFormat="1" ht="12.75" customHeight="1">
      <c r="A13" s="1529">
        <v>36</v>
      </c>
      <c r="B13" s="1530"/>
      <c r="C13" s="1531" t="s">
        <v>202</v>
      </c>
      <c r="D13" s="286">
        <v>962074.4</v>
      </c>
      <c r="E13" s="286">
        <v>906604.3</v>
      </c>
      <c r="F13" s="287">
        <v>915147</v>
      </c>
      <c r="G13" s="287">
        <v>966676</v>
      </c>
    </row>
    <row r="14" spans="1:40" s="1528" customFormat="1">
      <c r="A14" s="1540" t="s">
        <v>203</v>
      </c>
      <c r="B14" s="1530"/>
      <c r="C14" s="1541" t="s">
        <v>204</v>
      </c>
      <c r="D14" s="298">
        <v>27483.200000000001</v>
      </c>
      <c r="E14" s="298">
        <v>27632</v>
      </c>
      <c r="F14" s="299">
        <v>26509</v>
      </c>
      <c r="G14" s="299">
        <v>28209</v>
      </c>
    </row>
    <row r="15" spans="1:40" s="1528" customFormat="1">
      <c r="A15" s="1540" t="s">
        <v>205</v>
      </c>
      <c r="B15" s="1530"/>
      <c r="C15" s="1541" t="s">
        <v>206</v>
      </c>
      <c r="D15" s="298">
        <v>181765.1</v>
      </c>
      <c r="E15" s="298">
        <v>194324.9</v>
      </c>
      <c r="F15" s="299">
        <v>183709</v>
      </c>
      <c r="G15" s="299">
        <v>198664</v>
      </c>
    </row>
    <row r="16" spans="1:40" s="1543" customFormat="1" ht="26.25" customHeight="1">
      <c r="A16" s="1540" t="s">
        <v>207</v>
      </c>
      <c r="B16" s="1542"/>
      <c r="C16" s="1541" t="s">
        <v>208</v>
      </c>
      <c r="D16" s="301">
        <v>26548.9</v>
      </c>
      <c r="E16" s="301">
        <v>42043.1</v>
      </c>
      <c r="F16" s="302">
        <v>34990</v>
      </c>
      <c r="G16" s="302">
        <v>38660</v>
      </c>
    </row>
    <row r="17" spans="1:7" s="1544" customFormat="1">
      <c r="A17" s="1529">
        <v>37</v>
      </c>
      <c r="B17" s="1530"/>
      <c r="C17" s="1531" t="s">
        <v>209</v>
      </c>
      <c r="D17" s="286">
        <v>98154.6</v>
      </c>
      <c r="E17" s="286">
        <v>101375.4</v>
      </c>
      <c r="F17" s="287">
        <v>97239</v>
      </c>
      <c r="G17" s="287">
        <v>102183</v>
      </c>
    </row>
    <row r="18" spans="1:7" s="1544" customFormat="1">
      <c r="A18" s="1535" t="s">
        <v>210</v>
      </c>
      <c r="B18" s="1530"/>
      <c r="C18" s="1531" t="s">
        <v>211</v>
      </c>
      <c r="D18" s="298">
        <v>0</v>
      </c>
      <c r="E18" s="298">
        <v>0</v>
      </c>
      <c r="F18" s="299">
        <v>0</v>
      </c>
      <c r="G18" s="299">
        <v>14</v>
      </c>
    </row>
    <row r="19" spans="1:7" s="1544" customFormat="1">
      <c r="A19" s="1535" t="s">
        <v>212</v>
      </c>
      <c r="B19" s="1530"/>
      <c r="C19" s="1531" t="s">
        <v>213</v>
      </c>
      <c r="D19" s="298">
        <v>0</v>
      </c>
      <c r="E19" s="298">
        <v>0</v>
      </c>
      <c r="F19" s="299">
        <v>0</v>
      </c>
      <c r="G19" s="299">
        <v>0</v>
      </c>
    </row>
    <row r="20" spans="1:7" s="1528" customFormat="1" ht="12.75" customHeight="1">
      <c r="A20" s="1545">
        <v>39</v>
      </c>
      <c r="B20" s="1546"/>
      <c r="C20" s="1547" t="s">
        <v>214</v>
      </c>
      <c r="D20" s="308">
        <v>84151.4</v>
      </c>
      <c r="E20" s="308">
        <v>86779.3</v>
      </c>
      <c r="F20" s="309">
        <v>87998</v>
      </c>
      <c r="G20" s="309">
        <v>88621</v>
      </c>
    </row>
    <row r="21" spans="1:7" ht="12.75" customHeight="1">
      <c r="A21" s="1548"/>
      <c r="B21" s="1548"/>
      <c r="C21" s="1549" t="s">
        <v>215</v>
      </c>
      <c r="D21" s="312">
        <f t="shared" ref="D21:G21" si="0">D4+D5+SUM(D8:D13)+D17</f>
        <v>1441137.9000000001</v>
      </c>
      <c r="E21" s="312">
        <f t="shared" si="0"/>
        <v>1403842.0999999999</v>
      </c>
      <c r="F21" s="312">
        <f t="shared" si="0"/>
        <v>1398242</v>
      </c>
      <c r="G21" s="312">
        <f t="shared" si="0"/>
        <v>1455291</v>
      </c>
    </row>
    <row r="22" spans="1:7" s="1528" customFormat="1" ht="12.75" customHeight="1">
      <c r="A22" s="1535" t="s">
        <v>216</v>
      </c>
      <c r="B22" s="1530"/>
      <c r="C22" s="1531" t="s">
        <v>217</v>
      </c>
      <c r="D22" s="313">
        <v>712236.7</v>
      </c>
      <c r="E22" s="313">
        <v>608075</v>
      </c>
      <c r="F22" s="314">
        <v>680356</v>
      </c>
      <c r="G22" s="314">
        <v>683781</v>
      </c>
    </row>
    <row r="23" spans="1:7" s="1528" customFormat="1" ht="12.75" customHeight="1">
      <c r="A23" s="1535" t="s">
        <v>218</v>
      </c>
      <c r="B23" s="1530"/>
      <c r="C23" s="1531" t="s">
        <v>219</v>
      </c>
      <c r="D23" s="313">
        <v>112858.7</v>
      </c>
      <c r="E23" s="313">
        <v>115130</v>
      </c>
      <c r="F23" s="314">
        <v>128141</v>
      </c>
      <c r="G23" s="314">
        <v>125250</v>
      </c>
    </row>
    <row r="24" spans="1:7" s="1550" customFormat="1" ht="12.75" customHeight="1">
      <c r="A24" s="1529">
        <v>41</v>
      </c>
      <c r="B24" s="1530"/>
      <c r="C24" s="1531" t="s">
        <v>220</v>
      </c>
      <c r="D24" s="313">
        <v>18423.400000000001</v>
      </c>
      <c r="E24" s="313">
        <v>6477</v>
      </c>
      <c r="F24" s="314">
        <v>28830</v>
      </c>
      <c r="G24" s="314">
        <v>18808</v>
      </c>
    </row>
    <row r="25" spans="1:7" s="1528" customFormat="1" ht="12.75" customHeight="1">
      <c r="A25" s="1551">
        <v>42</v>
      </c>
      <c r="B25" s="1552"/>
      <c r="C25" s="1531" t="s">
        <v>221</v>
      </c>
      <c r="D25" s="318">
        <v>54277.3</v>
      </c>
      <c r="E25" s="318">
        <v>49565.9</v>
      </c>
      <c r="F25" s="319">
        <v>52050</v>
      </c>
      <c r="G25" s="319">
        <v>50644</v>
      </c>
    </row>
    <row r="26" spans="1:7" s="1553" customFormat="1" ht="12.75" customHeight="1">
      <c r="A26" s="1536">
        <v>430</v>
      </c>
      <c r="B26" s="1530"/>
      <c r="C26" s="1531" t="s">
        <v>222</v>
      </c>
      <c r="D26" s="320">
        <v>907.3</v>
      </c>
      <c r="E26" s="320">
        <v>894.1</v>
      </c>
      <c r="F26" s="321">
        <v>829</v>
      </c>
      <c r="G26" s="321">
        <v>890</v>
      </c>
    </row>
    <row r="27" spans="1:7" s="1553" customFormat="1" ht="12.75" customHeight="1">
      <c r="A27" s="1536">
        <v>431</v>
      </c>
      <c r="B27" s="1530"/>
      <c r="C27" s="1531" t="s">
        <v>223</v>
      </c>
      <c r="D27" s="320">
        <v>0</v>
      </c>
      <c r="E27" s="320">
        <v>0</v>
      </c>
      <c r="F27" s="321">
        <v>0</v>
      </c>
      <c r="G27" s="321">
        <v>0</v>
      </c>
    </row>
    <row r="28" spans="1:7" s="1553" customFormat="1" ht="12.75" customHeight="1">
      <c r="A28" s="1536">
        <v>432</v>
      </c>
      <c r="B28" s="1530"/>
      <c r="C28" s="1531" t="s">
        <v>224</v>
      </c>
      <c r="D28" s="320">
        <v>0</v>
      </c>
      <c r="E28" s="320">
        <v>0</v>
      </c>
      <c r="F28" s="321">
        <v>0</v>
      </c>
      <c r="G28" s="321">
        <v>0</v>
      </c>
    </row>
    <row r="29" spans="1:7" s="1553" customFormat="1" ht="12.75" customHeight="1">
      <c r="A29" s="1536">
        <v>439</v>
      </c>
      <c r="B29" s="1530"/>
      <c r="C29" s="1531" t="s">
        <v>225</v>
      </c>
      <c r="D29" s="320">
        <v>7380.2</v>
      </c>
      <c r="E29" s="320">
        <v>7148.1</v>
      </c>
      <c r="F29" s="321">
        <v>7103</v>
      </c>
      <c r="G29" s="321">
        <v>6858</v>
      </c>
    </row>
    <row r="30" spans="1:7" s="1528" customFormat="1" ht="25.5">
      <c r="A30" s="1536">
        <v>450</v>
      </c>
      <c r="B30" s="1537"/>
      <c r="C30" s="1538" t="s">
        <v>226</v>
      </c>
      <c r="D30" s="323">
        <v>39520.1</v>
      </c>
      <c r="E30" s="323">
        <v>13754</v>
      </c>
      <c r="F30" s="324">
        <v>13754</v>
      </c>
      <c r="G30" s="324">
        <v>1004</v>
      </c>
    </row>
    <row r="31" spans="1:7" s="1539" customFormat="1" ht="25.5">
      <c r="A31" s="1536">
        <v>451</v>
      </c>
      <c r="B31" s="1537"/>
      <c r="C31" s="1538" t="s">
        <v>227</v>
      </c>
      <c r="D31" s="325">
        <v>0</v>
      </c>
      <c r="E31" s="325">
        <v>0</v>
      </c>
      <c r="F31" s="326">
        <v>0</v>
      </c>
      <c r="G31" s="326">
        <v>0</v>
      </c>
    </row>
    <row r="32" spans="1:7" s="1528" customFormat="1" ht="12.75" customHeight="1">
      <c r="A32" s="1529">
        <v>46</v>
      </c>
      <c r="B32" s="1530"/>
      <c r="C32" s="1531" t="s">
        <v>228</v>
      </c>
      <c r="D32" s="318">
        <v>411971.2</v>
      </c>
      <c r="E32" s="318">
        <v>409373.3</v>
      </c>
      <c r="F32" s="319">
        <v>433636</v>
      </c>
      <c r="G32" s="319">
        <v>433503</v>
      </c>
    </row>
    <row r="33" spans="1:7" s="1539" customFormat="1" ht="12.75" customHeight="1">
      <c r="A33" s="1554" t="s">
        <v>229</v>
      </c>
      <c r="B33" s="1533"/>
      <c r="C33" s="1534" t="s">
        <v>230</v>
      </c>
      <c r="D33" s="318">
        <v>0</v>
      </c>
      <c r="E33" s="318">
        <v>0</v>
      </c>
      <c r="F33" s="319">
        <v>0</v>
      </c>
      <c r="G33" s="319">
        <v>0</v>
      </c>
    </row>
    <row r="34" spans="1:7" s="1528" customFormat="1" ht="15" customHeight="1">
      <c r="A34" s="1529">
        <v>47</v>
      </c>
      <c r="B34" s="1530"/>
      <c r="C34" s="1531" t="s">
        <v>209</v>
      </c>
      <c r="D34" s="318">
        <v>98154.6</v>
      </c>
      <c r="E34" s="318">
        <v>101375.4</v>
      </c>
      <c r="F34" s="319">
        <v>97239</v>
      </c>
      <c r="G34" s="319">
        <v>102183</v>
      </c>
    </row>
    <row r="35" spans="1:7" s="1528" customFormat="1" ht="15" customHeight="1">
      <c r="A35" s="1545">
        <v>49</v>
      </c>
      <c r="B35" s="1546"/>
      <c r="C35" s="1547" t="s">
        <v>231</v>
      </c>
      <c r="D35" s="328">
        <v>84151.4</v>
      </c>
      <c r="E35" s="328">
        <v>86779.3</v>
      </c>
      <c r="F35" s="329">
        <v>87998</v>
      </c>
      <c r="G35" s="329">
        <v>88621</v>
      </c>
    </row>
    <row r="36" spans="1:7" s="1558" customFormat="1" ht="13.5" customHeight="1">
      <c r="A36" s="1555"/>
      <c r="B36" s="1556"/>
      <c r="C36" s="1557" t="s">
        <v>232</v>
      </c>
      <c r="D36" s="333">
        <f t="shared" ref="D36" si="1">D22+D23+D24+D25+D26+D27+D28+D29+D30+D31+D32+D34</f>
        <v>1455729.5</v>
      </c>
      <c r="E36" s="333">
        <f>E22+E23+E24+E25+E26+E27+E28+E29+E30+E31+E32+E34</f>
        <v>1311792.7999999998</v>
      </c>
      <c r="F36" s="333">
        <f>F22+F23+F24+F25+F26+F27+F28+F29+F30+F31+F32+F34</f>
        <v>1441938</v>
      </c>
      <c r="G36" s="333">
        <f>G22+G23+G24+G25+G26+G27+G28+G29+G30+G31+G32+G34</f>
        <v>1422921</v>
      </c>
    </row>
    <row r="37" spans="1:7" s="1513" customFormat="1" ht="15" customHeight="1">
      <c r="A37" s="1555"/>
      <c r="B37" s="1556"/>
      <c r="C37" s="1557" t="s">
        <v>233</v>
      </c>
      <c r="D37" s="333">
        <f t="shared" ref="D37" si="2">D36-D21</f>
        <v>14591.59999999986</v>
      </c>
      <c r="E37" s="333">
        <f>E36-E21</f>
        <v>-92049.300000000047</v>
      </c>
      <c r="F37" s="333">
        <f>F36-F21</f>
        <v>43696</v>
      </c>
      <c r="G37" s="333">
        <f>G36-G21</f>
        <v>-32370</v>
      </c>
    </row>
    <row r="38" spans="1:7" s="1539" customFormat="1" ht="15" customHeight="1">
      <c r="A38" s="1535">
        <v>340</v>
      </c>
      <c r="B38" s="1530"/>
      <c r="C38" s="1531" t="s">
        <v>234</v>
      </c>
      <c r="D38" s="335">
        <v>1276.5999999999999</v>
      </c>
      <c r="E38" s="335">
        <v>1520.4</v>
      </c>
      <c r="F38" s="336">
        <v>1311</v>
      </c>
      <c r="G38" s="336">
        <v>1320</v>
      </c>
    </row>
    <row r="39" spans="1:7" s="1539" customFormat="1" ht="15" customHeight="1">
      <c r="A39" s="1535">
        <v>341</v>
      </c>
      <c r="B39" s="1530"/>
      <c r="C39" s="1531" t="s">
        <v>235</v>
      </c>
      <c r="D39" s="335">
        <v>0</v>
      </c>
      <c r="E39" s="335">
        <v>0</v>
      </c>
      <c r="F39" s="336">
        <v>110</v>
      </c>
      <c r="G39" s="336">
        <v>0</v>
      </c>
    </row>
    <row r="40" spans="1:7" s="1539" customFormat="1" ht="15" customHeight="1">
      <c r="A40" s="1535">
        <v>342</v>
      </c>
      <c r="B40" s="1530"/>
      <c r="C40" s="1531" t="s">
        <v>236</v>
      </c>
      <c r="D40" s="335">
        <v>453.9</v>
      </c>
      <c r="E40" s="335">
        <v>457.8</v>
      </c>
      <c r="F40" s="336">
        <v>177</v>
      </c>
      <c r="G40" s="336">
        <v>201</v>
      </c>
    </row>
    <row r="41" spans="1:7" s="1539" customFormat="1" ht="15" customHeight="1">
      <c r="A41" s="1535">
        <v>343</v>
      </c>
      <c r="B41" s="1530"/>
      <c r="C41" s="1531" t="s">
        <v>237</v>
      </c>
      <c r="D41" s="335">
        <v>0</v>
      </c>
      <c r="E41" s="335">
        <v>0</v>
      </c>
      <c r="F41" s="336">
        <v>0</v>
      </c>
      <c r="G41" s="336">
        <v>0</v>
      </c>
    </row>
    <row r="42" spans="1:7" s="1539" customFormat="1" ht="15" customHeight="1">
      <c r="A42" s="1535">
        <v>344</v>
      </c>
      <c r="B42" s="1530"/>
      <c r="C42" s="1531" t="s">
        <v>238</v>
      </c>
      <c r="D42" s="335">
        <v>0</v>
      </c>
      <c r="E42" s="335">
        <v>0</v>
      </c>
      <c r="F42" s="336">
        <v>0</v>
      </c>
      <c r="G42" s="336">
        <v>0</v>
      </c>
    </row>
    <row r="43" spans="1:7" s="1539" customFormat="1" ht="15" customHeight="1">
      <c r="A43" s="1535">
        <v>349</v>
      </c>
      <c r="B43" s="1530"/>
      <c r="C43" s="1531" t="s">
        <v>239</v>
      </c>
      <c r="D43" s="335">
        <v>4080.4</v>
      </c>
      <c r="E43" s="335">
        <v>2813.8</v>
      </c>
      <c r="F43" s="336">
        <v>1520</v>
      </c>
      <c r="G43" s="336">
        <v>2935</v>
      </c>
    </row>
    <row r="44" spans="1:7" s="1528" customFormat="1" ht="15" customHeight="1">
      <c r="A44" s="1529">
        <v>440</v>
      </c>
      <c r="B44" s="1530"/>
      <c r="C44" s="1531" t="s">
        <v>240</v>
      </c>
      <c r="D44" s="335">
        <v>1558</v>
      </c>
      <c r="E44" s="335">
        <v>351.6</v>
      </c>
      <c r="F44" s="336">
        <v>445</v>
      </c>
      <c r="G44" s="336">
        <v>351</v>
      </c>
    </row>
    <row r="45" spans="1:7" s="1528" customFormat="1" ht="15" customHeight="1">
      <c r="A45" s="1529">
        <v>441</v>
      </c>
      <c r="B45" s="1530"/>
      <c r="C45" s="1531" t="s">
        <v>241</v>
      </c>
      <c r="D45" s="335">
        <v>0</v>
      </c>
      <c r="E45" s="335">
        <v>0</v>
      </c>
      <c r="F45" s="336">
        <v>0</v>
      </c>
      <c r="G45" s="336">
        <v>0</v>
      </c>
    </row>
    <row r="46" spans="1:7" s="1528" customFormat="1" ht="15" customHeight="1">
      <c r="A46" s="1529">
        <v>442</v>
      </c>
      <c r="B46" s="1530"/>
      <c r="C46" s="1531" t="s">
        <v>242</v>
      </c>
      <c r="D46" s="335">
        <v>0</v>
      </c>
      <c r="E46" s="335">
        <v>0</v>
      </c>
      <c r="F46" s="336">
        <v>0</v>
      </c>
      <c r="G46" s="336">
        <v>0</v>
      </c>
    </row>
    <row r="47" spans="1:7" s="1528" customFormat="1" ht="15" customHeight="1">
      <c r="A47" s="1529">
        <v>443</v>
      </c>
      <c r="B47" s="1530"/>
      <c r="C47" s="1531" t="s">
        <v>243</v>
      </c>
      <c r="D47" s="335">
        <v>542.1</v>
      </c>
      <c r="E47" s="335">
        <v>545.6</v>
      </c>
      <c r="F47" s="336">
        <v>541</v>
      </c>
      <c r="G47" s="336">
        <v>516</v>
      </c>
    </row>
    <row r="48" spans="1:7" s="1528" customFormat="1" ht="15" customHeight="1">
      <c r="A48" s="1529">
        <v>444</v>
      </c>
      <c r="B48" s="1530"/>
      <c r="C48" s="1531" t="s">
        <v>238</v>
      </c>
      <c r="D48" s="335">
        <v>0</v>
      </c>
      <c r="E48" s="335">
        <v>0</v>
      </c>
      <c r="F48" s="336">
        <v>0</v>
      </c>
      <c r="G48" s="336">
        <v>0</v>
      </c>
    </row>
    <row r="49" spans="1:7" s="1528" customFormat="1" ht="15" customHeight="1">
      <c r="A49" s="1529">
        <v>445</v>
      </c>
      <c r="B49" s="1530"/>
      <c r="C49" s="1531" t="s">
        <v>244</v>
      </c>
      <c r="D49" s="335">
        <v>110.9</v>
      </c>
      <c r="E49" s="335">
        <v>100.3</v>
      </c>
      <c r="F49" s="336">
        <v>161</v>
      </c>
      <c r="G49" s="336">
        <v>110</v>
      </c>
    </row>
    <row r="50" spans="1:7" s="1528" customFormat="1" ht="15" customHeight="1">
      <c r="A50" s="1529">
        <v>446</v>
      </c>
      <c r="B50" s="1530"/>
      <c r="C50" s="1531" t="s">
        <v>245</v>
      </c>
      <c r="D50" s="335">
        <v>6</v>
      </c>
      <c r="E50" s="335">
        <v>45700</v>
      </c>
      <c r="F50" s="336">
        <v>46686</v>
      </c>
      <c r="G50" s="336">
        <v>46805</v>
      </c>
    </row>
    <row r="51" spans="1:7" s="1528" customFormat="1" ht="15" customHeight="1">
      <c r="A51" s="1529">
        <v>447</v>
      </c>
      <c r="B51" s="1530"/>
      <c r="C51" s="1531" t="s">
        <v>246</v>
      </c>
      <c r="D51" s="335">
        <v>871.1</v>
      </c>
      <c r="E51" s="335">
        <v>827.9</v>
      </c>
      <c r="F51" s="336">
        <v>831</v>
      </c>
      <c r="G51" s="336">
        <v>795</v>
      </c>
    </row>
    <row r="52" spans="1:7" s="1528" customFormat="1" ht="15" customHeight="1">
      <c r="A52" s="1529">
        <v>448</v>
      </c>
      <c r="B52" s="1530"/>
      <c r="C52" s="1531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1528" customFormat="1" ht="15" customHeight="1">
      <c r="A53" s="1529">
        <v>449</v>
      </c>
      <c r="B53" s="1530"/>
      <c r="C53" s="1531" t="s">
        <v>248</v>
      </c>
      <c r="D53" s="335">
        <v>0</v>
      </c>
      <c r="E53" s="335">
        <v>0</v>
      </c>
      <c r="F53" s="336">
        <v>10</v>
      </c>
      <c r="G53" s="336">
        <v>0</v>
      </c>
    </row>
    <row r="54" spans="1:7" s="1539" customFormat="1" ht="13.5" customHeight="1">
      <c r="A54" s="1559" t="s">
        <v>249</v>
      </c>
      <c r="B54" s="1560"/>
      <c r="C54" s="1560" t="s">
        <v>250</v>
      </c>
      <c r="D54" s="339">
        <v>0</v>
      </c>
      <c r="E54" s="339">
        <v>0</v>
      </c>
      <c r="F54" s="340">
        <v>10</v>
      </c>
      <c r="G54" s="340">
        <v>0</v>
      </c>
    </row>
    <row r="55" spans="1:7" ht="15" customHeight="1">
      <c r="A55" s="1561"/>
      <c r="B55" s="1561"/>
      <c r="C55" s="1549" t="s">
        <v>251</v>
      </c>
      <c r="D55" s="312">
        <f t="shared" ref="D55:G55" si="3">SUM(D44:D53)-SUM(D38:D43)</f>
        <v>-2722.7999999999997</v>
      </c>
      <c r="E55" s="312">
        <f t="shared" si="3"/>
        <v>42733.4</v>
      </c>
      <c r="F55" s="312">
        <f t="shared" ref="F55" si="4">SUM(F44:F53)-SUM(F38:F43)</f>
        <v>45556</v>
      </c>
      <c r="G55" s="312">
        <f t="shared" si="3"/>
        <v>44121</v>
      </c>
    </row>
    <row r="56" spans="1:7" ht="14.25" customHeight="1">
      <c r="A56" s="1561"/>
      <c r="B56" s="1561"/>
      <c r="C56" s="1549" t="s">
        <v>252</v>
      </c>
      <c r="D56" s="312">
        <f t="shared" ref="D56" si="5">D55+D37</f>
        <v>11868.799999999861</v>
      </c>
      <c r="E56" s="312">
        <f>E55+E37</f>
        <v>-49315.900000000045</v>
      </c>
      <c r="F56" s="312">
        <f>F55+F37</f>
        <v>89252</v>
      </c>
      <c r="G56" s="312">
        <f>G55+G37</f>
        <v>11751</v>
      </c>
    </row>
    <row r="57" spans="1:7" s="1528" customFormat="1" ht="15.75" customHeight="1">
      <c r="A57" s="1562">
        <v>380</v>
      </c>
      <c r="B57" s="1563"/>
      <c r="C57" s="1564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1528" customFormat="1" ht="15.75" customHeight="1">
      <c r="A58" s="1562">
        <v>381</v>
      </c>
      <c r="B58" s="1563"/>
      <c r="C58" s="1564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1539" customFormat="1" ht="25.5">
      <c r="A59" s="1536">
        <v>383</v>
      </c>
      <c r="B59" s="1537"/>
      <c r="C59" s="1538" t="s">
        <v>255</v>
      </c>
      <c r="D59" s="347">
        <v>0</v>
      </c>
      <c r="E59" s="347">
        <v>0</v>
      </c>
      <c r="F59" s="348">
        <v>0</v>
      </c>
      <c r="G59" s="348">
        <v>0</v>
      </c>
    </row>
    <row r="60" spans="1:7" s="1539" customFormat="1">
      <c r="A60" s="1536">
        <v>3840</v>
      </c>
      <c r="B60" s="1537"/>
      <c r="C60" s="1538" t="s">
        <v>256</v>
      </c>
      <c r="D60" s="349">
        <v>0</v>
      </c>
      <c r="E60" s="349">
        <v>0</v>
      </c>
      <c r="F60" s="350">
        <v>0</v>
      </c>
      <c r="G60" s="350">
        <v>0</v>
      </c>
    </row>
    <row r="61" spans="1:7" s="1539" customFormat="1">
      <c r="A61" s="1536">
        <v>3841</v>
      </c>
      <c r="B61" s="1537"/>
      <c r="C61" s="1538" t="s">
        <v>257</v>
      </c>
      <c r="D61" s="349">
        <v>0</v>
      </c>
      <c r="E61" s="349">
        <v>0</v>
      </c>
      <c r="F61" s="350">
        <v>0</v>
      </c>
      <c r="G61" s="350">
        <v>0</v>
      </c>
    </row>
    <row r="62" spans="1:7" s="1539" customFormat="1">
      <c r="A62" s="1565">
        <v>386</v>
      </c>
      <c r="B62" s="1566"/>
      <c r="C62" s="1567" t="s">
        <v>258</v>
      </c>
      <c r="D62" s="349">
        <v>0</v>
      </c>
      <c r="E62" s="349">
        <v>0</v>
      </c>
      <c r="F62" s="350">
        <v>0</v>
      </c>
      <c r="G62" s="350">
        <v>0</v>
      </c>
    </row>
    <row r="63" spans="1:7" s="1539" customFormat="1" ht="25.5">
      <c r="A63" s="1536">
        <v>387</v>
      </c>
      <c r="B63" s="1537"/>
      <c r="C63" s="1538" t="s">
        <v>259</v>
      </c>
      <c r="D63" s="349">
        <v>0</v>
      </c>
      <c r="E63" s="349">
        <v>0</v>
      </c>
      <c r="F63" s="350">
        <v>0</v>
      </c>
      <c r="G63" s="350">
        <v>0</v>
      </c>
    </row>
    <row r="64" spans="1:7" s="1539" customFormat="1">
      <c r="A64" s="1535">
        <v>389</v>
      </c>
      <c r="B64" s="1568"/>
      <c r="C64" s="1531" t="s">
        <v>61</v>
      </c>
      <c r="D64" s="335">
        <v>0</v>
      </c>
      <c r="E64" s="335">
        <v>0</v>
      </c>
      <c r="F64" s="336">
        <v>0</v>
      </c>
      <c r="G64" s="336">
        <v>0</v>
      </c>
    </row>
    <row r="65" spans="1:7" s="1528" customFormat="1">
      <c r="A65" s="1529" t="s">
        <v>260</v>
      </c>
      <c r="B65" s="1530"/>
      <c r="C65" s="1531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1571" customFormat="1">
      <c r="A66" s="1569" t="s">
        <v>262</v>
      </c>
      <c r="B66" s="1570"/>
      <c r="C66" s="1538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1528" customFormat="1">
      <c r="A67" s="1569">
        <v>481</v>
      </c>
      <c r="B67" s="1530"/>
      <c r="C67" s="1531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1528" customFormat="1">
      <c r="A68" s="1569">
        <v>482</v>
      </c>
      <c r="B68" s="1530"/>
      <c r="C68" s="1531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1528" customFormat="1">
      <c r="A69" s="1569">
        <v>483</v>
      </c>
      <c r="B69" s="1530"/>
      <c r="C69" s="1531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1528" customFormat="1">
      <c r="A70" s="1569">
        <v>484</v>
      </c>
      <c r="B70" s="1530"/>
      <c r="C70" s="1531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1528" customFormat="1">
      <c r="A71" s="1569">
        <v>485</v>
      </c>
      <c r="B71" s="1530"/>
      <c r="C71" s="1531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1528" customFormat="1">
      <c r="A72" s="1569">
        <v>486</v>
      </c>
      <c r="B72" s="1530"/>
      <c r="C72" s="1531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1539" customFormat="1">
      <c r="A73" s="1569">
        <v>487</v>
      </c>
      <c r="B73" s="1533"/>
      <c r="C73" s="1531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1539" customFormat="1">
      <c r="A74" s="1569">
        <v>489</v>
      </c>
      <c r="B74" s="1572"/>
      <c r="C74" s="1547" t="s">
        <v>78</v>
      </c>
      <c r="D74" s="335">
        <v>0</v>
      </c>
      <c r="E74" s="335">
        <v>0</v>
      </c>
      <c r="F74" s="336">
        <v>0</v>
      </c>
      <c r="G74" s="336">
        <v>0</v>
      </c>
    </row>
    <row r="75" spans="1:7" s="1539" customFormat="1">
      <c r="A75" s="1573" t="s">
        <v>271</v>
      </c>
      <c r="B75" s="1572"/>
      <c r="C75" s="1560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1548"/>
      <c r="B76" s="1548"/>
      <c r="C76" s="1549" t="s">
        <v>273</v>
      </c>
      <c r="D76" s="312">
        <f t="shared" ref="D76:G76" si="6">SUM(D65:D74)-SUM(D57:D64)</f>
        <v>0</v>
      </c>
      <c r="E76" s="312">
        <f t="shared" si="6"/>
        <v>0</v>
      </c>
      <c r="F76" s="312">
        <f t="shared" ref="F76" si="7">SUM(F65:F74)-SUM(F57:F64)</f>
        <v>0</v>
      </c>
      <c r="G76" s="312">
        <f t="shared" si="6"/>
        <v>0</v>
      </c>
    </row>
    <row r="77" spans="1:7">
      <c r="A77" s="1574"/>
      <c r="B77" s="1574"/>
      <c r="C77" s="1549" t="s">
        <v>274</v>
      </c>
      <c r="D77" s="312">
        <f t="shared" ref="D77" si="8">D56+D76</f>
        <v>11868.799999999861</v>
      </c>
      <c r="E77" s="312">
        <f>E56+E76</f>
        <v>-49315.900000000045</v>
      </c>
      <c r="F77" s="312">
        <f>F56+F76</f>
        <v>89252</v>
      </c>
      <c r="G77" s="312">
        <f>G56+G76</f>
        <v>11751</v>
      </c>
    </row>
    <row r="78" spans="1:7">
      <c r="A78" s="1575">
        <v>3</v>
      </c>
      <c r="B78" s="1575"/>
      <c r="C78" s="1576" t="s">
        <v>275</v>
      </c>
      <c r="D78" s="363">
        <f t="shared" ref="D78" si="9">D20+D21+SUM(D38:D43)+SUM(D57:D64)</f>
        <v>1531100.2</v>
      </c>
      <c r="E78" s="363">
        <f>E20+E21+SUM(E38:E43)+SUM(E57:E64)</f>
        <v>1495413.4</v>
      </c>
      <c r="F78" s="363">
        <f>F20+F21+SUM(F38:F43)+SUM(F57:F64)</f>
        <v>1489358</v>
      </c>
      <c r="G78" s="363">
        <f>G20+G21+SUM(G38:G43)+SUM(G57:G64)</f>
        <v>1548368</v>
      </c>
    </row>
    <row r="79" spans="1:7" ht="13.9" customHeight="1">
      <c r="A79" s="1575">
        <v>4</v>
      </c>
      <c r="B79" s="1575"/>
      <c r="C79" s="1576" t="s">
        <v>276</v>
      </c>
      <c r="D79" s="363">
        <f t="shared" ref="D79" si="10">D35+D36+SUM(D44:D53)+SUM(D65:D74)</f>
        <v>1542969</v>
      </c>
      <c r="E79" s="363">
        <f>E35+E36+SUM(E44:E53)+SUM(E65:E74)</f>
        <v>1446097.4999999998</v>
      </c>
      <c r="F79" s="363">
        <f>F35+F36+SUM(F44:F53)+SUM(F65:F74)</f>
        <v>1578610</v>
      </c>
      <c r="G79" s="363">
        <f>G35+G36+SUM(G44:G53)+SUM(G65:G74)</f>
        <v>1560119</v>
      </c>
    </row>
    <row r="80" spans="1:7">
      <c r="A80" s="1577"/>
      <c r="B80" s="1577"/>
      <c r="C80" s="1578"/>
    </row>
    <row r="81" spans="1:7">
      <c r="A81" s="1579" t="s">
        <v>277</v>
      </c>
      <c r="B81" s="1580"/>
      <c r="C81" s="1580"/>
    </row>
    <row r="82" spans="1:7" s="1528" customFormat="1">
      <c r="A82" s="1581">
        <v>50</v>
      </c>
      <c r="B82" s="1582"/>
      <c r="C82" s="1582" t="s">
        <v>278</v>
      </c>
      <c r="D82" s="370">
        <v>61390</v>
      </c>
      <c r="E82" s="370">
        <v>75850</v>
      </c>
      <c r="F82" s="371">
        <v>54891</v>
      </c>
      <c r="G82" s="371">
        <v>77054</v>
      </c>
    </row>
    <row r="83" spans="1:7" s="1528" customFormat="1">
      <c r="A83" s="1581">
        <v>51</v>
      </c>
      <c r="B83" s="1582"/>
      <c r="C83" s="1582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1528" customFormat="1">
      <c r="A84" s="1581">
        <v>52</v>
      </c>
      <c r="B84" s="1582"/>
      <c r="C84" s="1582" t="s">
        <v>280</v>
      </c>
      <c r="D84" s="335">
        <v>0</v>
      </c>
      <c r="E84" s="335">
        <v>0</v>
      </c>
      <c r="F84" s="336">
        <v>0</v>
      </c>
      <c r="G84" s="336">
        <v>0</v>
      </c>
    </row>
    <row r="85" spans="1:7" s="1528" customFormat="1">
      <c r="A85" s="1583">
        <v>54</v>
      </c>
      <c r="B85" s="1584"/>
      <c r="C85" s="1584" t="s">
        <v>281</v>
      </c>
      <c r="D85" s="374">
        <v>0</v>
      </c>
      <c r="E85" s="374">
        <v>0</v>
      </c>
      <c r="F85" s="375">
        <v>0</v>
      </c>
      <c r="G85" s="375">
        <v>0</v>
      </c>
    </row>
    <row r="86" spans="1:7" s="1528" customFormat="1">
      <c r="A86" s="1583">
        <v>55</v>
      </c>
      <c r="B86" s="1584"/>
      <c r="C86" s="1584" t="s">
        <v>282</v>
      </c>
      <c r="D86" s="374">
        <v>0</v>
      </c>
      <c r="E86" s="374">
        <v>1650</v>
      </c>
      <c r="F86" s="375">
        <v>1670</v>
      </c>
      <c r="G86" s="375">
        <v>0</v>
      </c>
    </row>
    <row r="87" spans="1:7" s="1528" customFormat="1">
      <c r="A87" s="1583">
        <v>56</v>
      </c>
      <c r="B87" s="1584"/>
      <c r="C87" s="1584" t="s">
        <v>283</v>
      </c>
      <c r="D87" s="376">
        <v>0</v>
      </c>
      <c r="E87" s="376">
        <v>0</v>
      </c>
      <c r="F87" s="377">
        <v>0</v>
      </c>
      <c r="G87" s="377">
        <v>0</v>
      </c>
    </row>
    <row r="88" spans="1:7" s="1528" customFormat="1">
      <c r="A88" s="1581">
        <v>57</v>
      </c>
      <c r="B88" s="1582"/>
      <c r="C88" s="1582" t="s">
        <v>284</v>
      </c>
      <c r="D88" s="335">
        <v>0</v>
      </c>
      <c r="E88" s="335">
        <v>0</v>
      </c>
      <c r="F88" s="336">
        <v>0</v>
      </c>
      <c r="G88" s="336">
        <v>0</v>
      </c>
    </row>
    <row r="89" spans="1:7" s="1528" customFormat="1">
      <c r="A89" s="1581">
        <v>580</v>
      </c>
      <c r="B89" s="1582"/>
      <c r="C89" s="1582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1528" customFormat="1">
      <c r="A90" s="1581">
        <v>582</v>
      </c>
      <c r="B90" s="1582"/>
      <c r="C90" s="1582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1528" customFormat="1">
      <c r="A91" s="1581">
        <v>584</v>
      </c>
      <c r="B91" s="1582"/>
      <c r="C91" s="1582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1528" customFormat="1">
      <c r="A92" s="1581">
        <v>585</v>
      </c>
      <c r="B92" s="1582"/>
      <c r="C92" s="1582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1528" customFormat="1">
      <c r="A93" s="1581">
        <v>586</v>
      </c>
      <c r="B93" s="1582"/>
      <c r="C93" s="1582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1528" customFormat="1">
      <c r="A94" s="1585">
        <v>589</v>
      </c>
      <c r="B94" s="1586"/>
      <c r="C94" s="1586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1587">
        <v>5</v>
      </c>
      <c r="B95" s="1588"/>
      <c r="C95" s="1588" t="s">
        <v>291</v>
      </c>
      <c r="D95" s="384">
        <f t="shared" ref="D95" si="11">SUM(D82:D94)</f>
        <v>61390</v>
      </c>
      <c r="E95" s="384">
        <f>SUM(E82:E94)</f>
        <v>77500</v>
      </c>
      <c r="F95" s="384">
        <f>SUM(F82:F94)</f>
        <v>56561</v>
      </c>
      <c r="G95" s="384">
        <f>SUM(G82:G94)</f>
        <v>77054</v>
      </c>
    </row>
    <row r="96" spans="1:7" s="1528" customFormat="1">
      <c r="A96" s="1581">
        <v>60</v>
      </c>
      <c r="B96" s="1582"/>
      <c r="C96" s="1582" t="s">
        <v>292</v>
      </c>
      <c r="D96" s="335">
        <v>0</v>
      </c>
      <c r="E96" s="335">
        <v>0</v>
      </c>
      <c r="F96" s="336">
        <v>0</v>
      </c>
      <c r="G96" s="336">
        <v>0</v>
      </c>
    </row>
    <row r="97" spans="1:7" s="1528" customFormat="1">
      <c r="A97" s="1581">
        <v>61</v>
      </c>
      <c r="B97" s="1582"/>
      <c r="C97" s="1582" t="s">
        <v>293</v>
      </c>
      <c r="D97" s="335">
        <v>16194.8</v>
      </c>
      <c r="E97" s="335">
        <v>13944</v>
      </c>
      <c r="F97" s="336">
        <v>13933</v>
      </c>
      <c r="G97" s="336">
        <v>12197</v>
      </c>
    </row>
    <row r="98" spans="1:7" s="1528" customFormat="1">
      <c r="A98" s="1581">
        <v>62</v>
      </c>
      <c r="B98" s="1582"/>
      <c r="C98" s="1582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1528" customFormat="1">
      <c r="A99" s="1581">
        <v>63</v>
      </c>
      <c r="B99" s="1582"/>
      <c r="C99" s="1582" t="s">
        <v>295</v>
      </c>
      <c r="D99" s="318">
        <v>5554.6</v>
      </c>
      <c r="E99" s="318">
        <v>5656</v>
      </c>
      <c r="F99" s="319">
        <v>5426</v>
      </c>
      <c r="G99" s="319">
        <v>6358</v>
      </c>
    </row>
    <row r="100" spans="1:7" s="1528" customFormat="1">
      <c r="A100" s="1581">
        <v>64</v>
      </c>
      <c r="B100" s="1582"/>
      <c r="C100" s="1582" t="s">
        <v>296</v>
      </c>
      <c r="D100" s="335">
        <v>10939.7</v>
      </c>
      <c r="E100" s="335">
        <v>4810.8999999999996</v>
      </c>
      <c r="F100" s="336">
        <v>4815</v>
      </c>
      <c r="G100" s="336">
        <v>864</v>
      </c>
    </row>
    <row r="101" spans="1:7" s="1528" customFormat="1">
      <c r="A101" s="1581">
        <v>65</v>
      </c>
      <c r="B101" s="1582"/>
      <c r="C101" s="1582" t="s">
        <v>297</v>
      </c>
      <c r="D101" s="335">
        <v>0</v>
      </c>
      <c r="E101" s="335">
        <v>0</v>
      </c>
      <c r="F101" s="336">
        <v>0</v>
      </c>
      <c r="G101" s="336">
        <v>0</v>
      </c>
    </row>
    <row r="102" spans="1:7" s="1528" customFormat="1">
      <c r="A102" s="1581">
        <v>66</v>
      </c>
      <c r="B102" s="1582"/>
      <c r="C102" s="1582" t="s">
        <v>298</v>
      </c>
      <c r="D102" s="335">
        <v>0</v>
      </c>
      <c r="E102" s="335">
        <v>0</v>
      </c>
      <c r="F102" s="336">
        <v>0</v>
      </c>
      <c r="G102" s="336">
        <v>0</v>
      </c>
    </row>
    <row r="103" spans="1:7" s="1528" customFormat="1">
      <c r="A103" s="1581">
        <v>67</v>
      </c>
      <c r="B103" s="1582"/>
      <c r="C103" s="1582" t="s">
        <v>284</v>
      </c>
      <c r="D103" s="286">
        <v>0</v>
      </c>
      <c r="E103" s="286">
        <v>0</v>
      </c>
      <c r="F103" s="287">
        <v>0</v>
      </c>
      <c r="G103" s="287">
        <v>0</v>
      </c>
    </row>
    <row r="104" spans="1:7" s="1528" customFormat="1" ht="25.5">
      <c r="A104" s="1589" t="s">
        <v>299</v>
      </c>
      <c r="B104" s="1582"/>
      <c r="C104" s="1590" t="s">
        <v>300</v>
      </c>
      <c r="D104" s="387">
        <v>0</v>
      </c>
      <c r="E104" s="387">
        <v>0</v>
      </c>
      <c r="F104" s="388">
        <v>0</v>
      </c>
      <c r="G104" s="388">
        <v>0</v>
      </c>
    </row>
    <row r="105" spans="1:7" s="1528" customFormat="1" ht="38.25">
      <c r="A105" s="1591" t="s">
        <v>301</v>
      </c>
      <c r="B105" s="1586"/>
      <c r="C105" s="1592" t="s">
        <v>302</v>
      </c>
      <c r="D105" s="391">
        <v>0</v>
      </c>
      <c r="E105" s="391">
        <v>0</v>
      </c>
      <c r="F105" s="392">
        <v>0</v>
      </c>
      <c r="G105" s="392">
        <v>0</v>
      </c>
    </row>
    <row r="106" spans="1:7">
      <c r="A106" s="1587">
        <v>6</v>
      </c>
      <c r="B106" s="1588"/>
      <c r="C106" s="1588" t="s">
        <v>303</v>
      </c>
      <c r="D106" s="384">
        <f t="shared" ref="D106" si="12">SUM(D96:D105)</f>
        <v>32689.100000000002</v>
      </c>
      <c r="E106" s="384">
        <f>SUM(E96:E105)</f>
        <v>24410.9</v>
      </c>
      <c r="F106" s="384">
        <f>SUM(F96:F105)</f>
        <v>24174</v>
      </c>
      <c r="G106" s="384">
        <f>SUM(G96:G105)</f>
        <v>19419</v>
      </c>
    </row>
    <row r="107" spans="1:7">
      <c r="A107" s="1593" t="s">
        <v>304</v>
      </c>
      <c r="B107" s="1593"/>
      <c r="C107" s="1588" t="s">
        <v>3</v>
      </c>
      <c r="D107" s="384">
        <f t="shared" ref="D107" si="13">(D95-D88)-(D106-D103)</f>
        <v>28700.899999999998</v>
      </c>
      <c r="E107" s="384">
        <f>(E95-E88)-(E106-E103)</f>
        <v>53089.1</v>
      </c>
      <c r="F107" s="384">
        <f>(F95-F88)-(F106-F103)</f>
        <v>32387</v>
      </c>
      <c r="G107" s="384">
        <f>(G95-G88)-(G106-G103)</f>
        <v>57635</v>
      </c>
    </row>
    <row r="108" spans="1:7">
      <c r="A108" s="1594" t="s">
        <v>305</v>
      </c>
      <c r="B108" s="1594"/>
      <c r="C108" s="1595" t="s">
        <v>306</v>
      </c>
      <c r="D108" s="396">
        <f t="shared" ref="D108" si="14">D107-D85-D86+D100+D101</f>
        <v>39640.6</v>
      </c>
      <c r="E108" s="396">
        <f>E107-E85-E86+E100+E101</f>
        <v>56250</v>
      </c>
      <c r="F108" s="396">
        <f>F107-F85-F86+F100+F101</f>
        <v>35532</v>
      </c>
      <c r="G108" s="396">
        <f>G107-G85-G86+G100+G101</f>
        <v>58499</v>
      </c>
    </row>
    <row r="109" spans="1:7">
      <c r="A109" s="1577"/>
      <c r="B109" s="1577"/>
      <c r="C109" s="1578"/>
    </row>
    <row r="110" spans="1:7" s="1523" customFormat="1">
      <c r="A110" s="1596" t="s">
        <v>307</v>
      </c>
      <c r="B110" s="1597"/>
      <c r="C110" s="1596"/>
    </row>
    <row r="111" spans="1:7" s="1600" customFormat="1">
      <c r="A111" s="1598">
        <v>10</v>
      </c>
      <c r="B111" s="1599"/>
      <c r="C111" s="1599" t="s">
        <v>308</v>
      </c>
      <c r="D111" s="402">
        <f t="shared" ref="D111" si="15">D112+D117</f>
        <v>546987.19999999995</v>
      </c>
      <c r="E111" s="402">
        <f>E112+E117</f>
        <v>0</v>
      </c>
      <c r="F111" s="402">
        <f>F112+F117</f>
        <v>641787</v>
      </c>
      <c r="G111" s="402">
        <f>G112+G117</f>
        <v>0</v>
      </c>
    </row>
    <row r="112" spans="1:7" s="1600" customFormat="1">
      <c r="A112" s="1601" t="s">
        <v>309</v>
      </c>
      <c r="B112" s="1602"/>
      <c r="C112" s="1602" t="s">
        <v>310</v>
      </c>
      <c r="D112" s="402">
        <f t="shared" ref="D112" si="16">D113+D114+D115+D116</f>
        <v>495416</v>
      </c>
      <c r="E112" s="402">
        <f>E113+E114+E115+E116</f>
        <v>0</v>
      </c>
      <c r="F112" s="402">
        <f>F113+F114+F115+F116</f>
        <v>568233</v>
      </c>
      <c r="G112" s="402">
        <f>G113+G114+G115+G116</f>
        <v>0</v>
      </c>
    </row>
    <row r="113" spans="1:7" s="1600" customFormat="1">
      <c r="A113" s="1603" t="s">
        <v>311</v>
      </c>
      <c r="B113" s="1604"/>
      <c r="C113" s="1604" t="s">
        <v>312</v>
      </c>
      <c r="D113" s="376">
        <v>432257.3</v>
      </c>
      <c r="E113" s="376">
        <v>0</v>
      </c>
      <c r="F113" s="377">
        <v>477742</v>
      </c>
      <c r="G113" s="377">
        <v>0</v>
      </c>
    </row>
    <row r="114" spans="1:7" s="1607" customFormat="1" ht="15" customHeight="1">
      <c r="A114" s="1605">
        <v>102</v>
      </c>
      <c r="B114" s="1606"/>
      <c r="C114" s="1606" t="s">
        <v>313</v>
      </c>
      <c r="D114" s="410">
        <v>20000</v>
      </c>
      <c r="E114" s="410">
        <v>0</v>
      </c>
      <c r="F114" s="411">
        <v>20000</v>
      </c>
      <c r="G114" s="411">
        <v>0</v>
      </c>
    </row>
    <row r="115" spans="1:7" s="1600" customFormat="1">
      <c r="A115" s="1603">
        <v>104</v>
      </c>
      <c r="B115" s="1604"/>
      <c r="C115" s="1604" t="s">
        <v>314</v>
      </c>
      <c r="D115" s="376">
        <v>42656.800000000003</v>
      </c>
      <c r="E115" s="376">
        <v>0</v>
      </c>
      <c r="F115" s="377">
        <v>70079</v>
      </c>
      <c r="G115" s="377">
        <v>0</v>
      </c>
    </row>
    <row r="116" spans="1:7" s="1600" customFormat="1">
      <c r="A116" s="1603">
        <v>106</v>
      </c>
      <c r="B116" s="1604"/>
      <c r="C116" s="1604" t="s">
        <v>315</v>
      </c>
      <c r="D116" s="376">
        <v>501.9</v>
      </c>
      <c r="E116" s="376">
        <v>0</v>
      </c>
      <c r="F116" s="377">
        <v>412</v>
      </c>
      <c r="G116" s="377">
        <v>0</v>
      </c>
    </row>
    <row r="117" spans="1:7" s="1600" customFormat="1">
      <c r="A117" s="1601" t="s">
        <v>316</v>
      </c>
      <c r="B117" s="1602"/>
      <c r="C117" s="1602" t="s">
        <v>317</v>
      </c>
      <c r="D117" s="402">
        <f t="shared" ref="D117" si="17">D118+D119+D120</f>
        <v>51571.199999999997</v>
      </c>
      <c r="E117" s="402">
        <f>E118+E119+E120</f>
        <v>0</v>
      </c>
      <c r="F117" s="402">
        <f>F118+F119+F120</f>
        <v>73554</v>
      </c>
      <c r="G117" s="402">
        <f>G118+G119+G120</f>
        <v>0</v>
      </c>
    </row>
    <row r="118" spans="1:7" s="1600" customFormat="1">
      <c r="A118" s="1603">
        <v>107</v>
      </c>
      <c r="B118" s="1604"/>
      <c r="C118" s="1604" t="s">
        <v>318</v>
      </c>
      <c r="D118" s="376">
        <v>0</v>
      </c>
      <c r="E118" s="376">
        <v>0</v>
      </c>
      <c r="F118" s="377">
        <v>0</v>
      </c>
      <c r="G118" s="377">
        <v>0</v>
      </c>
    </row>
    <row r="119" spans="1:7" s="1600" customFormat="1">
      <c r="A119" s="1603">
        <v>108</v>
      </c>
      <c r="B119" s="1604"/>
      <c r="C119" s="1604" t="s">
        <v>319</v>
      </c>
      <c r="D119" s="376">
        <v>51571.199999999997</v>
      </c>
      <c r="E119" s="376">
        <v>0</v>
      </c>
      <c r="F119" s="377">
        <v>51271</v>
      </c>
      <c r="G119" s="377">
        <v>0</v>
      </c>
    </row>
    <row r="120" spans="1:7" s="1609" customFormat="1" ht="25.5">
      <c r="A120" s="1605">
        <v>109</v>
      </c>
      <c r="B120" s="1608"/>
      <c r="C120" s="1608" t="s">
        <v>320</v>
      </c>
      <c r="D120" s="414">
        <v>0</v>
      </c>
      <c r="E120" s="414">
        <v>0</v>
      </c>
      <c r="F120" s="415">
        <v>22283</v>
      </c>
      <c r="G120" s="415">
        <v>0</v>
      </c>
    </row>
    <row r="121" spans="1:7" s="1600" customFormat="1">
      <c r="A121" s="1601">
        <v>14</v>
      </c>
      <c r="B121" s="1602"/>
      <c r="C121" s="1602" t="s">
        <v>321</v>
      </c>
      <c r="D121" s="417">
        <f t="shared" ref="D121" si="18">SUM(D122:D130)</f>
        <v>250237.90000000002</v>
      </c>
      <c r="E121" s="417">
        <f>SUM(E122:E130)</f>
        <v>0</v>
      </c>
      <c r="F121" s="417">
        <f>SUM(F122:F130)</f>
        <v>247965</v>
      </c>
      <c r="G121" s="417">
        <f>SUM(G122:G130)</f>
        <v>0</v>
      </c>
    </row>
    <row r="122" spans="1:7" s="1600" customFormat="1">
      <c r="A122" s="1610" t="s">
        <v>322</v>
      </c>
      <c r="B122" s="1611"/>
      <c r="C122" s="1611" t="s">
        <v>323</v>
      </c>
      <c r="D122" s="318">
        <v>98097.2</v>
      </c>
      <c r="E122" s="318">
        <v>0</v>
      </c>
      <c r="F122" s="319">
        <v>98258</v>
      </c>
      <c r="G122" s="319">
        <v>0</v>
      </c>
    </row>
    <row r="123" spans="1:7" s="1600" customFormat="1">
      <c r="A123" s="1610">
        <v>144</v>
      </c>
      <c r="B123" s="1611"/>
      <c r="C123" s="1611" t="s">
        <v>281</v>
      </c>
      <c r="D123" s="376">
        <v>150548.70000000001</v>
      </c>
      <c r="E123" s="376">
        <v>0</v>
      </c>
      <c r="F123" s="377">
        <v>96445</v>
      </c>
      <c r="G123" s="377">
        <v>0</v>
      </c>
    </row>
    <row r="124" spans="1:7" s="1600" customFormat="1">
      <c r="A124" s="1610">
        <v>145</v>
      </c>
      <c r="B124" s="1611"/>
      <c r="C124" s="1611" t="s">
        <v>324</v>
      </c>
      <c r="D124" s="376">
        <v>1592</v>
      </c>
      <c r="E124" s="376">
        <v>0</v>
      </c>
      <c r="F124" s="377">
        <v>53262</v>
      </c>
      <c r="G124" s="377">
        <v>0</v>
      </c>
    </row>
    <row r="125" spans="1:7" s="1600" customFormat="1">
      <c r="A125" s="1610">
        <v>146</v>
      </c>
      <c r="B125" s="1611"/>
      <c r="C125" s="1611" t="s">
        <v>325</v>
      </c>
      <c r="D125" s="376">
        <v>0</v>
      </c>
      <c r="E125" s="376">
        <v>0</v>
      </c>
      <c r="F125" s="377">
        <v>0</v>
      </c>
      <c r="G125" s="377">
        <v>0</v>
      </c>
    </row>
    <row r="126" spans="1:7" s="1609" customFormat="1" ht="29.45" customHeight="1">
      <c r="A126" s="1612" t="s">
        <v>326</v>
      </c>
      <c r="B126" s="1613"/>
      <c r="C126" s="1613" t="s">
        <v>327</v>
      </c>
      <c r="D126" s="325">
        <v>0</v>
      </c>
      <c r="E126" s="325">
        <v>0</v>
      </c>
      <c r="F126" s="326">
        <v>0</v>
      </c>
      <c r="G126" s="326">
        <v>0</v>
      </c>
    </row>
    <row r="127" spans="1:7" s="1600" customFormat="1">
      <c r="A127" s="1610">
        <v>1484</v>
      </c>
      <c r="B127" s="1611"/>
      <c r="C127" s="1611" t="s">
        <v>328</v>
      </c>
      <c r="D127" s="318">
        <v>0</v>
      </c>
      <c r="E127" s="318">
        <v>0</v>
      </c>
      <c r="F127" s="319">
        <v>0</v>
      </c>
      <c r="G127" s="319">
        <v>0</v>
      </c>
    </row>
    <row r="128" spans="1:7" s="1600" customFormat="1">
      <c r="A128" s="1610">
        <v>1485</v>
      </c>
      <c r="B128" s="1611"/>
      <c r="C128" s="1611" t="s">
        <v>329</v>
      </c>
      <c r="D128" s="318">
        <v>0</v>
      </c>
      <c r="E128" s="318">
        <v>0</v>
      </c>
      <c r="F128" s="319">
        <v>0</v>
      </c>
      <c r="G128" s="319">
        <v>0</v>
      </c>
    </row>
    <row r="129" spans="1:8" s="1600" customFormat="1">
      <c r="A129" s="1610">
        <v>1486</v>
      </c>
      <c r="B129" s="1611"/>
      <c r="C129" s="1611" t="s">
        <v>330</v>
      </c>
      <c r="D129" s="318">
        <v>0</v>
      </c>
      <c r="E129" s="318">
        <v>0</v>
      </c>
      <c r="F129" s="319">
        <v>0</v>
      </c>
      <c r="G129" s="319">
        <v>0</v>
      </c>
    </row>
    <row r="130" spans="1:8" s="1600" customFormat="1">
      <c r="A130" s="1614">
        <v>1489</v>
      </c>
      <c r="B130" s="1615"/>
      <c r="C130" s="1615" t="s">
        <v>331</v>
      </c>
      <c r="D130" s="424">
        <v>0</v>
      </c>
      <c r="E130" s="424">
        <v>0</v>
      </c>
      <c r="F130" s="425">
        <v>0</v>
      </c>
      <c r="G130" s="425">
        <v>0</v>
      </c>
    </row>
    <row r="131" spans="1:8" s="1523" customFormat="1">
      <c r="A131" s="1616">
        <v>1</v>
      </c>
      <c r="B131" s="1617"/>
      <c r="C131" s="1616" t="s">
        <v>332</v>
      </c>
      <c r="D131" s="428">
        <f t="shared" ref="D131" si="19">D111+D121</f>
        <v>797225.1</v>
      </c>
      <c r="E131" s="428">
        <f>E111+E121</f>
        <v>0</v>
      </c>
      <c r="F131" s="428">
        <f>F111+F121</f>
        <v>889752</v>
      </c>
      <c r="G131" s="428">
        <f>G111+G121</f>
        <v>0</v>
      </c>
    </row>
    <row r="132" spans="1:8" s="1523" customFormat="1">
      <c r="A132" s="1577"/>
      <c r="B132" s="1577"/>
      <c r="C132" s="1578"/>
    </row>
    <row r="133" spans="1:8" s="1600" customFormat="1">
      <c r="A133" s="1598">
        <v>20</v>
      </c>
      <c r="B133" s="1599"/>
      <c r="C133" s="1599" t="s">
        <v>333</v>
      </c>
      <c r="D133" s="429">
        <f t="shared" ref="D133:G133" si="20">D134+D140</f>
        <v>573981.89999999991</v>
      </c>
      <c r="E133" s="429">
        <f t="shared" si="20"/>
        <v>0</v>
      </c>
      <c r="F133" s="429">
        <f t="shared" si="20"/>
        <v>554875</v>
      </c>
      <c r="G133" s="429">
        <f t="shared" si="20"/>
        <v>0</v>
      </c>
    </row>
    <row r="134" spans="1:8" s="1600" customFormat="1">
      <c r="A134" s="1618" t="s">
        <v>334</v>
      </c>
      <c r="B134" s="1602"/>
      <c r="C134" s="1602" t="s">
        <v>335</v>
      </c>
      <c r="D134" s="402">
        <f t="shared" ref="D134" si="21">D135+D136+D138+D139</f>
        <v>264007.5</v>
      </c>
      <c r="E134" s="402">
        <f>E135+E136+E138+E139</f>
        <v>0</v>
      </c>
      <c r="F134" s="402">
        <f>F135+F136+F138+F139</f>
        <v>219499</v>
      </c>
      <c r="G134" s="402">
        <f>G135+G136+G138+G139</f>
        <v>0</v>
      </c>
      <c r="H134" s="1619"/>
    </row>
    <row r="135" spans="1:8" s="1619" customFormat="1">
      <c r="A135" s="1620">
        <v>200</v>
      </c>
      <c r="B135" s="1611"/>
      <c r="C135" s="1611" t="s">
        <v>336</v>
      </c>
      <c r="D135" s="376">
        <v>233521.7</v>
      </c>
      <c r="E135" s="376">
        <v>0</v>
      </c>
      <c r="F135" s="377">
        <v>172611</v>
      </c>
      <c r="G135" s="377">
        <v>0</v>
      </c>
    </row>
    <row r="136" spans="1:8" s="1619" customFormat="1">
      <c r="A136" s="1620">
        <v>201</v>
      </c>
      <c r="B136" s="1611"/>
      <c r="C136" s="1611" t="s">
        <v>337</v>
      </c>
      <c r="D136" s="376">
        <v>0</v>
      </c>
      <c r="E136" s="376">
        <v>0</v>
      </c>
      <c r="F136" s="377">
        <v>0</v>
      </c>
      <c r="G136" s="377">
        <v>0</v>
      </c>
    </row>
    <row r="137" spans="1:8" s="1619" customFormat="1">
      <c r="A137" s="1621" t="s">
        <v>338</v>
      </c>
      <c r="B137" s="1604"/>
      <c r="C137" s="1604" t="s">
        <v>339</v>
      </c>
      <c r="D137" s="376">
        <v>0</v>
      </c>
      <c r="E137" s="376">
        <v>0</v>
      </c>
      <c r="F137" s="377">
        <v>0</v>
      </c>
      <c r="G137" s="377">
        <v>0</v>
      </c>
    </row>
    <row r="138" spans="1:8" s="1619" customFormat="1">
      <c r="A138" s="1620">
        <v>204</v>
      </c>
      <c r="B138" s="1611"/>
      <c r="C138" s="1611" t="s">
        <v>340</v>
      </c>
      <c r="D138" s="376">
        <v>25344.1</v>
      </c>
      <c r="E138" s="376">
        <v>0</v>
      </c>
      <c r="F138" s="377">
        <v>41268</v>
      </c>
      <c r="G138" s="377">
        <v>0</v>
      </c>
    </row>
    <row r="139" spans="1:8" s="1619" customFormat="1">
      <c r="A139" s="1620">
        <v>205</v>
      </c>
      <c r="B139" s="1611"/>
      <c r="C139" s="1611" t="s">
        <v>341</v>
      </c>
      <c r="D139" s="376">
        <v>5141.7</v>
      </c>
      <c r="E139" s="376">
        <v>0</v>
      </c>
      <c r="F139" s="377">
        <v>5620</v>
      </c>
      <c r="G139" s="377">
        <v>0</v>
      </c>
    </row>
    <row r="140" spans="1:8" s="1619" customFormat="1">
      <c r="A140" s="1618" t="s">
        <v>342</v>
      </c>
      <c r="B140" s="1602"/>
      <c r="C140" s="1602" t="s">
        <v>343</v>
      </c>
      <c r="D140" s="402">
        <f t="shared" ref="D140" si="22">D141+D143+D144</f>
        <v>309974.39999999997</v>
      </c>
      <c r="E140" s="402">
        <f>E141+E143+E144</f>
        <v>0</v>
      </c>
      <c r="F140" s="402">
        <f>F141+F143+F144</f>
        <v>335376</v>
      </c>
      <c r="G140" s="402">
        <f>G141+G143+G144</f>
        <v>0</v>
      </c>
    </row>
    <row r="141" spans="1:8" s="1619" customFormat="1">
      <c r="A141" s="1620">
        <v>206</v>
      </c>
      <c r="B141" s="1611"/>
      <c r="C141" s="1611" t="s">
        <v>344</v>
      </c>
      <c r="D141" s="376">
        <v>242736.9</v>
      </c>
      <c r="E141" s="376">
        <v>0</v>
      </c>
      <c r="F141" s="377">
        <v>242837</v>
      </c>
      <c r="G141" s="377">
        <v>0</v>
      </c>
    </row>
    <row r="142" spans="1:8" s="1619" customFormat="1">
      <c r="A142" s="1621" t="s">
        <v>345</v>
      </c>
      <c r="B142" s="1604"/>
      <c r="C142" s="1604" t="s">
        <v>346</v>
      </c>
      <c r="D142" s="376">
        <v>0</v>
      </c>
      <c r="E142" s="376">
        <v>0</v>
      </c>
      <c r="F142" s="377">
        <v>0</v>
      </c>
      <c r="G142" s="377">
        <v>0</v>
      </c>
    </row>
    <row r="143" spans="1:8" s="1619" customFormat="1">
      <c r="A143" s="1620">
        <v>208</v>
      </c>
      <c r="B143" s="1611"/>
      <c r="C143" s="1611" t="s">
        <v>347</v>
      </c>
      <c r="D143" s="376">
        <v>66027.7</v>
      </c>
      <c r="E143" s="376">
        <v>0</v>
      </c>
      <c r="F143" s="377">
        <v>65903</v>
      </c>
      <c r="G143" s="377">
        <v>0</v>
      </c>
    </row>
    <row r="144" spans="1:8" s="1622" customFormat="1" ht="25.5">
      <c r="A144" s="1612">
        <v>209</v>
      </c>
      <c r="B144" s="1613"/>
      <c r="C144" s="1613" t="s">
        <v>348</v>
      </c>
      <c r="D144" s="410">
        <v>1209.8</v>
      </c>
      <c r="E144" s="410">
        <v>0</v>
      </c>
      <c r="F144" s="411">
        <v>26636</v>
      </c>
      <c r="G144" s="411">
        <v>0</v>
      </c>
    </row>
    <row r="145" spans="1:7" s="1600" customFormat="1">
      <c r="A145" s="1618">
        <v>29</v>
      </c>
      <c r="B145" s="1602"/>
      <c r="C145" s="1602" t="s">
        <v>349</v>
      </c>
      <c r="D145" s="376">
        <v>223243</v>
      </c>
      <c r="E145" s="376">
        <v>0</v>
      </c>
      <c r="F145" s="377">
        <v>334877</v>
      </c>
      <c r="G145" s="377">
        <v>0</v>
      </c>
    </row>
    <row r="146" spans="1:7" s="1600" customFormat="1">
      <c r="A146" s="1623" t="s">
        <v>350</v>
      </c>
      <c r="B146" s="1624"/>
      <c r="C146" s="1624" t="s">
        <v>351</v>
      </c>
      <c r="D146" s="437">
        <v>93946.8</v>
      </c>
      <c r="E146" s="437">
        <v>0</v>
      </c>
      <c r="F146" s="438">
        <v>183199</v>
      </c>
      <c r="G146" s="438">
        <v>0</v>
      </c>
    </row>
    <row r="147" spans="1:7" s="1523" customFormat="1">
      <c r="A147" s="1616">
        <v>2</v>
      </c>
      <c r="B147" s="1617"/>
      <c r="C147" s="1625" t="s">
        <v>352</v>
      </c>
      <c r="D147" s="428">
        <f t="shared" ref="D147" si="23">D133+D145</f>
        <v>797224.89999999991</v>
      </c>
      <c r="E147" s="428">
        <f>E133+E145</f>
        <v>0</v>
      </c>
      <c r="F147" s="428">
        <f>F133+F145</f>
        <v>889752</v>
      </c>
      <c r="G147" s="428">
        <f>G133+G145</f>
        <v>0</v>
      </c>
    </row>
    <row r="148" spans="1:7" ht="7.5" customHeight="1"/>
    <row r="149" spans="1:7" ht="13.5" customHeight="1">
      <c r="A149" s="1626" t="s">
        <v>353</v>
      </c>
      <c r="B149" s="1627"/>
      <c r="C149" s="1628" t="s">
        <v>354</v>
      </c>
      <c r="D149" s="1627"/>
      <c r="E149" s="1627"/>
      <c r="F149" s="1627"/>
      <c r="G149" s="1627"/>
    </row>
    <row r="150" spans="1:7">
      <c r="A150" s="1629" t="s">
        <v>355</v>
      </c>
      <c r="B150" s="1630"/>
      <c r="C150" s="1631" t="s">
        <v>101</v>
      </c>
      <c r="D150" s="446">
        <f t="shared" ref="D150:G150" si="24">D77+SUM(D8:D12)-D30-D31+D16-D33+D59+D63-D73+D64-D74-D54+D20-D35</f>
        <v>68270.899999999878</v>
      </c>
      <c r="E150" s="446">
        <f t="shared" si="24"/>
        <v>53488.799999999974</v>
      </c>
      <c r="F150" s="446">
        <f t="shared" ref="F150" si="25">F77+SUM(F8:F12)-F30-F31+F16-F33+F59+F63-F73+F64-F74-F54+F20-F35</f>
        <v>184722</v>
      </c>
      <c r="G150" s="446">
        <f t="shared" si="24"/>
        <v>109354</v>
      </c>
    </row>
    <row r="151" spans="1:7">
      <c r="A151" s="1632" t="s">
        <v>356</v>
      </c>
      <c r="B151" s="1633"/>
      <c r="C151" s="1634" t="s">
        <v>357</v>
      </c>
      <c r="D151" s="450">
        <f t="shared" ref="D151" si="26">IF(D177=0,0,D150/D177)</f>
        <v>5.0174730995110384E-2</v>
      </c>
      <c r="E151" s="450">
        <f>IF(E177=0,0,E150/E177)</f>
        <v>4.2520852299484511E-2</v>
      </c>
      <c r="F151" s="450">
        <f>IF(F177=0,0,F150/F177)</f>
        <v>0.13257182391219005</v>
      </c>
      <c r="G151" s="450">
        <f>IF(G177=0,0,G150/G177)</f>
        <v>7.9860368140274515E-2</v>
      </c>
    </row>
    <row r="152" spans="1:7" s="1638" customFormat="1" ht="25.5">
      <c r="A152" s="1635" t="s">
        <v>358</v>
      </c>
      <c r="B152" s="1636"/>
      <c r="C152" s="1637" t="s">
        <v>359</v>
      </c>
      <c r="D152" s="454">
        <f t="shared" ref="D152" si="27">IF(D107=0,0,D150/D107)</f>
        <v>2.3787024100289496</v>
      </c>
      <c r="E152" s="454">
        <f>IF(E107=0,0,E150/E107)</f>
        <v>1.0075288524386357</v>
      </c>
      <c r="F152" s="454">
        <f>IF(F107=0,0,F150/F107)</f>
        <v>5.7035847716676447</v>
      </c>
      <c r="G152" s="454">
        <f>IF(G107=0,0,G150/G107)</f>
        <v>1.8973540383447558</v>
      </c>
    </row>
    <row r="153" spans="1:7" s="1638" customFormat="1" ht="25.5">
      <c r="A153" s="1639" t="s">
        <v>358</v>
      </c>
      <c r="B153" s="1640"/>
      <c r="C153" s="1641" t="s">
        <v>360</v>
      </c>
      <c r="D153" s="459">
        <f t="shared" ref="D153" si="28">IF(0=D108,0,D150/D108)</f>
        <v>1.7222468882912942</v>
      </c>
      <c r="E153" s="459">
        <f>IF(0=E108,0,E150/E108)</f>
        <v>0.95091199999999954</v>
      </c>
      <c r="F153" s="459">
        <f>IF(0=F108,0,F150/F108)</f>
        <v>5.1987504221546779</v>
      </c>
      <c r="G153" s="459">
        <f>IF(0=G108,0,G150/G108)</f>
        <v>1.8693310996769175</v>
      </c>
    </row>
    <row r="154" spans="1:7" ht="25.5">
      <c r="A154" s="1642" t="s">
        <v>361</v>
      </c>
      <c r="B154" s="1643"/>
      <c r="C154" s="1644" t="s">
        <v>362</v>
      </c>
      <c r="D154" s="463">
        <f t="shared" ref="D154" si="29">D150-D107</f>
        <v>39569.999999999884</v>
      </c>
      <c r="E154" s="463">
        <f>E150-E107</f>
        <v>399.69999999997526</v>
      </c>
      <c r="F154" s="463">
        <f>F150-F107</f>
        <v>152335</v>
      </c>
      <c r="G154" s="463">
        <f>G150-G107</f>
        <v>51719</v>
      </c>
    </row>
    <row r="155" spans="1:7" ht="25.5">
      <c r="A155" s="1639" t="s">
        <v>363</v>
      </c>
      <c r="B155" s="1640"/>
      <c r="C155" s="1641" t="s">
        <v>364</v>
      </c>
      <c r="D155" s="464">
        <f t="shared" ref="D155" si="30">D150-D108</f>
        <v>28630.299999999879</v>
      </c>
      <c r="E155" s="464">
        <f>E150-E108</f>
        <v>-2761.2000000000262</v>
      </c>
      <c r="F155" s="464">
        <f>F150-F108</f>
        <v>149190</v>
      </c>
      <c r="G155" s="464">
        <f>G150-G108</f>
        <v>50855</v>
      </c>
    </row>
    <row r="156" spans="1:7">
      <c r="A156" s="1629" t="s">
        <v>365</v>
      </c>
      <c r="B156" s="1630"/>
      <c r="C156" s="1631" t="s">
        <v>366</v>
      </c>
      <c r="D156" s="465">
        <f t="shared" ref="D156" si="31">D135+D136-D137+D141-D142</f>
        <v>476258.6</v>
      </c>
      <c r="E156" s="465">
        <f>E135+E136-E137+E141-E142</f>
        <v>0</v>
      </c>
      <c r="F156" s="465">
        <f>F135+F136-F137+F141-F142</f>
        <v>415448</v>
      </c>
      <c r="G156" s="465">
        <f>G135+G136-G137+G141-G142</f>
        <v>0</v>
      </c>
    </row>
    <row r="157" spans="1:7">
      <c r="A157" s="1645" t="s">
        <v>367</v>
      </c>
      <c r="B157" s="1646"/>
      <c r="C157" s="1647" t="s">
        <v>368</v>
      </c>
      <c r="D157" s="469">
        <f t="shared" ref="D157" si="32">IF(D177=0,0,D156/D177)</f>
        <v>0.35001951254645713</v>
      </c>
      <c r="E157" s="469">
        <f>IF(E177=0,0,E156/E177)</f>
        <v>0</v>
      </c>
      <c r="F157" s="469">
        <f>IF(F177=0,0,F156/F177)</f>
        <v>0.29815993276746428</v>
      </c>
      <c r="G157" s="469">
        <f>IF(G177=0,0,G156/G177)</f>
        <v>0</v>
      </c>
    </row>
    <row r="158" spans="1:7">
      <c r="A158" s="1629" t="s">
        <v>369</v>
      </c>
      <c r="B158" s="1630"/>
      <c r="C158" s="1631" t="s">
        <v>370</v>
      </c>
      <c r="D158" s="465">
        <f t="shared" ref="D158" si="33">D133-D142-D111</f>
        <v>26994.699999999953</v>
      </c>
      <c r="E158" s="465">
        <f>E133-E142-E111</f>
        <v>0</v>
      </c>
      <c r="F158" s="465">
        <f>F133-F142-F111</f>
        <v>-86912</v>
      </c>
      <c r="G158" s="465">
        <f>G133-G142-G111</f>
        <v>0</v>
      </c>
    </row>
    <row r="159" spans="1:7">
      <c r="A159" s="1632" t="s">
        <v>371</v>
      </c>
      <c r="B159" s="1633"/>
      <c r="C159" s="1634" t="s">
        <v>372</v>
      </c>
      <c r="D159" s="470">
        <f t="shared" ref="D159" si="34">D121-D123-D124-D142-D145</f>
        <v>-125145.79999999999</v>
      </c>
      <c r="E159" s="470">
        <f>E121-E123-E124-E142-E145</f>
        <v>0</v>
      </c>
      <c r="F159" s="470">
        <f>F121-F123-F124-F142-F145</f>
        <v>-236619</v>
      </c>
      <c r="G159" s="470">
        <f>G121-G123-G124-G142-G145</f>
        <v>0</v>
      </c>
    </row>
    <row r="160" spans="1:7">
      <c r="A160" s="1632" t="s">
        <v>373</v>
      </c>
      <c r="B160" s="1633"/>
      <c r="C160" s="1634" t="s">
        <v>374</v>
      </c>
      <c r="D160" s="471">
        <f t="shared" ref="D160" si="35">IF(D175=0,"-",1000*D158/D175)</f>
        <v>174.75125424825995</v>
      </c>
      <c r="E160" s="471">
        <f>IF(E175=0,"-",1000*E158/E175)</f>
        <v>0</v>
      </c>
      <c r="F160" s="471">
        <f>IF(F175=0,"-",1000*F158/F175)</f>
        <v>-557.92217129504809</v>
      </c>
      <c r="G160" s="471">
        <f>IF(G175=0,"-",1000*G158/G175)</f>
        <v>0</v>
      </c>
    </row>
    <row r="161" spans="1:7">
      <c r="A161" s="1632" t="s">
        <v>373</v>
      </c>
      <c r="B161" s="1633"/>
      <c r="C161" s="1634" t="s">
        <v>375</v>
      </c>
      <c r="D161" s="470">
        <f t="shared" ref="D161" si="36">IF(D175=0,0,1000*(D159/D175))</f>
        <v>-810.13626800453142</v>
      </c>
      <c r="E161" s="470">
        <f>IF(E175=0,0,1000*(E159/E175))</f>
        <v>0</v>
      </c>
      <c r="F161" s="470">
        <f>IF(F175=0,0,1000*(F159/F175))</f>
        <v>-1518.9500442938026</v>
      </c>
      <c r="G161" s="470">
        <f>IF(G175=0,0,1000*(G159/G175))</f>
        <v>0</v>
      </c>
    </row>
    <row r="162" spans="1:7">
      <c r="A162" s="1645" t="s">
        <v>376</v>
      </c>
      <c r="B162" s="1646"/>
      <c r="C162" s="1647" t="s">
        <v>377</v>
      </c>
      <c r="D162" s="469">
        <f t="shared" ref="D162" si="37">IF((D22+D23+D65+D66)=0,0,D158/(D22+D23+D65+D66))</f>
        <v>3.2717065202399573E-2</v>
      </c>
      <c r="E162" s="469">
        <f>IF((E22+E23+E65+E66)=0,0,E158/(E22+E23+E65+E66))</f>
        <v>0</v>
      </c>
      <c r="F162" s="469">
        <f>IF((F22+F23+F65+F66)=0,0,F158/(F22+F23+F65+F66))</f>
        <v>-0.10749823437811148</v>
      </c>
      <c r="G162" s="469">
        <f>IF((G22+G23+G65+G66)=0,0,G158/(G22+G23+G65+G66))</f>
        <v>0</v>
      </c>
    </row>
    <row r="163" spans="1:7">
      <c r="A163" s="1632" t="s">
        <v>378</v>
      </c>
      <c r="B163" s="1633"/>
      <c r="C163" s="1634" t="s">
        <v>379</v>
      </c>
      <c r="D163" s="446">
        <f t="shared" ref="D163" si="38">D145</f>
        <v>223243</v>
      </c>
      <c r="E163" s="446">
        <f>E145</f>
        <v>0</v>
      </c>
      <c r="F163" s="446">
        <f>F145</f>
        <v>334877</v>
      </c>
      <c r="G163" s="446">
        <f>G145</f>
        <v>0</v>
      </c>
    </row>
    <row r="164" spans="1:7" ht="25.5">
      <c r="A164" s="1639" t="s">
        <v>380</v>
      </c>
      <c r="B164" s="1648"/>
      <c r="C164" s="1649" t="s">
        <v>381</v>
      </c>
      <c r="D164" s="459">
        <f t="shared" ref="D164" si="39">IF(D178=0,0,D146/D178)</f>
        <v>6.9652434745048578E-2</v>
      </c>
      <c r="E164" s="459">
        <f>IF(E178=0,0,E146/E178)</f>
        <v>0</v>
      </c>
      <c r="F164" s="459">
        <f>IF(F178=0,0,F146/F178)</f>
        <v>0.14047699561620433</v>
      </c>
      <c r="G164" s="459">
        <f>IF(G178=0,0,G146/G178)</f>
        <v>0</v>
      </c>
    </row>
    <row r="165" spans="1:7">
      <c r="A165" s="1650" t="s">
        <v>382</v>
      </c>
      <c r="B165" s="1651"/>
      <c r="C165" s="1652" t="s">
        <v>383</v>
      </c>
      <c r="D165" s="477">
        <f t="shared" ref="D165" si="40">IF(D177=0,0,D180/D177)</f>
        <v>5.1584558410128004E-2</v>
      </c>
      <c r="E165" s="477">
        <f>IF(E177=0,0,E180/E177)</f>
        <v>7.7311384905577596E-2</v>
      </c>
      <c r="F165" s="477">
        <f>IF(F177=0,0,F180/F177)</f>
        <v>5.1116965808868119E-2</v>
      </c>
      <c r="G165" s="477">
        <f>IF(G177=0,0,G180/G177)</f>
        <v>6.4739669104625308E-2</v>
      </c>
    </row>
    <row r="166" spans="1:7">
      <c r="A166" s="1632" t="s">
        <v>384</v>
      </c>
      <c r="B166" s="1633"/>
      <c r="C166" s="1634" t="s">
        <v>251</v>
      </c>
      <c r="D166" s="446">
        <f t="shared" ref="D166" si="41">D55</f>
        <v>-2722.7999999999997</v>
      </c>
      <c r="E166" s="446">
        <f>E55</f>
        <v>42733.4</v>
      </c>
      <c r="F166" s="446">
        <f>F55</f>
        <v>45556</v>
      </c>
      <c r="G166" s="446">
        <f>G55</f>
        <v>44121</v>
      </c>
    </row>
    <row r="167" spans="1:7">
      <c r="A167" s="1645" t="s">
        <v>385</v>
      </c>
      <c r="B167" s="1646"/>
      <c r="C167" s="1647" t="s">
        <v>386</v>
      </c>
      <c r="D167" s="469">
        <f t="shared" ref="D167" si="42">IF(0=D111,0,(D44+D45+D46+D47+D48)/D111)</f>
        <v>3.8393951448955298E-3</v>
      </c>
      <c r="E167" s="469">
        <f>IF(0=E111,0,(E44+E45+E46+E47+E48)/E111)</f>
        <v>0</v>
      </c>
      <c r="F167" s="469">
        <f>IF(0=F111,0,(F44+F45+F46+F47+F48)/F111)</f>
        <v>1.5363352638803839E-3</v>
      </c>
      <c r="G167" s="469">
        <f>IF(0=G111,0,(G44+G45+G46+G47+G48)/G111)</f>
        <v>0</v>
      </c>
    </row>
    <row r="168" spans="1:7">
      <c r="A168" s="1632" t="s">
        <v>387</v>
      </c>
      <c r="B168" s="1630"/>
      <c r="C168" s="1631" t="s">
        <v>388</v>
      </c>
      <c r="D168" s="446">
        <f t="shared" ref="D168" si="43">D38-D44</f>
        <v>-281.40000000000009</v>
      </c>
      <c r="E168" s="446">
        <f>E38-E44</f>
        <v>1168.8000000000002</v>
      </c>
      <c r="F168" s="446">
        <f>F38-F44</f>
        <v>866</v>
      </c>
      <c r="G168" s="446">
        <f>G38-G44</f>
        <v>969</v>
      </c>
    </row>
    <row r="169" spans="1:7">
      <c r="A169" s="1645" t="s">
        <v>389</v>
      </c>
      <c r="B169" s="1646"/>
      <c r="C169" s="1647" t="s">
        <v>390</v>
      </c>
      <c r="D169" s="450">
        <f t="shared" ref="D169" si="44">IF(D177=0,0,D168/D177)</f>
        <v>-2.0681094437050181E-4</v>
      </c>
      <c r="E169" s="450">
        <f>IF(E177=0,0,E168/E177)</f>
        <v>9.2913604656745942E-4</v>
      </c>
      <c r="F169" s="450">
        <f>IF(F177=0,0,F168/F177)</f>
        <v>6.2151340667574296E-4</v>
      </c>
      <c r="G169" s="450">
        <f>IF(G177=0,0,G168/G177)</f>
        <v>7.0765309662130333E-4</v>
      </c>
    </row>
    <row r="170" spans="1:7">
      <c r="A170" s="1632" t="s">
        <v>391</v>
      </c>
      <c r="B170" s="1633"/>
      <c r="C170" s="1634" t="s">
        <v>392</v>
      </c>
      <c r="D170" s="446">
        <f t="shared" ref="D170:G170" si="45">SUM(D82:D87)+SUM(D89:D94)</f>
        <v>61390</v>
      </c>
      <c r="E170" s="446">
        <f t="shared" si="45"/>
        <v>77500</v>
      </c>
      <c r="F170" s="446">
        <f t="shared" ref="F170" si="46">SUM(F82:F87)+SUM(F89:F94)</f>
        <v>56561</v>
      </c>
      <c r="G170" s="446">
        <f t="shared" si="45"/>
        <v>77054</v>
      </c>
    </row>
    <row r="171" spans="1:7">
      <c r="A171" s="1632" t="s">
        <v>393</v>
      </c>
      <c r="B171" s="1633"/>
      <c r="C171" s="1634" t="s">
        <v>394</v>
      </c>
      <c r="D171" s="470">
        <f t="shared" ref="D171:G171" si="47">SUM(D96:D102)+SUM(D104:D105)</f>
        <v>32689.100000000002</v>
      </c>
      <c r="E171" s="470">
        <f t="shared" si="47"/>
        <v>24410.9</v>
      </c>
      <c r="F171" s="470">
        <f t="shared" ref="F171" si="48">SUM(F96:F102)+SUM(F104:F105)</f>
        <v>24174</v>
      </c>
      <c r="G171" s="470">
        <f t="shared" si="47"/>
        <v>19419</v>
      </c>
    </row>
    <row r="172" spans="1:7">
      <c r="A172" s="1650" t="s">
        <v>395</v>
      </c>
      <c r="B172" s="1651"/>
      <c r="C172" s="1652" t="s">
        <v>396</v>
      </c>
      <c r="D172" s="477">
        <f t="shared" ref="D172" si="49">IF(D184=0,0,D170/D184)</f>
        <v>4.6903989085329424E-2</v>
      </c>
      <c r="E172" s="477">
        <f>IF(E184=0,0,E170/E184)</f>
        <v>6.1112885356169835E-2</v>
      </c>
      <c r="F172" s="477">
        <f>IF(F184=0,0,F170/F184)</f>
        <v>4.5293296134122162E-2</v>
      </c>
      <c r="G172" s="477">
        <f>IF(G184=0,0,G170/G184)</f>
        <v>5.7674674834264091E-2</v>
      </c>
    </row>
    <row r="173" spans="1:7">
      <c r="C173" s="1653"/>
    </row>
    <row r="174" spans="1:7">
      <c r="A174" s="1654" t="s">
        <v>397</v>
      </c>
      <c r="B174" s="1655"/>
      <c r="C174" s="1656"/>
      <c r="D174" s="482"/>
      <c r="E174" s="482"/>
      <c r="F174" s="482"/>
      <c r="G174" s="482"/>
    </row>
    <row r="175" spans="1:7" s="1528" customFormat="1">
      <c r="A175" s="1657" t="s">
        <v>398</v>
      </c>
      <c r="B175" s="1655"/>
      <c r="C175" s="1658" t="s">
        <v>399</v>
      </c>
      <c r="D175" s="485">
        <v>154475</v>
      </c>
      <c r="E175" s="485">
        <v>156019.75</v>
      </c>
      <c r="F175" s="486">
        <v>155778</v>
      </c>
      <c r="G175" s="486">
        <v>158996</v>
      </c>
    </row>
    <row r="176" spans="1:7">
      <c r="A176" s="1654" t="s">
        <v>400</v>
      </c>
      <c r="B176" s="1655"/>
      <c r="C176" s="1658"/>
      <c r="D176" s="1655"/>
      <c r="E176" s="1655"/>
      <c r="F176" s="1655"/>
      <c r="G176" s="1655"/>
    </row>
    <row r="177" spans="1:7">
      <c r="A177" s="1657" t="s">
        <v>401</v>
      </c>
      <c r="B177" s="1655"/>
      <c r="C177" s="1658" t="s">
        <v>402</v>
      </c>
      <c r="D177" s="1659">
        <f t="shared" ref="D177:G177" si="50">SUM(D22:D32)+SUM(D44:D53)+SUM(D65:D72)+D75</f>
        <v>1360663</v>
      </c>
      <c r="E177" s="1659">
        <f t="shared" si="50"/>
        <v>1257942.7999999998</v>
      </c>
      <c r="F177" s="1659">
        <f t="shared" ref="F177" si="51">SUM(F22:F32)+SUM(F44:F53)+SUM(F65:F72)+F75</f>
        <v>1393373</v>
      </c>
      <c r="G177" s="1659">
        <f t="shared" si="50"/>
        <v>1369315</v>
      </c>
    </row>
    <row r="178" spans="1:7">
      <c r="A178" s="1657" t="s">
        <v>403</v>
      </c>
      <c r="B178" s="1655"/>
      <c r="C178" s="1658" t="s">
        <v>404</v>
      </c>
      <c r="D178" s="1659">
        <f t="shared" ref="D178" si="52">D78-D17-D20-D59-D63-D64</f>
        <v>1348794.2</v>
      </c>
      <c r="E178" s="1659">
        <f>E78-E17-E20-E59-E63-E64</f>
        <v>1307258.7</v>
      </c>
      <c r="F178" s="1659">
        <f>F78-F17-F20-F59-F63-F64</f>
        <v>1304121</v>
      </c>
      <c r="G178" s="1659">
        <f>G78-G17-G20-G59-G63-G64</f>
        <v>1357564</v>
      </c>
    </row>
    <row r="179" spans="1:7">
      <c r="A179" s="1657"/>
      <c r="B179" s="1655"/>
      <c r="C179" s="1658" t="s">
        <v>405</v>
      </c>
      <c r="D179" s="1659">
        <f t="shared" ref="D179" si="53">D178+D170</f>
        <v>1410184.2</v>
      </c>
      <c r="E179" s="1659">
        <f>E178+E170</f>
        <v>1384758.7</v>
      </c>
      <c r="F179" s="1659">
        <f>F178+F170</f>
        <v>1360682</v>
      </c>
      <c r="G179" s="1659">
        <f>G178+G170</f>
        <v>1434618</v>
      </c>
    </row>
    <row r="180" spans="1:7">
      <c r="A180" s="1657" t="s">
        <v>406</v>
      </c>
      <c r="B180" s="1655"/>
      <c r="C180" s="1658" t="s">
        <v>407</v>
      </c>
      <c r="D180" s="1659">
        <f t="shared" ref="D180" si="54">D38-D44+D8+D9+D10+D16-D33</f>
        <v>70189.2</v>
      </c>
      <c r="E180" s="1659">
        <f>E38-E44+E8+E9+E10+E16-E33</f>
        <v>97253.3</v>
      </c>
      <c r="F180" s="1659">
        <f>F38-F44+F8+F9+F10+F16-F33</f>
        <v>71225</v>
      </c>
      <c r="G180" s="1659">
        <f>G38-G44+G8+G9+G10+G16-G33</f>
        <v>88649</v>
      </c>
    </row>
    <row r="181" spans="1:7" ht="27.6" customHeight="1">
      <c r="A181" s="1660" t="s">
        <v>408</v>
      </c>
      <c r="B181" s="1661"/>
      <c r="C181" s="1662" t="s">
        <v>409</v>
      </c>
      <c r="D181" s="491">
        <f t="shared" ref="D181" si="55">D22+D23+D24+D25+D26+D29+SUM(D44:D47)+SUM(D49:D53)-D54+D32-D33+SUM(D65:D70)+D72</f>
        <v>1321142.8999999999</v>
      </c>
      <c r="E181" s="491">
        <f>E22+E23+E24+E25+E26+E29+SUM(E44:E47)+SUM(E49:E53)-E54+E32-E33+SUM(E65:E70)+E72</f>
        <v>1244188.7999999998</v>
      </c>
      <c r="F181" s="491">
        <f>F22+F23+F24+F25+F26+F29+SUM(F44:F47)+SUM(F49:F53)-F54+F32-F33+SUM(F65:F70)+F72</f>
        <v>1379609</v>
      </c>
      <c r="G181" s="491">
        <f>G22+G23+G24+G25+G26+G29+SUM(G44:G47)+SUM(G49:G53)-G54+G32-G33+SUM(G65:G70)+G72</f>
        <v>1368311</v>
      </c>
    </row>
    <row r="182" spans="1:7">
      <c r="A182" s="1663" t="s">
        <v>410</v>
      </c>
      <c r="B182" s="1661"/>
      <c r="C182" s="1662" t="s">
        <v>411</v>
      </c>
      <c r="D182" s="491">
        <f t="shared" ref="D182" si="56">D181+D171</f>
        <v>1353832</v>
      </c>
      <c r="E182" s="491">
        <f>E181+E171</f>
        <v>1268599.6999999997</v>
      </c>
      <c r="F182" s="491">
        <f>F181+F171</f>
        <v>1403783</v>
      </c>
      <c r="G182" s="491">
        <f>G181+G171</f>
        <v>1387730</v>
      </c>
    </row>
    <row r="183" spans="1:7">
      <c r="A183" s="1663" t="s">
        <v>412</v>
      </c>
      <c r="B183" s="1661"/>
      <c r="C183" s="1662" t="s">
        <v>413</v>
      </c>
      <c r="D183" s="491">
        <f t="shared" ref="D183:G183" si="57">D4+D5-D7+D38+D39+D40+D41+D43+D13-D16+D57+D58+D60+D62</f>
        <v>1247453.9000000001</v>
      </c>
      <c r="E183" s="491">
        <f t="shared" si="57"/>
        <v>1190645</v>
      </c>
      <c r="F183" s="491">
        <f t="shared" si="57"/>
        <v>1192211</v>
      </c>
      <c r="G183" s="491">
        <f t="shared" si="57"/>
        <v>1258957</v>
      </c>
    </row>
    <row r="184" spans="1:7">
      <c r="A184" s="1663" t="s">
        <v>414</v>
      </c>
      <c r="B184" s="1661"/>
      <c r="C184" s="1662" t="s">
        <v>415</v>
      </c>
      <c r="D184" s="491">
        <f t="shared" ref="D184" si="58">D183+D170</f>
        <v>1308843.9000000001</v>
      </c>
      <c r="E184" s="491">
        <f>E183+E170</f>
        <v>1268145</v>
      </c>
      <c r="F184" s="491">
        <f>F183+F170</f>
        <v>1248772</v>
      </c>
      <c r="G184" s="491">
        <f>G183+G170</f>
        <v>1336011</v>
      </c>
    </row>
    <row r="185" spans="1:7">
      <c r="A185" s="1663"/>
      <c r="B185" s="1661"/>
      <c r="C185" s="1662" t="s">
        <v>416</v>
      </c>
      <c r="D185" s="491">
        <f t="shared" ref="D185:G186" si="59">D181-D183</f>
        <v>73688.999999999767</v>
      </c>
      <c r="E185" s="491">
        <f t="shared" si="59"/>
        <v>53543.799999999814</v>
      </c>
      <c r="F185" s="491">
        <f t="shared" si="59"/>
        <v>187398</v>
      </c>
      <c r="G185" s="491">
        <f t="shared" si="59"/>
        <v>109354</v>
      </c>
    </row>
    <row r="186" spans="1:7">
      <c r="A186" s="1663"/>
      <c r="B186" s="1661"/>
      <c r="C186" s="1662" t="s">
        <v>417</v>
      </c>
      <c r="D186" s="491">
        <f t="shared" si="59"/>
        <v>44988.09999999986</v>
      </c>
      <c r="E186" s="491">
        <f t="shared" si="59"/>
        <v>454.6999999997206</v>
      </c>
      <c r="F186" s="491">
        <f t="shared" si="59"/>
        <v>155011</v>
      </c>
      <c r="G186" s="491">
        <f t="shared" si="59"/>
        <v>51719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fitToHeight="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80" max="21" man="1"/>
    <brk id="148" max="21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view="pageLayout" zoomScaleNormal="100" workbookViewId="0">
      <selection activeCell="C208" sqref="C208"/>
    </sheetView>
  </sheetViews>
  <sheetFormatPr baseColWidth="10" defaultColWidth="11.42578125" defaultRowHeight="12.75"/>
  <cols>
    <col min="1" max="1" width="15.140625" style="1680" customWidth="1"/>
    <col min="2" max="2" width="3.7109375" style="1680" customWidth="1"/>
    <col min="3" max="3" width="44.7109375" style="1680" customWidth="1"/>
    <col min="4" max="7" width="11.42578125" style="1680" customWidth="1"/>
    <col min="8" max="16384" width="11.42578125" style="1680"/>
  </cols>
  <sheetData>
    <row r="1" spans="1:41" s="1670" customFormat="1" ht="18" customHeight="1">
      <c r="A1" s="1664" t="s">
        <v>189</v>
      </c>
      <c r="B1" s="1665" t="s">
        <v>660</v>
      </c>
      <c r="C1" s="1665" t="s">
        <v>167</v>
      </c>
      <c r="D1" s="1666" t="s">
        <v>23</v>
      </c>
      <c r="E1" s="1667" t="s">
        <v>22</v>
      </c>
      <c r="F1" s="1666" t="s">
        <v>23</v>
      </c>
      <c r="G1" s="1667" t="s">
        <v>22</v>
      </c>
      <c r="H1" s="1668"/>
      <c r="I1" s="1669"/>
      <c r="J1" s="1669"/>
      <c r="K1" s="1669"/>
      <c r="L1" s="1669"/>
      <c r="M1" s="1669"/>
      <c r="N1" s="1669"/>
      <c r="O1" s="1669"/>
      <c r="P1" s="1669"/>
      <c r="Q1" s="1669"/>
      <c r="R1" s="1669"/>
      <c r="S1" s="1669"/>
      <c r="T1" s="1669"/>
      <c r="U1" s="1669"/>
      <c r="V1" s="1669"/>
      <c r="W1" s="1669"/>
      <c r="X1" s="1669"/>
      <c r="Y1" s="1669"/>
      <c r="Z1" s="1669"/>
      <c r="AA1" s="1669"/>
      <c r="AB1" s="1669"/>
      <c r="AC1" s="1669"/>
      <c r="AD1" s="1669"/>
      <c r="AE1" s="1669"/>
      <c r="AF1" s="1669"/>
      <c r="AG1" s="1669"/>
      <c r="AH1" s="1669"/>
      <c r="AI1" s="1669"/>
      <c r="AJ1" s="1669"/>
      <c r="AK1" s="1669"/>
      <c r="AL1" s="1669"/>
      <c r="AM1" s="1669"/>
      <c r="AN1" s="1669"/>
      <c r="AO1" s="1669"/>
    </row>
    <row r="2" spans="1:41" s="1676" customFormat="1" ht="15" customHeight="1">
      <c r="A2" s="1671"/>
      <c r="B2" s="1672"/>
      <c r="C2" s="1673" t="s">
        <v>191</v>
      </c>
      <c r="D2" s="1674">
        <v>2016</v>
      </c>
      <c r="E2" s="1675">
        <v>2017</v>
      </c>
      <c r="F2" s="1674">
        <v>2017</v>
      </c>
      <c r="G2" s="1675">
        <v>2018</v>
      </c>
    </row>
    <row r="3" spans="1:41" ht="15" customHeight="1">
      <c r="A3" s="1677" t="s">
        <v>192</v>
      </c>
      <c r="B3" s="1678"/>
      <c r="C3" s="1678"/>
      <c r="D3" s="1679"/>
      <c r="E3" s="1679"/>
      <c r="F3" s="1679"/>
      <c r="G3" s="1679"/>
    </row>
    <row r="4" spans="1:41" s="1684" customFormat="1" ht="12.75" customHeight="1">
      <c r="A4" s="1681">
        <v>30</v>
      </c>
      <c r="B4" s="1682"/>
      <c r="C4" s="1683" t="s">
        <v>33</v>
      </c>
      <c r="D4" s="280">
        <v>382830</v>
      </c>
      <c r="E4" s="280">
        <v>391820</v>
      </c>
      <c r="F4" s="281">
        <v>391654</v>
      </c>
      <c r="G4" s="281">
        <v>398472</v>
      </c>
    </row>
    <row r="5" spans="1:41" s="1684" customFormat="1" ht="12.75" customHeight="1">
      <c r="A5" s="1685">
        <v>31</v>
      </c>
      <c r="B5" s="1686"/>
      <c r="C5" s="1687" t="s">
        <v>193</v>
      </c>
      <c r="D5" s="286">
        <v>159634</v>
      </c>
      <c r="E5" s="286">
        <v>168163</v>
      </c>
      <c r="F5" s="287">
        <v>167936</v>
      </c>
      <c r="G5" s="287">
        <v>171961</v>
      </c>
    </row>
    <row r="6" spans="1:41" s="1684" customFormat="1" ht="12.75" customHeight="1">
      <c r="A6" s="1688" t="s">
        <v>36</v>
      </c>
      <c r="B6" s="1689"/>
      <c r="C6" s="1690" t="s">
        <v>194</v>
      </c>
      <c r="D6" s="286">
        <v>10636</v>
      </c>
      <c r="E6" s="286">
        <v>10934</v>
      </c>
      <c r="F6" s="287">
        <v>10440</v>
      </c>
      <c r="G6" s="287">
        <v>10207</v>
      </c>
    </row>
    <row r="7" spans="1:41" s="1684" customFormat="1" ht="12.75" customHeight="1">
      <c r="A7" s="1688" t="s">
        <v>195</v>
      </c>
      <c r="B7" s="1689"/>
      <c r="C7" s="1690" t="s">
        <v>196</v>
      </c>
      <c r="D7" s="286">
        <v>7</v>
      </c>
      <c r="E7" s="286">
        <v>0</v>
      </c>
      <c r="F7" s="287">
        <v>-40</v>
      </c>
      <c r="G7" s="287">
        <v>0</v>
      </c>
    </row>
    <row r="8" spans="1:41" s="1684" customFormat="1" ht="12.75" customHeight="1">
      <c r="A8" s="1691">
        <v>330</v>
      </c>
      <c r="B8" s="1686"/>
      <c r="C8" s="1687" t="s">
        <v>197</v>
      </c>
      <c r="D8" s="286">
        <v>41190</v>
      </c>
      <c r="E8" s="286">
        <v>41197</v>
      </c>
      <c r="F8" s="287">
        <v>36896</v>
      </c>
      <c r="G8" s="287">
        <v>44343</v>
      </c>
    </row>
    <row r="9" spans="1:41" s="1684" customFormat="1" ht="12.75" customHeight="1">
      <c r="A9" s="1691">
        <v>332</v>
      </c>
      <c r="B9" s="1686"/>
      <c r="C9" s="1687" t="s">
        <v>198</v>
      </c>
      <c r="D9" s="286">
        <v>0</v>
      </c>
      <c r="E9" s="286">
        <v>0</v>
      </c>
      <c r="F9" s="287">
        <v>0</v>
      </c>
      <c r="G9" s="287">
        <v>0</v>
      </c>
    </row>
    <row r="10" spans="1:41" s="1684" customFormat="1" ht="12.75" customHeight="1">
      <c r="A10" s="1691">
        <v>339</v>
      </c>
      <c r="B10" s="1686"/>
      <c r="C10" s="1687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1" s="1684" customFormat="1" ht="12.75" customHeight="1">
      <c r="A11" s="1685">
        <v>350</v>
      </c>
      <c r="B11" s="1686"/>
      <c r="C11" s="1687" t="s">
        <v>200</v>
      </c>
      <c r="D11" s="286">
        <v>19588</v>
      </c>
      <c r="E11" s="286">
        <v>16354</v>
      </c>
      <c r="F11" s="287">
        <v>27089</v>
      </c>
      <c r="G11" s="287">
        <v>15313</v>
      </c>
    </row>
    <row r="12" spans="1:41" s="1695" customFormat="1">
      <c r="A12" s="1692">
        <v>351</v>
      </c>
      <c r="B12" s="1693"/>
      <c r="C12" s="1694" t="s">
        <v>201</v>
      </c>
      <c r="D12" s="286">
        <v>94</v>
      </c>
      <c r="E12" s="286">
        <v>0</v>
      </c>
      <c r="F12" s="287">
        <v>0</v>
      </c>
      <c r="G12" s="287">
        <v>0</v>
      </c>
    </row>
    <row r="13" spans="1:41" s="1684" customFormat="1" ht="12.75" customHeight="1">
      <c r="A13" s="1685">
        <v>36</v>
      </c>
      <c r="B13" s="1686"/>
      <c r="C13" s="1687" t="s">
        <v>202</v>
      </c>
      <c r="D13" s="286">
        <v>976443</v>
      </c>
      <c r="E13" s="286">
        <v>1011199</v>
      </c>
      <c r="F13" s="287">
        <v>991217</v>
      </c>
      <c r="G13" s="287">
        <v>1003310</v>
      </c>
    </row>
    <row r="14" spans="1:41" s="1684" customFormat="1" ht="12.75" customHeight="1">
      <c r="A14" s="1696" t="s">
        <v>203</v>
      </c>
      <c r="B14" s="1686"/>
      <c r="C14" s="1697" t="s">
        <v>204</v>
      </c>
      <c r="D14" s="286">
        <v>468313</v>
      </c>
      <c r="E14" s="286">
        <v>493519</v>
      </c>
      <c r="F14" s="287">
        <v>482535</v>
      </c>
      <c r="G14" s="287">
        <v>503621</v>
      </c>
    </row>
    <row r="15" spans="1:41" s="1684" customFormat="1" ht="12.75" customHeight="1">
      <c r="A15" s="1696" t="s">
        <v>205</v>
      </c>
      <c r="B15" s="1686"/>
      <c r="C15" s="1697" t="s">
        <v>206</v>
      </c>
      <c r="D15" s="286">
        <v>146699</v>
      </c>
      <c r="E15" s="286">
        <v>151575</v>
      </c>
      <c r="F15" s="287">
        <v>144807</v>
      </c>
      <c r="G15" s="287">
        <v>127906</v>
      </c>
    </row>
    <row r="16" spans="1:41" s="1699" customFormat="1" ht="39.6" customHeight="1">
      <c r="A16" s="1696" t="s">
        <v>207</v>
      </c>
      <c r="B16" s="1698"/>
      <c r="C16" s="1697" t="s">
        <v>208</v>
      </c>
      <c r="D16" s="286">
        <v>0</v>
      </c>
      <c r="E16" s="286">
        <v>0</v>
      </c>
      <c r="F16" s="287">
        <v>0</v>
      </c>
      <c r="G16" s="287">
        <v>0</v>
      </c>
    </row>
    <row r="17" spans="1:7" s="1700" customFormat="1">
      <c r="A17" s="1685">
        <v>37</v>
      </c>
      <c r="B17" s="1686"/>
      <c r="C17" s="1687" t="s">
        <v>209</v>
      </c>
      <c r="D17" s="286">
        <v>289922</v>
      </c>
      <c r="E17" s="286">
        <v>307054</v>
      </c>
      <c r="F17" s="287">
        <v>304594</v>
      </c>
      <c r="G17" s="287">
        <v>311310</v>
      </c>
    </row>
    <row r="18" spans="1:7" s="1700" customFormat="1">
      <c r="A18" s="1701" t="s">
        <v>210</v>
      </c>
      <c r="B18" s="1689"/>
      <c r="C18" s="1690" t="s">
        <v>211</v>
      </c>
      <c r="D18" s="286">
        <v>0</v>
      </c>
      <c r="E18" s="286">
        <v>0</v>
      </c>
      <c r="F18" s="287">
        <v>0</v>
      </c>
      <c r="G18" s="287">
        <v>0</v>
      </c>
    </row>
    <row r="19" spans="1:7" s="1700" customFormat="1">
      <c r="A19" s="1701" t="s">
        <v>212</v>
      </c>
      <c r="B19" s="1689"/>
      <c r="C19" s="1690" t="s">
        <v>213</v>
      </c>
      <c r="D19" s="286">
        <v>79686</v>
      </c>
      <c r="E19" s="286">
        <v>84000</v>
      </c>
      <c r="F19" s="287">
        <v>84149</v>
      </c>
      <c r="G19" s="287">
        <v>88710</v>
      </c>
    </row>
    <row r="20" spans="1:7" s="1684" customFormat="1" ht="12.75" customHeight="1">
      <c r="A20" s="1702">
        <v>39</v>
      </c>
      <c r="B20" s="1703"/>
      <c r="C20" s="1704" t="s">
        <v>214</v>
      </c>
      <c r="D20" s="308">
        <v>151068</v>
      </c>
      <c r="E20" s="308">
        <v>155956</v>
      </c>
      <c r="F20" s="309">
        <v>153462</v>
      </c>
      <c r="G20" s="309">
        <v>160612</v>
      </c>
    </row>
    <row r="21" spans="1:7" ht="12.75" customHeight="1">
      <c r="A21" s="1705"/>
      <c r="B21" s="1705"/>
      <c r="C21" s="1706" t="s">
        <v>215</v>
      </c>
      <c r="D21" s="312">
        <f t="shared" ref="D21:G21" si="0">D4+D5+SUM(D8:D13)+D17</f>
        <v>1869701</v>
      </c>
      <c r="E21" s="312">
        <f t="shared" si="0"/>
        <v>1935787</v>
      </c>
      <c r="F21" s="312">
        <f t="shared" si="0"/>
        <v>1919386</v>
      </c>
      <c r="G21" s="312">
        <f t="shared" si="0"/>
        <v>1944709</v>
      </c>
    </row>
    <row r="22" spans="1:7" s="1684" customFormat="1" ht="12.75" customHeight="1">
      <c r="A22" s="1691" t="s">
        <v>216</v>
      </c>
      <c r="B22" s="1686"/>
      <c r="C22" s="1687" t="s">
        <v>217</v>
      </c>
      <c r="D22" s="335">
        <v>633773</v>
      </c>
      <c r="E22" s="335">
        <v>672120</v>
      </c>
      <c r="F22" s="336">
        <v>657847</v>
      </c>
      <c r="G22" s="336">
        <v>670630</v>
      </c>
    </row>
    <row r="23" spans="1:7" s="1684" customFormat="1" ht="12.75" customHeight="1">
      <c r="A23" s="1691" t="s">
        <v>218</v>
      </c>
      <c r="B23" s="1686"/>
      <c r="C23" s="1687" t="s">
        <v>219</v>
      </c>
      <c r="D23" s="335">
        <v>186813</v>
      </c>
      <c r="E23" s="335">
        <v>185249</v>
      </c>
      <c r="F23" s="336">
        <v>193389</v>
      </c>
      <c r="G23" s="336">
        <v>188727</v>
      </c>
    </row>
    <row r="24" spans="1:7" s="1707" customFormat="1" ht="12.75" customHeight="1">
      <c r="A24" s="1685">
        <v>41</v>
      </c>
      <c r="B24" s="1686"/>
      <c r="C24" s="1687" t="s">
        <v>220</v>
      </c>
      <c r="D24" s="335">
        <v>35069</v>
      </c>
      <c r="E24" s="335">
        <v>35288</v>
      </c>
      <c r="F24" s="336">
        <v>52575</v>
      </c>
      <c r="G24" s="336">
        <v>46420</v>
      </c>
    </row>
    <row r="25" spans="1:7" s="1684" customFormat="1" ht="12.75" customHeight="1">
      <c r="A25" s="1708">
        <v>42</v>
      </c>
      <c r="B25" s="1709"/>
      <c r="C25" s="1687" t="s">
        <v>221</v>
      </c>
      <c r="D25" s="335">
        <v>144436</v>
      </c>
      <c r="E25" s="335">
        <v>151320</v>
      </c>
      <c r="F25" s="336">
        <v>149636</v>
      </c>
      <c r="G25" s="336">
        <v>152072</v>
      </c>
    </row>
    <row r="26" spans="1:7" s="1710" customFormat="1" ht="12.75" customHeight="1">
      <c r="A26" s="1692">
        <v>430</v>
      </c>
      <c r="B26" s="1686"/>
      <c r="C26" s="1687" t="s">
        <v>222</v>
      </c>
      <c r="D26" s="497">
        <v>7185</v>
      </c>
      <c r="E26" s="497">
        <v>5610</v>
      </c>
      <c r="F26" s="498">
        <v>7073</v>
      </c>
      <c r="G26" s="498">
        <v>5970</v>
      </c>
    </row>
    <row r="27" spans="1:7" s="1710" customFormat="1" ht="12.75" customHeight="1">
      <c r="A27" s="1692">
        <v>431</v>
      </c>
      <c r="B27" s="1686"/>
      <c r="C27" s="1687" t="s">
        <v>223</v>
      </c>
      <c r="D27" s="497">
        <v>0</v>
      </c>
      <c r="E27" s="497">
        <v>0</v>
      </c>
      <c r="F27" s="498">
        <v>0</v>
      </c>
      <c r="G27" s="498">
        <v>0</v>
      </c>
    </row>
    <row r="28" spans="1:7" s="1710" customFormat="1" ht="12.75" customHeight="1">
      <c r="A28" s="1692">
        <v>432</v>
      </c>
      <c r="B28" s="1686"/>
      <c r="C28" s="1687" t="s">
        <v>224</v>
      </c>
      <c r="D28" s="497">
        <v>0</v>
      </c>
      <c r="E28" s="497">
        <v>0</v>
      </c>
      <c r="F28" s="498">
        <v>0</v>
      </c>
      <c r="G28" s="498">
        <v>0</v>
      </c>
    </row>
    <row r="29" spans="1:7" s="1710" customFormat="1" ht="12.75" customHeight="1">
      <c r="A29" s="1692">
        <v>439</v>
      </c>
      <c r="B29" s="1686"/>
      <c r="C29" s="1687" t="s">
        <v>225</v>
      </c>
      <c r="D29" s="497">
        <v>6</v>
      </c>
      <c r="E29" s="497">
        <v>0</v>
      </c>
      <c r="F29" s="498">
        <v>4</v>
      </c>
      <c r="G29" s="498">
        <v>0</v>
      </c>
    </row>
    <row r="30" spans="1:7" s="1684" customFormat="1" ht="25.5">
      <c r="A30" s="1692">
        <v>450</v>
      </c>
      <c r="B30" s="1693"/>
      <c r="C30" s="1694" t="s">
        <v>226</v>
      </c>
      <c r="D30" s="286">
        <v>10867</v>
      </c>
      <c r="E30" s="286">
        <v>16984</v>
      </c>
      <c r="F30" s="287">
        <v>14572</v>
      </c>
      <c r="G30" s="287">
        <v>16203</v>
      </c>
    </row>
    <row r="31" spans="1:7" s="1711" customFormat="1" ht="30.6" customHeight="1">
      <c r="A31" s="1692">
        <v>451</v>
      </c>
      <c r="B31" s="1693"/>
      <c r="C31" s="1694" t="s">
        <v>227</v>
      </c>
      <c r="D31" s="347">
        <v>0</v>
      </c>
      <c r="E31" s="347">
        <v>0</v>
      </c>
      <c r="F31" s="348">
        <v>17</v>
      </c>
      <c r="G31" s="348">
        <v>0</v>
      </c>
    </row>
    <row r="32" spans="1:7" s="1684" customFormat="1" ht="12.75" customHeight="1">
      <c r="A32" s="1685">
        <v>46</v>
      </c>
      <c r="B32" s="1686"/>
      <c r="C32" s="1687" t="s">
        <v>228</v>
      </c>
      <c r="D32" s="335">
        <v>483045</v>
      </c>
      <c r="E32" s="335">
        <v>481176</v>
      </c>
      <c r="F32" s="336">
        <v>499133</v>
      </c>
      <c r="G32" s="336">
        <v>474934</v>
      </c>
    </row>
    <row r="33" spans="1:7" s="1695" customFormat="1" ht="12.75" customHeight="1">
      <c r="A33" s="1701" t="s">
        <v>229</v>
      </c>
      <c r="B33" s="1689"/>
      <c r="C33" s="1690" t="s">
        <v>230</v>
      </c>
      <c r="D33" s="374">
        <v>0</v>
      </c>
      <c r="E33" s="374">
        <v>0</v>
      </c>
      <c r="F33" s="375">
        <v>0</v>
      </c>
      <c r="G33" s="375">
        <v>0</v>
      </c>
    </row>
    <row r="34" spans="1:7" s="1684" customFormat="1" ht="15" customHeight="1">
      <c r="A34" s="1685">
        <v>47</v>
      </c>
      <c r="B34" s="1686"/>
      <c r="C34" s="1687" t="s">
        <v>209</v>
      </c>
      <c r="D34" s="335">
        <v>289922</v>
      </c>
      <c r="E34" s="335">
        <v>307054</v>
      </c>
      <c r="F34" s="336">
        <v>304593</v>
      </c>
      <c r="G34" s="336">
        <v>311310</v>
      </c>
    </row>
    <row r="35" spans="1:7" s="1684" customFormat="1" ht="15" customHeight="1">
      <c r="A35" s="1702">
        <v>49</v>
      </c>
      <c r="B35" s="1703"/>
      <c r="C35" s="1704" t="s">
        <v>231</v>
      </c>
      <c r="D35" s="380">
        <v>151068</v>
      </c>
      <c r="E35" s="380">
        <v>155956</v>
      </c>
      <c r="F35" s="381">
        <v>153462</v>
      </c>
      <c r="G35" s="381">
        <v>160612</v>
      </c>
    </row>
    <row r="36" spans="1:7" ht="13.5" customHeight="1">
      <c r="A36" s="1705"/>
      <c r="B36" s="1712"/>
      <c r="C36" s="1706" t="s">
        <v>232</v>
      </c>
      <c r="D36" s="312">
        <f t="shared" ref="D36:G36" si="1">D22+D23+D24+D25+D26+D27+D28+D29+D30+D31+D32+D34</f>
        <v>1791116</v>
      </c>
      <c r="E36" s="312">
        <f t="shared" si="1"/>
        <v>1854801</v>
      </c>
      <c r="F36" s="312">
        <f t="shared" si="1"/>
        <v>1878839</v>
      </c>
      <c r="G36" s="312">
        <f t="shared" si="1"/>
        <v>1866266</v>
      </c>
    </row>
    <row r="37" spans="1:7" s="1713" customFormat="1" ht="15" customHeight="1">
      <c r="A37" s="1705"/>
      <c r="B37" s="1712"/>
      <c r="C37" s="1706" t="s">
        <v>233</v>
      </c>
      <c r="D37" s="312">
        <f t="shared" ref="D37:G37" si="2">D36-D21</f>
        <v>-78585</v>
      </c>
      <c r="E37" s="312">
        <f t="shared" si="2"/>
        <v>-80986</v>
      </c>
      <c r="F37" s="312">
        <f t="shared" si="2"/>
        <v>-40547</v>
      </c>
      <c r="G37" s="312">
        <f t="shared" si="2"/>
        <v>-78443</v>
      </c>
    </row>
    <row r="38" spans="1:7" s="1695" customFormat="1" ht="15" customHeight="1">
      <c r="A38" s="1691">
        <v>340</v>
      </c>
      <c r="B38" s="1686"/>
      <c r="C38" s="1687" t="s">
        <v>234</v>
      </c>
      <c r="D38" s="335">
        <v>5905</v>
      </c>
      <c r="E38" s="335">
        <v>4028</v>
      </c>
      <c r="F38" s="336">
        <v>3875</v>
      </c>
      <c r="G38" s="336">
        <v>2617</v>
      </c>
    </row>
    <row r="39" spans="1:7" s="1695" customFormat="1" ht="15" customHeight="1">
      <c r="A39" s="1691">
        <v>341</v>
      </c>
      <c r="B39" s="1686"/>
      <c r="C39" s="1687" t="s">
        <v>235</v>
      </c>
      <c r="D39" s="335">
        <v>0</v>
      </c>
      <c r="E39" s="335">
        <v>0</v>
      </c>
      <c r="F39" s="336">
        <v>0</v>
      </c>
      <c r="G39" s="336">
        <v>0</v>
      </c>
    </row>
    <row r="40" spans="1:7" s="1695" customFormat="1" ht="15" customHeight="1">
      <c r="A40" s="1691">
        <v>342</v>
      </c>
      <c r="B40" s="1686"/>
      <c r="C40" s="1687" t="s">
        <v>236</v>
      </c>
      <c r="D40" s="335">
        <v>1470</v>
      </c>
      <c r="E40" s="335">
        <v>1501</v>
      </c>
      <c r="F40" s="336">
        <v>1404</v>
      </c>
      <c r="G40" s="336">
        <v>1495</v>
      </c>
    </row>
    <row r="41" spans="1:7" s="1695" customFormat="1" ht="15" customHeight="1">
      <c r="A41" s="1691">
        <v>343</v>
      </c>
      <c r="B41" s="1686"/>
      <c r="C41" s="1687" t="s">
        <v>237</v>
      </c>
      <c r="D41" s="335">
        <v>2247</v>
      </c>
      <c r="E41" s="335">
        <v>2023</v>
      </c>
      <c r="F41" s="336">
        <v>2036</v>
      </c>
      <c r="G41" s="336">
        <v>2073</v>
      </c>
    </row>
    <row r="42" spans="1:7" s="1695" customFormat="1" ht="15" customHeight="1">
      <c r="A42" s="1691">
        <v>344</v>
      </c>
      <c r="B42" s="1686"/>
      <c r="C42" s="1687" t="s">
        <v>238</v>
      </c>
      <c r="D42" s="335">
        <v>0</v>
      </c>
      <c r="E42" s="335">
        <v>0</v>
      </c>
      <c r="F42" s="336">
        <v>0</v>
      </c>
      <c r="G42" s="336">
        <v>0</v>
      </c>
    </row>
    <row r="43" spans="1:7" s="1695" customFormat="1" ht="15" customHeight="1">
      <c r="A43" s="1691">
        <v>349</v>
      </c>
      <c r="B43" s="1686"/>
      <c r="C43" s="1687" t="s">
        <v>239</v>
      </c>
      <c r="D43" s="335">
        <v>139</v>
      </c>
      <c r="E43" s="335">
        <v>103</v>
      </c>
      <c r="F43" s="336">
        <v>459</v>
      </c>
      <c r="G43" s="336">
        <v>98</v>
      </c>
    </row>
    <row r="44" spans="1:7" s="1684" customFormat="1" ht="15" customHeight="1">
      <c r="A44" s="1685">
        <v>440</v>
      </c>
      <c r="B44" s="1686"/>
      <c r="C44" s="1687" t="s">
        <v>240</v>
      </c>
      <c r="D44" s="335">
        <v>9353</v>
      </c>
      <c r="E44" s="335">
        <v>7841</v>
      </c>
      <c r="F44" s="336">
        <v>7919</v>
      </c>
      <c r="G44" s="336">
        <v>6416</v>
      </c>
    </row>
    <row r="45" spans="1:7" s="1684" customFormat="1" ht="15" customHeight="1">
      <c r="A45" s="1685">
        <v>441</v>
      </c>
      <c r="B45" s="1686"/>
      <c r="C45" s="1687" t="s">
        <v>241</v>
      </c>
      <c r="D45" s="335">
        <v>0</v>
      </c>
      <c r="E45" s="335">
        <v>0</v>
      </c>
      <c r="F45" s="336">
        <v>0</v>
      </c>
      <c r="G45" s="336">
        <v>0</v>
      </c>
    </row>
    <row r="46" spans="1:7" s="1684" customFormat="1" ht="15" customHeight="1">
      <c r="A46" s="1685">
        <v>442</v>
      </c>
      <c r="B46" s="1686"/>
      <c r="C46" s="1687" t="s">
        <v>242</v>
      </c>
      <c r="D46" s="335">
        <v>51290</v>
      </c>
      <c r="E46" s="335">
        <v>52190</v>
      </c>
      <c r="F46" s="336">
        <v>53373</v>
      </c>
      <c r="G46" s="336">
        <v>53347</v>
      </c>
    </row>
    <row r="47" spans="1:7" s="1684" customFormat="1" ht="15" customHeight="1">
      <c r="A47" s="1685">
        <v>443</v>
      </c>
      <c r="B47" s="1686"/>
      <c r="C47" s="1687" t="s">
        <v>243</v>
      </c>
      <c r="D47" s="335">
        <v>5427</v>
      </c>
      <c r="E47" s="335">
        <v>5351</v>
      </c>
      <c r="F47" s="336">
        <v>5443</v>
      </c>
      <c r="G47" s="336">
        <v>5377</v>
      </c>
    </row>
    <row r="48" spans="1:7" s="1684" customFormat="1" ht="15" customHeight="1">
      <c r="A48" s="1685">
        <v>444</v>
      </c>
      <c r="B48" s="1686"/>
      <c r="C48" s="1687" t="s">
        <v>238</v>
      </c>
      <c r="D48" s="335">
        <v>656</v>
      </c>
      <c r="E48" s="335">
        <v>1000</v>
      </c>
      <c r="F48" s="336">
        <v>312</v>
      </c>
      <c r="G48" s="336">
        <v>1000</v>
      </c>
    </row>
    <row r="49" spans="1:7" s="1684" customFormat="1" ht="15" customHeight="1">
      <c r="A49" s="1685">
        <v>445</v>
      </c>
      <c r="B49" s="1686"/>
      <c r="C49" s="1687" t="s">
        <v>244</v>
      </c>
      <c r="D49" s="335">
        <v>75</v>
      </c>
      <c r="E49" s="335">
        <v>75</v>
      </c>
      <c r="F49" s="336">
        <v>75</v>
      </c>
      <c r="G49" s="336">
        <v>60</v>
      </c>
    </row>
    <row r="50" spans="1:7" s="1684" customFormat="1" ht="15" customHeight="1">
      <c r="A50" s="1685">
        <v>446</v>
      </c>
      <c r="B50" s="1686"/>
      <c r="C50" s="1687" t="s">
        <v>245</v>
      </c>
      <c r="D50" s="335">
        <v>22</v>
      </c>
      <c r="E50" s="335">
        <v>0</v>
      </c>
      <c r="F50" s="336">
        <v>23</v>
      </c>
      <c r="G50" s="336">
        <v>23</v>
      </c>
    </row>
    <row r="51" spans="1:7" s="1684" customFormat="1" ht="15" customHeight="1">
      <c r="A51" s="1685">
        <v>447</v>
      </c>
      <c r="B51" s="1686"/>
      <c r="C51" s="1687" t="s">
        <v>246</v>
      </c>
      <c r="D51" s="335">
        <v>707</v>
      </c>
      <c r="E51" s="335">
        <v>749</v>
      </c>
      <c r="F51" s="336">
        <v>781</v>
      </c>
      <c r="G51" s="336">
        <v>753</v>
      </c>
    </row>
    <row r="52" spans="1:7" s="1684" customFormat="1" ht="15" customHeight="1">
      <c r="A52" s="1685">
        <v>448</v>
      </c>
      <c r="B52" s="1686"/>
      <c r="C52" s="1687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1684" customFormat="1" ht="15" customHeight="1">
      <c r="A53" s="1685">
        <v>449</v>
      </c>
      <c r="B53" s="1686"/>
      <c r="C53" s="1687" t="s">
        <v>248</v>
      </c>
      <c r="D53" s="335">
        <v>0</v>
      </c>
      <c r="E53" s="335">
        <v>0</v>
      </c>
      <c r="F53" s="336">
        <v>313</v>
      </c>
      <c r="G53" s="336">
        <v>63</v>
      </c>
    </row>
    <row r="54" spans="1:7" s="1695" customFormat="1" ht="13.5" customHeight="1">
      <c r="A54" s="1714" t="s">
        <v>249</v>
      </c>
      <c r="B54" s="1715"/>
      <c r="C54" s="1715" t="s">
        <v>250</v>
      </c>
      <c r="D54" s="339">
        <v>0</v>
      </c>
      <c r="E54" s="339">
        <v>0</v>
      </c>
      <c r="F54" s="340">
        <v>308</v>
      </c>
      <c r="G54" s="340">
        <v>0</v>
      </c>
    </row>
    <row r="55" spans="1:7" ht="15" customHeight="1">
      <c r="A55" s="1712"/>
      <c r="B55" s="1712"/>
      <c r="C55" s="1706" t="s">
        <v>251</v>
      </c>
      <c r="D55" s="312">
        <f t="shared" ref="D55:G55" si="3">SUM(D44:D53)-SUM(D38:D43)</f>
        <v>57769</v>
      </c>
      <c r="E55" s="312">
        <f t="shared" si="3"/>
        <v>59551</v>
      </c>
      <c r="F55" s="312">
        <f t="shared" ref="F55" si="4">SUM(F44:F53)-SUM(F38:F43)</f>
        <v>60465</v>
      </c>
      <c r="G55" s="312">
        <f t="shared" si="3"/>
        <v>60756</v>
      </c>
    </row>
    <row r="56" spans="1:7" ht="14.25" customHeight="1">
      <c r="A56" s="1712"/>
      <c r="B56" s="1712"/>
      <c r="C56" s="1706" t="s">
        <v>252</v>
      </c>
      <c r="D56" s="312">
        <f t="shared" ref="D56:G56" si="5">D55+D37</f>
        <v>-20816</v>
      </c>
      <c r="E56" s="312">
        <f t="shared" si="5"/>
        <v>-21435</v>
      </c>
      <c r="F56" s="312">
        <f t="shared" si="5"/>
        <v>19918</v>
      </c>
      <c r="G56" s="312">
        <f t="shared" si="5"/>
        <v>-17687</v>
      </c>
    </row>
    <row r="57" spans="1:7" s="1684" customFormat="1" ht="15.75" customHeight="1">
      <c r="A57" s="1716">
        <v>380</v>
      </c>
      <c r="B57" s="1717"/>
      <c r="C57" s="1718" t="s">
        <v>253</v>
      </c>
      <c r="D57" s="345">
        <v>227</v>
      </c>
      <c r="E57" s="345">
        <v>0</v>
      </c>
      <c r="F57" s="346">
        <v>0</v>
      </c>
      <c r="G57" s="346">
        <v>0</v>
      </c>
    </row>
    <row r="58" spans="1:7" s="1684" customFormat="1" ht="15.75" customHeight="1">
      <c r="A58" s="1716">
        <v>381</v>
      </c>
      <c r="B58" s="1717"/>
      <c r="C58" s="1718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1695" customFormat="1" ht="25.5">
      <c r="A59" s="1692">
        <v>383</v>
      </c>
      <c r="B59" s="1693"/>
      <c r="C59" s="1694" t="s">
        <v>255</v>
      </c>
      <c r="D59" s="347">
        <v>0</v>
      </c>
      <c r="E59" s="347">
        <v>0</v>
      </c>
      <c r="F59" s="348">
        <v>0</v>
      </c>
      <c r="G59" s="348">
        <v>0</v>
      </c>
    </row>
    <row r="60" spans="1:7" s="1695" customFormat="1">
      <c r="A60" s="1692">
        <v>3840</v>
      </c>
      <c r="B60" s="1693"/>
      <c r="C60" s="1694" t="s">
        <v>256</v>
      </c>
      <c r="D60" s="502">
        <v>0</v>
      </c>
      <c r="E60" s="502">
        <v>0</v>
      </c>
      <c r="F60" s="503">
        <v>0</v>
      </c>
      <c r="G60" s="503">
        <v>0</v>
      </c>
    </row>
    <row r="61" spans="1:7" s="1695" customFormat="1">
      <c r="A61" s="1692">
        <v>3841</v>
      </c>
      <c r="B61" s="1693"/>
      <c r="C61" s="1694" t="s">
        <v>257</v>
      </c>
      <c r="D61" s="502">
        <v>600</v>
      </c>
      <c r="E61" s="502">
        <v>0</v>
      </c>
      <c r="F61" s="503">
        <v>120</v>
      </c>
      <c r="G61" s="503">
        <v>0</v>
      </c>
    </row>
    <row r="62" spans="1:7" s="1695" customFormat="1">
      <c r="A62" s="1719">
        <v>386</v>
      </c>
      <c r="B62" s="1720"/>
      <c r="C62" s="1721" t="s">
        <v>258</v>
      </c>
      <c r="D62" s="502">
        <v>0</v>
      </c>
      <c r="E62" s="502">
        <v>0</v>
      </c>
      <c r="F62" s="503">
        <v>0</v>
      </c>
      <c r="G62" s="503">
        <v>0</v>
      </c>
    </row>
    <row r="63" spans="1:7" s="1695" customFormat="1" ht="25.5">
      <c r="A63" s="1692">
        <v>387</v>
      </c>
      <c r="B63" s="1693"/>
      <c r="C63" s="1694" t="s">
        <v>259</v>
      </c>
      <c r="D63" s="502">
        <v>0</v>
      </c>
      <c r="E63" s="502">
        <v>0</v>
      </c>
      <c r="F63" s="503">
        <v>0</v>
      </c>
      <c r="G63" s="503">
        <v>0</v>
      </c>
    </row>
    <row r="64" spans="1:7" s="1695" customFormat="1">
      <c r="A64" s="1691">
        <v>389</v>
      </c>
      <c r="B64" s="1722"/>
      <c r="C64" s="1687" t="s">
        <v>61</v>
      </c>
      <c r="D64" s="335">
        <v>1595</v>
      </c>
      <c r="E64" s="335">
        <v>0</v>
      </c>
      <c r="F64" s="336">
        <v>2493</v>
      </c>
      <c r="G64" s="336">
        <v>0</v>
      </c>
    </row>
    <row r="65" spans="1:7" s="1684" customFormat="1">
      <c r="A65" s="1691" t="s">
        <v>260</v>
      </c>
      <c r="B65" s="1686"/>
      <c r="C65" s="1687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1725" customFormat="1">
      <c r="A66" s="1723" t="s">
        <v>262</v>
      </c>
      <c r="B66" s="1724"/>
      <c r="C66" s="16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1684" customFormat="1">
      <c r="A67" s="1726">
        <v>481</v>
      </c>
      <c r="B67" s="1686"/>
      <c r="C67" s="1687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1684" customFormat="1">
      <c r="A68" s="1726">
        <v>482</v>
      </c>
      <c r="B68" s="1686"/>
      <c r="C68" s="1687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1684" customFormat="1">
      <c r="A69" s="1726">
        <v>483</v>
      </c>
      <c r="B69" s="1686"/>
      <c r="C69" s="1687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1684" customFormat="1">
      <c r="A70" s="1726">
        <v>484</v>
      </c>
      <c r="B70" s="1686"/>
      <c r="C70" s="1687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1684" customFormat="1">
      <c r="A71" s="1726">
        <v>485</v>
      </c>
      <c r="B71" s="1686"/>
      <c r="C71" s="1687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1684" customFormat="1">
      <c r="A72" s="1726">
        <v>486</v>
      </c>
      <c r="B72" s="1686"/>
      <c r="C72" s="1687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1695" customFormat="1">
      <c r="A73" s="1726">
        <v>487</v>
      </c>
      <c r="B73" s="1689"/>
      <c r="C73" s="1687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1695" customFormat="1">
      <c r="A74" s="1726">
        <v>489</v>
      </c>
      <c r="B74" s="1727"/>
      <c r="C74" s="1704" t="s">
        <v>78</v>
      </c>
      <c r="D74" s="335">
        <v>24972</v>
      </c>
      <c r="E74" s="335">
        <v>29300</v>
      </c>
      <c r="F74" s="336">
        <v>397</v>
      </c>
      <c r="G74" s="336">
        <v>19800</v>
      </c>
    </row>
    <row r="75" spans="1:7" s="1695" customFormat="1">
      <c r="A75" s="1728" t="s">
        <v>271</v>
      </c>
      <c r="B75" s="1727"/>
      <c r="C75" s="1715" t="s">
        <v>272</v>
      </c>
      <c r="D75" s="335">
        <v>9261</v>
      </c>
      <c r="E75" s="335">
        <v>9100</v>
      </c>
      <c r="F75" s="336">
        <v>0</v>
      </c>
      <c r="G75" s="336">
        <v>0</v>
      </c>
    </row>
    <row r="76" spans="1:7">
      <c r="A76" s="1705"/>
      <c r="B76" s="1705"/>
      <c r="C76" s="1706" t="s">
        <v>273</v>
      </c>
      <c r="D76" s="312">
        <f t="shared" ref="D76:G76" si="6">SUM(D65:D74)-SUM(D57:D64)</f>
        <v>22550</v>
      </c>
      <c r="E76" s="312">
        <f t="shared" si="6"/>
        <v>29300</v>
      </c>
      <c r="F76" s="312">
        <f t="shared" ref="F76" si="7">SUM(F65:F74)-SUM(F57:F64)</f>
        <v>-2216</v>
      </c>
      <c r="G76" s="312">
        <f t="shared" si="6"/>
        <v>19800</v>
      </c>
    </row>
    <row r="77" spans="1:7">
      <c r="A77" s="1729"/>
      <c r="B77" s="1729"/>
      <c r="C77" s="1706" t="s">
        <v>274</v>
      </c>
      <c r="D77" s="312">
        <f t="shared" ref="D77:G77" si="8">D56+D76</f>
        <v>1734</v>
      </c>
      <c r="E77" s="312">
        <f t="shared" si="8"/>
        <v>7865</v>
      </c>
      <c r="F77" s="312">
        <f t="shared" si="8"/>
        <v>17702</v>
      </c>
      <c r="G77" s="312">
        <f t="shared" si="8"/>
        <v>2113</v>
      </c>
    </row>
    <row r="78" spans="1:7">
      <c r="A78" s="1730">
        <v>3</v>
      </c>
      <c r="B78" s="1730"/>
      <c r="C78" s="1731" t="s">
        <v>275</v>
      </c>
      <c r="D78" s="363">
        <f t="shared" ref="D78:G78" si="9">D20+D21+SUM(D38:D43)+SUM(D57:D64)</f>
        <v>2032952</v>
      </c>
      <c r="E78" s="363">
        <f t="shared" si="9"/>
        <v>2099398</v>
      </c>
      <c r="F78" s="363">
        <f t="shared" si="9"/>
        <v>2083235</v>
      </c>
      <c r="G78" s="363">
        <f t="shared" si="9"/>
        <v>2111604</v>
      </c>
    </row>
    <row r="79" spans="1:7">
      <c r="A79" s="1730">
        <v>4</v>
      </c>
      <c r="B79" s="1730"/>
      <c r="C79" s="1731" t="s">
        <v>276</v>
      </c>
      <c r="D79" s="363">
        <f t="shared" ref="D79:G79" si="10">D35+D36+SUM(D44:D53)+SUM(D65:D74)</f>
        <v>2034686</v>
      </c>
      <c r="E79" s="363">
        <f t="shared" si="10"/>
        <v>2107263</v>
      </c>
      <c r="F79" s="363">
        <f t="shared" si="10"/>
        <v>2100937</v>
      </c>
      <c r="G79" s="363">
        <f t="shared" si="10"/>
        <v>2113717</v>
      </c>
    </row>
    <row r="80" spans="1:7">
      <c r="A80" s="1732"/>
      <c r="B80" s="1732"/>
      <c r="C80" s="1733"/>
      <c r="D80" s="482"/>
      <c r="E80" s="482"/>
      <c r="F80" s="482"/>
      <c r="G80" s="482"/>
    </row>
    <row r="81" spans="1:7">
      <c r="A81" s="1734" t="s">
        <v>277</v>
      </c>
      <c r="B81" s="1735"/>
      <c r="C81" s="1735"/>
      <c r="D81" s="505"/>
      <c r="E81" s="505"/>
      <c r="F81" s="505"/>
      <c r="G81" s="505"/>
    </row>
    <row r="82" spans="1:7" s="1684" customFormat="1">
      <c r="A82" s="1736">
        <v>50</v>
      </c>
      <c r="B82" s="1737"/>
      <c r="C82" s="1737" t="s">
        <v>278</v>
      </c>
      <c r="D82" s="335">
        <v>64928</v>
      </c>
      <c r="E82" s="335">
        <v>72762</v>
      </c>
      <c r="F82" s="336">
        <v>62834</v>
      </c>
      <c r="G82" s="336">
        <v>75992</v>
      </c>
    </row>
    <row r="83" spans="1:7" s="1684" customFormat="1">
      <c r="A83" s="1736">
        <v>51</v>
      </c>
      <c r="B83" s="1737"/>
      <c r="C83" s="1737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1684" customFormat="1">
      <c r="A84" s="1736">
        <v>52</v>
      </c>
      <c r="B84" s="1737"/>
      <c r="C84" s="1737" t="s">
        <v>280</v>
      </c>
      <c r="D84" s="335">
        <v>0</v>
      </c>
      <c r="E84" s="335">
        <v>0</v>
      </c>
      <c r="F84" s="336">
        <v>0</v>
      </c>
      <c r="G84" s="336">
        <v>0</v>
      </c>
    </row>
    <row r="85" spans="1:7" s="1684" customFormat="1">
      <c r="A85" s="1738">
        <v>54</v>
      </c>
      <c r="B85" s="1739"/>
      <c r="C85" s="1739" t="s">
        <v>281</v>
      </c>
      <c r="D85" s="335">
        <v>208</v>
      </c>
      <c r="E85" s="335">
        <v>500</v>
      </c>
      <c r="F85" s="336">
        <v>135</v>
      </c>
      <c r="G85" s="336">
        <v>500</v>
      </c>
    </row>
    <row r="86" spans="1:7" s="1684" customFormat="1">
      <c r="A86" s="1738">
        <v>55</v>
      </c>
      <c r="B86" s="1739"/>
      <c r="C86" s="1739" t="s">
        <v>282</v>
      </c>
      <c r="D86" s="335">
        <v>0</v>
      </c>
      <c r="E86" s="335">
        <v>0</v>
      </c>
      <c r="F86" s="336">
        <v>0</v>
      </c>
      <c r="G86" s="336">
        <v>0</v>
      </c>
    </row>
    <row r="87" spans="1:7" s="1684" customFormat="1">
      <c r="A87" s="1738">
        <v>56</v>
      </c>
      <c r="B87" s="1739"/>
      <c r="C87" s="1739" t="s">
        <v>283</v>
      </c>
      <c r="D87" s="335">
        <v>10170</v>
      </c>
      <c r="E87" s="335">
        <v>21595</v>
      </c>
      <c r="F87" s="336">
        <v>14472</v>
      </c>
      <c r="G87" s="336">
        <v>19516</v>
      </c>
    </row>
    <row r="88" spans="1:7" s="1684" customFormat="1">
      <c r="A88" s="1736">
        <v>57</v>
      </c>
      <c r="B88" s="1737"/>
      <c r="C88" s="1737" t="s">
        <v>284</v>
      </c>
      <c r="D88" s="335">
        <v>1834</v>
      </c>
      <c r="E88" s="335">
        <v>2313</v>
      </c>
      <c r="F88" s="336">
        <v>2658</v>
      </c>
      <c r="G88" s="336">
        <v>1480</v>
      </c>
    </row>
    <row r="89" spans="1:7" s="1684" customFormat="1">
      <c r="A89" s="1736">
        <v>580</v>
      </c>
      <c r="B89" s="1737"/>
      <c r="C89" s="1737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1684" customFormat="1">
      <c r="A90" s="1736">
        <v>582</v>
      </c>
      <c r="B90" s="1737"/>
      <c r="C90" s="1737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1684" customFormat="1">
      <c r="A91" s="1736">
        <v>584</v>
      </c>
      <c r="B91" s="1737"/>
      <c r="C91" s="1737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1684" customFormat="1">
      <c r="A92" s="1736">
        <v>585</v>
      </c>
      <c r="B92" s="1737"/>
      <c r="C92" s="1737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1684" customFormat="1">
      <c r="A93" s="1736">
        <v>586</v>
      </c>
      <c r="B93" s="1737"/>
      <c r="C93" s="1737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1684" customFormat="1">
      <c r="A94" s="1740">
        <v>589</v>
      </c>
      <c r="B94" s="1741"/>
      <c r="C94" s="1741" t="s">
        <v>290</v>
      </c>
      <c r="D94" s="380">
        <v>1771</v>
      </c>
      <c r="E94" s="380">
        <v>0</v>
      </c>
      <c r="F94" s="381">
        <v>1311</v>
      </c>
      <c r="G94" s="381">
        <v>0</v>
      </c>
    </row>
    <row r="95" spans="1:7">
      <c r="A95" s="1742">
        <v>5</v>
      </c>
      <c r="B95" s="1743"/>
      <c r="C95" s="1743" t="s">
        <v>291</v>
      </c>
      <c r="D95" s="384">
        <f t="shared" ref="D95:G95" si="11">SUM(D82:D94)</f>
        <v>78911</v>
      </c>
      <c r="E95" s="384">
        <f t="shared" si="11"/>
        <v>97170</v>
      </c>
      <c r="F95" s="384">
        <f t="shared" si="11"/>
        <v>81410</v>
      </c>
      <c r="G95" s="384">
        <f t="shared" si="11"/>
        <v>97488</v>
      </c>
    </row>
    <row r="96" spans="1:7" s="1684" customFormat="1">
      <c r="A96" s="1736">
        <v>60</v>
      </c>
      <c r="B96" s="1737"/>
      <c r="C96" s="1737" t="s">
        <v>292</v>
      </c>
      <c r="D96" s="335">
        <v>43</v>
      </c>
      <c r="E96" s="335">
        <v>30</v>
      </c>
      <c r="F96" s="336">
        <v>221</v>
      </c>
      <c r="G96" s="336">
        <v>50</v>
      </c>
    </row>
    <row r="97" spans="1:7" s="1684" customFormat="1">
      <c r="A97" s="1736">
        <v>61</v>
      </c>
      <c r="B97" s="1737"/>
      <c r="C97" s="1737" t="s">
        <v>293</v>
      </c>
      <c r="D97" s="335">
        <v>0</v>
      </c>
      <c r="E97" s="335">
        <v>0</v>
      </c>
      <c r="F97" s="336">
        <v>0</v>
      </c>
      <c r="G97" s="336">
        <v>0</v>
      </c>
    </row>
    <row r="98" spans="1:7" s="1684" customFormat="1">
      <c r="A98" s="1736">
        <v>62</v>
      </c>
      <c r="B98" s="1737"/>
      <c r="C98" s="1737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1684" customFormat="1">
      <c r="A99" s="1736">
        <v>63</v>
      </c>
      <c r="B99" s="1737"/>
      <c r="C99" s="1737" t="s">
        <v>295</v>
      </c>
      <c r="D99" s="335">
        <v>29536</v>
      </c>
      <c r="E99" s="335">
        <v>28545</v>
      </c>
      <c r="F99" s="336">
        <v>28627</v>
      </c>
      <c r="G99" s="336">
        <v>33292</v>
      </c>
    </row>
    <row r="100" spans="1:7" s="1684" customFormat="1">
      <c r="A100" s="1736">
        <v>64</v>
      </c>
      <c r="B100" s="1737"/>
      <c r="C100" s="1737" t="s">
        <v>296</v>
      </c>
      <c r="D100" s="335">
        <v>0</v>
      </c>
      <c r="E100" s="335">
        <v>0</v>
      </c>
      <c r="F100" s="336">
        <v>0</v>
      </c>
      <c r="G100" s="336">
        <v>0</v>
      </c>
    </row>
    <row r="101" spans="1:7" s="1684" customFormat="1">
      <c r="A101" s="1736">
        <v>65</v>
      </c>
      <c r="B101" s="1737"/>
      <c r="C101" s="1737" t="s">
        <v>297</v>
      </c>
      <c r="D101" s="335">
        <v>0</v>
      </c>
      <c r="E101" s="335">
        <v>0</v>
      </c>
      <c r="F101" s="336">
        <v>0</v>
      </c>
      <c r="G101" s="336">
        <v>0</v>
      </c>
    </row>
    <row r="102" spans="1:7" s="1684" customFormat="1">
      <c r="A102" s="1736">
        <v>66</v>
      </c>
      <c r="B102" s="1737"/>
      <c r="C102" s="1737" t="s">
        <v>298</v>
      </c>
      <c r="D102" s="335">
        <v>559</v>
      </c>
      <c r="E102" s="335">
        <v>500</v>
      </c>
      <c r="F102" s="336">
        <v>549</v>
      </c>
      <c r="G102" s="336">
        <v>400</v>
      </c>
    </row>
    <row r="103" spans="1:7" s="1684" customFormat="1">
      <c r="A103" s="1736">
        <v>67</v>
      </c>
      <c r="B103" s="1737"/>
      <c r="C103" s="1737" t="s">
        <v>284</v>
      </c>
      <c r="D103" s="286">
        <v>1834</v>
      </c>
      <c r="E103" s="286">
        <v>2313</v>
      </c>
      <c r="F103" s="287">
        <v>2658</v>
      </c>
      <c r="G103" s="287">
        <v>1480</v>
      </c>
    </row>
    <row r="104" spans="1:7" s="1684" customFormat="1" ht="25.5">
      <c r="A104" s="1744" t="s">
        <v>299</v>
      </c>
      <c r="B104" s="1737"/>
      <c r="C104" s="1745" t="s">
        <v>300</v>
      </c>
      <c r="D104" s="286">
        <v>1993</v>
      </c>
      <c r="E104" s="286">
        <v>6865</v>
      </c>
      <c r="F104" s="287">
        <v>1091</v>
      </c>
      <c r="G104" s="287">
        <v>7754</v>
      </c>
    </row>
    <row r="105" spans="1:7" s="1684" customFormat="1" ht="38.25">
      <c r="A105" s="1746" t="s">
        <v>301</v>
      </c>
      <c r="B105" s="1741"/>
      <c r="C105" s="1747" t="s">
        <v>302</v>
      </c>
      <c r="D105" s="308">
        <v>1714</v>
      </c>
      <c r="E105" s="308">
        <v>1500</v>
      </c>
      <c r="F105" s="309">
        <v>791</v>
      </c>
      <c r="G105" s="309">
        <v>0</v>
      </c>
    </row>
    <row r="106" spans="1:7">
      <c r="A106" s="1742">
        <v>6</v>
      </c>
      <c r="B106" s="1743"/>
      <c r="C106" s="1743" t="s">
        <v>303</v>
      </c>
      <c r="D106" s="384">
        <f t="shared" ref="D106:G106" si="12">SUM(D96:D105)</f>
        <v>35679</v>
      </c>
      <c r="E106" s="384">
        <f t="shared" si="12"/>
        <v>39753</v>
      </c>
      <c r="F106" s="384">
        <f t="shared" si="12"/>
        <v>33937</v>
      </c>
      <c r="G106" s="384">
        <f t="shared" si="12"/>
        <v>42976</v>
      </c>
    </row>
    <row r="107" spans="1:7">
      <c r="A107" s="1748" t="s">
        <v>304</v>
      </c>
      <c r="B107" s="1748"/>
      <c r="C107" s="1743" t="s">
        <v>3</v>
      </c>
      <c r="D107" s="384">
        <f t="shared" ref="D107:G107" si="13">(D95-D88)-(D106-D103)</f>
        <v>43232</v>
      </c>
      <c r="E107" s="384">
        <f t="shared" si="13"/>
        <v>57417</v>
      </c>
      <c r="F107" s="384">
        <f t="shared" si="13"/>
        <v>47473</v>
      </c>
      <c r="G107" s="384">
        <f t="shared" si="13"/>
        <v>54512</v>
      </c>
    </row>
    <row r="108" spans="1:7">
      <c r="A108" s="1749" t="s">
        <v>305</v>
      </c>
      <c r="B108" s="1749"/>
      <c r="C108" s="1750" t="s">
        <v>306</v>
      </c>
      <c r="D108" s="396">
        <f t="shared" ref="D108:G108" si="14">D107-D85-D86+D100+D101</f>
        <v>43024</v>
      </c>
      <c r="E108" s="396">
        <f t="shared" si="14"/>
        <v>56917</v>
      </c>
      <c r="F108" s="396">
        <f t="shared" si="14"/>
        <v>47338</v>
      </c>
      <c r="G108" s="396">
        <f t="shared" si="14"/>
        <v>54012</v>
      </c>
    </row>
    <row r="109" spans="1:7">
      <c r="A109" s="1732"/>
      <c r="B109" s="1732"/>
      <c r="C109" s="1733"/>
      <c r="D109" s="482"/>
      <c r="E109" s="482"/>
      <c r="F109" s="482"/>
      <c r="G109" s="482"/>
    </row>
    <row r="110" spans="1:7" s="1753" customFormat="1">
      <c r="A110" s="1751" t="s">
        <v>307</v>
      </c>
      <c r="B110" s="1752"/>
      <c r="C110" s="1751"/>
      <c r="D110" s="482"/>
      <c r="E110" s="482"/>
      <c r="F110" s="482"/>
      <c r="G110" s="482"/>
    </row>
    <row r="111" spans="1:7" s="1756" customFormat="1">
      <c r="A111" s="1754">
        <v>10</v>
      </c>
      <c r="B111" s="1755"/>
      <c r="C111" s="1755" t="s">
        <v>308</v>
      </c>
      <c r="D111" s="402">
        <f t="shared" ref="D111:G111" si="15">D112+D117</f>
        <v>832679</v>
      </c>
      <c r="E111" s="402">
        <f t="shared" si="15"/>
        <v>0</v>
      </c>
      <c r="F111" s="402">
        <f t="shared" si="15"/>
        <v>839705</v>
      </c>
      <c r="G111" s="402">
        <f t="shared" si="15"/>
        <v>0</v>
      </c>
    </row>
    <row r="112" spans="1:7" s="1756" customFormat="1">
      <c r="A112" s="1757" t="s">
        <v>309</v>
      </c>
      <c r="B112" s="1758"/>
      <c r="C112" s="1758" t="s">
        <v>310</v>
      </c>
      <c r="D112" s="402">
        <f t="shared" ref="D112:G112" si="16">D113+D114+D115+D116</f>
        <v>562788</v>
      </c>
      <c r="E112" s="402">
        <f t="shared" si="16"/>
        <v>0</v>
      </c>
      <c r="F112" s="402">
        <f t="shared" si="16"/>
        <v>520023</v>
      </c>
      <c r="G112" s="402">
        <f t="shared" si="16"/>
        <v>0</v>
      </c>
    </row>
    <row r="113" spans="1:7" s="1756" customFormat="1">
      <c r="A113" s="1759" t="s">
        <v>311</v>
      </c>
      <c r="B113" s="1760"/>
      <c r="C113" s="1760" t="s">
        <v>312</v>
      </c>
      <c r="D113" s="335">
        <v>503514</v>
      </c>
      <c r="E113" s="335"/>
      <c r="F113" s="336">
        <v>444180</v>
      </c>
      <c r="G113" s="336"/>
    </row>
    <row r="114" spans="1:7" s="1763" customFormat="1" ht="15" customHeight="1">
      <c r="A114" s="1761">
        <v>102</v>
      </c>
      <c r="B114" s="1762"/>
      <c r="C114" s="1762" t="s">
        <v>313</v>
      </c>
      <c r="D114" s="347"/>
      <c r="E114" s="347"/>
      <c r="F114" s="348"/>
      <c r="G114" s="348"/>
    </row>
    <row r="115" spans="1:7" s="1756" customFormat="1">
      <c r="A115" s="1759">
        <v>104</v>
      </c>
      <c r="B115" s="1760"/>
      <c r="C115" s="1760" t="s">
        <v>314</v>
      </c>
      <c r="D115" s="335">
        <v>56096</v>
      </c>
      <c r="E115" s="335"/>
      <c r="F115" s="336">
        <v>72561</v>
      </c>
      <c r="G115" s="336"/>
    </row>
    <row r="116" spans="1:7" s="1756" customFormat="1">
      <c r="A116" s="1759">
        <v>106</v>
      </c>
      <c r="B116" s="1760"/>
      <c r="C116" s="1760" t="s">
        <v>315</v>
      </c>
      <c r="D116" s="335">
        <v>3178</v>
      </c>
      <c r="E116" s="335"/>
      <c r="F116" s="336">
        <v>3282</v>
      </c>
      <c r="G116" s="336"/>
    </row>
    <row r="117" spans="1:7" s="1756" customFormat="1">
      <c r="A117" s="1757" t="s">
        <v>316</v>
      </c>
      <c r="B117" s="1758"/>
      <c r="C117" s="1758" t="s">
        <v>317</v>
      </c>
      <c r="D117" s="402">
        <f t="shared" ref="D117:G117" si="17">D118+D119+D120</f>
        <v>269891</v>
      </c>
      <c r="E117" s="402">
        <f t="shared" si="17"/>
        <v>0</v>
      </c>
      <c r="F117" s="402">
        <f t="shared" si="17"/>
        <v>319682</v>
      </c>
      <c r="G117" s="402">
        <f t="shared" si="17"/>
        <v>0</v>
      </c>
    </row>
    <row r="118" spans="1:7" s="1756" customFormat="1">
      <c r="A118" s="1759">
        <v>107</v>
      </c>
      <c r="B118" s="1760"/>
      <c r="C118" s="1760" t="s">
        <v>318</v>
      </c>
      <c r="D118" s="335">
        <v>211399</v>
      </c>
      <c r="E118" s="335"/>
      <c r="F118" s="336">
        <v>260895</v>
      </c>
      <c r="G118" s="336"/>
    </row>
    <row r="119" spans="1:7" s="1756" customFormat="1">
      <c r="A119" s="1759">
        <v>108</v>
      </c>
      <c r="B119" s="1760"/>
      <c r="C119" s="1760" t="s">
        <v>319</v>
      </c>
      <c r="D119" s="335">
        <v>58492</v>
      </c>
      <c r="E119" s="335"/>
      <c r="F119" s="336">
        <v>58787</v>
      </c>
      <c r="G119" s="336"/>
    </row>
    <row r="120" spans="1:7" s="1765" customFormat="1" ht="25.5">
      <c r="A120" s="1761">
        <v>109</v>
      </c>
      <c r="B120" s="1764"/>
      <c r="C120" s="1764" t="s">
        <v>320</v>
      </c>
      <c r="D120" s="507"/>
      <c r="E120" s="507"/>
      <c r="F120" s="508"/>
      <c r="G120" s="508"/>
    </row>
    <row r="121" spans="1:7" s="1756" customFormat="1">
      <c r="A121" s="1757">
        <v>14</v>
      </c>
      <c r="B121" s="1758"/>
      <c r="C121" s="1758" t="s">
        <v>321</v>
      </c>
      <c r="D121" s="417">
        <f t="shared" ref="D121:G121" si="18">SUM(D122:D130)</f>
        <v>1055026</v>
      </c>
      <c r="E121" s="417">
        <f t="shared" si="18"/>
        <v>0</v>
      </c>
      <c r="F121" s="417">
        <f t="shared" si="18"/>
        <v>1064576</v>
      </c>
      <c r="G121" s="417">
        <f t="shared" si="18"/>
        <v>0</v>
      </c>
    </row>
    <row r="122" spans="1:7" s="1756" customFormat="1">
      <c r="A122" s="1759" t="s">
        <v>322</v>
      </c>
      <c r="B122" s="1760"/>
      <c r="C122" s="1760" t="s">
        <v>323</v>
      </c>
      <c r="D122" s="335">
        <v>290429</v>
      </c>
      <c r="E122" s="335"/>
      <c r="F122" s="336">
        <v>293986</v>
      </c>
      <c r="G122" s="336"/>
    </row>
    <row r="123" spans="1:7" s="1756" customFormat="1">
      <c r="A123" s="1759">
        <v>144</v>
      </c>
      <c r="B123" s="1760"/>
      <c r="C123" s="1760" t="s">
        <v>281</v>
      </c>
      <c r="D123" s="335">
        <v>186838</v>
      </c>
      <c r="E123" s="335"/>
      <c r="F123" s="336">
        <v>185639</v>
      </c>
      <c r="G123" s="336"/>
    </row>
    <row r="124" spans="1:7" s="1756" customFormat="1">
      <c r="A124" s="1759">
        <v>145</v>
      </c>
      <c r="B124" s="1760"/>
      <c r="C124" s="1760" t="s">
        <v>324</v>
      </c>
      <c r="D124" s="509">
        <v>573788</v>
      </c>
      <c r="E124" s="509"/>
      <c r="F124" s="510">
        <v>578329</v>
      </c>
      <c r="G124" s="510"/>
    </row>
    <row r="125" spans="1:7" s="1756" customFormat="1">
      <c r="A125" s="1759">
        <v>146</v>
      </c>
      <c r="B125" s="1760"/>
      <c r="C125" s="1760" t="s">
        <v>325</v>
      </c>
      <c r="D125" s="509">
        <v>3971</v>
      </c>
      <c r="E125" s="509"/>
      <c r="F125" s="510">
        <v>6622</v>
      </c>
      <c r="G125" s="510"/>
    </row>
    <row r="126" spans="1:7" s="1765" customFormat="1" ht="29.45" customHeight="1">
      <c r="A126" s="1761" t="s">
        <v>326</v>
      </c>
      <c r="B126" s="1764"/>
      <c r="C126" s="1764" t="s">
        <v>327</v>
      </c>
      <c r="D126" s="511"/>
      <c r="E126" s="511"/>
      <c r="F126" s="512"/>
      <c r="G126" s="512"/>
    </row>
    <row r="127" spans="1:7" s="1756" customFormat="1">
      <c r="A127" s="1759">
        <v>1484</v>
      </c>
      <c r="B127" s="1760"/>
      <c r="C127" s="1760" t="s">
        <v>328</v>
      </c>
      <c r="D127" s="509"/>
      <c r="E127" s="509"/>
      <c r="F127" s="510"/>
      <c r="G127" s="510"/>
    </row>
    <row r="128" spans="1:7" s="1756" customFormat="1">
      <c r="A128" s="1759">
        <v>1485</v>
      </c>
      <c r="B128" s="1760"/>
      <c r="C128" s="1760" t="s">
        <v>329</v>
      </c>
      <c r="D128" s="509"/>
      <c r="E128" s="509"/>
      <c r="F128" s="510"/>
      <c r="G128" s="510"/>
    </row>
    <row r="129" spans="1:7" s="1756" customFormat="1">
      <c r="A129" s="1759">
        <v>1486</v>
      </c>
      <c r="B129" s="1760"/>
      <c r="C129" s="1760" t="s">
        <v>330</v>
      </c>
      <c r="D129" s="509"/>
      <c r="E129" s="509"/>
      <c r="F129" s="510"/>
      <c r="G129" s="510"/>
    </row>
    <row r="130" spans="1:7" s="1756" customFormat="1">
      <c r="A130" s="1766">
        <v>1489</v>
      </c>
      <c r="B130" s="1767"/>
      <c r="C130" s="1767" t="s">
        <v>331</v>
      </c>
      <c r="D130" s="513"/>
      <c r="E130" s="513"/>
      <c r="F130" s="514"/>
      <c r="G130" s="514"/>
    </row>
    <row r="131" spans="1:7" s="1753" customFormat="1">
      <c r="A131" s="1768">
        <v>1</v>
      </c>
      <c r="B131" s="1769"/>
      <c r="C131" s="1768" t="s">
        <v>332</v>
      </c>
      <c r="D131" s="428">
        <f t="shared" ref="D131:G131" si="19">D111+D121</f>
        <v>1887705</v>
      </c>
      <c r="E131" s="428">
        <f t="shared" si="19"/>
        <v>0</v>
      </c>
      <c r="F131" s="428">
        <f t="shared" si="19"/>
        <v>1904281</v>
      </c>
      <c r="G131" s="428">
        <f t="shared" si="19"/>
        <v>0</v>
      </c>
    </row>
    <row r="132" spans="1:7" s="1753" customFormat="1">
      <c r="A132" s="1732"/>
      <c r="B132" s="1732"/>
      <c r="C132" s="1733"/>
      <c r="D132" s="482"/>
      <c r="E132" s="482"/>
      <c r="F132" s="482"/>
      <c r="G132" s="482"/>
    </row>
    <row r="133" spans="1:7" s="1756" customFormat="1">
      <c r="A133" s="1754">
        <v>20</v>
      </c>
      <c r="B133" s="1755"/>
      <c r="C133" s="1755" t="s">
        <v>333</v>
      </c>
      <c r="D133" s="802">
        <f t="shared" ref="D133:G133" si="20">D134+D140</f>
        <v>1269215</v>
      </c>
      <c r="E133" s="802">
        <f t="shared" si="20"/>
        <v>0</v>
      </c>
      <c r="F133" s="802">
        <f t="shared" si="20"/>
        <v>1268894</v>
      </c>
      <c r="G133" s="802">
        <f t="shared" si="20"/>
        <v>0</v>
      </c>
    </row>
    <row r="134" spans="1:7" s="1756" customFormat="1">
      <c r="A134" s="1770" t="s">
        <v>334</v>
      </c>
      <c r="B134" s="1758"/>
      <c r="C134" s="1758" t="s">
        <v>335</v>
      </c>
      <c r="D134" s="402">
        <f t="shared" ref="D134:G134" si="21">D135+D136+D138+D139</f>
        <v>441101</v>
      </c>
      <c r="E134" s="402">
        <f t="shared" si="21"/>
        <v>0</v>
      </c>
      <c r="F134" s="402">
        <f t="shared" si="21"/>
        <v>522209</v>
      </c>
      <c r="G134" s="402">
        <f t="shared" si="21"/>
        <v>0</v>
      </c>
    </row>
    <row r="135" spans="1:7" s="1772" customFormat="1">
      <c r="A135" s="1771">
        <v>200</v>
      </c>
      <c r="B135" s="1760"/>
      <c r="C135" s="1760" t="s">
        <v>336</v>
      </c>
      <c r="D135" s="335">
        <v>372631</v>
      </c>
      <c r="E135" s="335"/>
      <c r="F135" s="336">
        <v>393966</v>
      </c>
      <c r="G135" s="336"/>
    </row>
    <row r="136" spans="1:7" s="1772" customFormat="1">
      <c r="A136" s="1771">
        <v>201</v>
      </c>
      <c r="B136" s="1760"/>
      <c r="C136" s="1760" t="s">
        <v>337</v>
      </c>
      <c r="D136" s="335"/>
      <c r="E136" s="335"/>
      <c r="F136" s="336">
        <v>36517</v>
      </c>
      <c r="G136" s="336"/>
    </row>
    <row r="137" spans="1:7" s="1772" customFormat="1">
      <c r="A137" s="1773" t="s">
        <v>338</v>
      </c>
      <c r="B137" s="1774"/>
      <c r="C137" s="1774" t="s">
        <v>339</v>
      </c>
      <c r="D137" s="515"/>
      <c r="E137" s="515"/>
      <c r="F137" s="516"/>
      <c r="G137" s="516"/>
    </row>
    <row r="138" spans="1:7" s="1772" customFormat="1">
      <c r="A138" s="1771">
        <v>204</v>
      </c>
      <c r="B138" s="1760"/>
      <c r="C138" s="1760" t="s">
        <v>340</v>
      </c>
      <c r="D138" s="509">
        <v>59734</v>
      </c>
      <c r="E138" s="509"/>
      <c r="F138" s="510">
        <v>72796</v>
      </c>
      <c r="G138" s="510"/>
    </row>
    <row r="139" spans="1:7" s="1772" customFormat="1">
      <c r="A139" s="1771">
        <v>205</v>
      </c>
      <c r="B139" s="1760"/>
      <c r="C139" s="1760" t="s">
        <v>341</v>
      </c>
      <c r="D139" s="509">
        <v>8736</v>
      </c>
      <c r="E139" s="509"/>
      <c r="F139" s="510">
        <v>18930</v>
      </c>
      <c r="G139" s="510"/>
    </row>
    <row r="140" spans="1:7" s="1772" customFormat="1">
      <c r="A140" s="1770" t="s">
        <v>342</v>
      </c>
      <c r="B140" s="1758"/>
      <c r="C140" s="1758" t="s">
        <v>343</v>
      </c>
      <c r="D140" s="402">
        <f t="shared" ref="D140:G140" si="22">D141+D143+D144</f>
        <v>828114</v>
      </c>
      <c r="E140" s="402">
        <f t="shared" si="22"/>
        <v>0</v>
      </c>
      <c r="F140" s="402">
        <f t="shared" si="22"/>
        <v>746685</v>
      </c>
      <c r="G140" s="402">
        <f t="shared" si="22"/>
        <v>0</v>
      </c>
    </row>
    <row r="141" spans="1:7" s="1772" customFormat="1">
      <c r="A141" s="1771">
        <v>206</v>
      </c>
      <c r="B141" s="1760"/>
      <c r="C141" s="1760" t="s">
        <v>344</v>
      </c>
      <c r="D141" s="509">
        <v>545405</v>
      </c>
      <c r="E141" s="509"/>
      <c r="F141" s="510">
        <v>455409</v>
      </c>
      <c r="G141" s="510"/>
    </row>
    <row r="142" spans="1:7" s="1772" customFormat="1">
      <c r="A142" s="1773" t="s">
        <v>345</v>
      </c>
      <c r="B142" s="1774"/>
      <c r="C142" s="1774" t="s">
        <v>346</v>
      </c>
      <c r="D142" s="515"/>
      <c r="E142" s="515"/>
      <c r="F142" s="516"/>
      <c r="G142" s="516"/>
    </row>
    <row r="143" spans="1:7" s="1772" customFormat="1">
      <c r="A143" s="1771">
        <v>208</v>
      </c>
      <c r="B143" s="1760"/>
      <c r="C143" s="1760" t="s">
        <v>347</v>
      </c>
      <c r="D143" s="509">
        <v>39411</v>
      </c>
      <c r="E143" s="509"/>
      <c r="F143" s="510">
        <v>26147</v>
      </c>
      <c r="G143" s="510"/>
    </row>
    <row r="144" spans="1:7" s="1775" customFormat="1" ht="25.5">
      <c r="A144" s="1761">
        <v>209</v>
      </c>
      <c r="B144" s="1764"/>
      <c r="C144" s="1764" t="s">
        <v>348</v>
      </c>
      <c r="D144" s="511">
        <v>243298</v>
      </c>
      <c r="E144" s="511"/>
      <c r="F144" s="512">
        <v>265129</v>
      </c>
      <c r="G144" s="512"/>
    </row>
    <row r="145" spans="1:7" s="1756" customFormat="1">
      <c r="A145" s="1770">
        <v>29</v>
      </c>
      <c r="B145" s="1758"/>
      <c r="C145" s="1758" t="s">
        <v>349</v>
      </c>
      <c r="D145" s="509">
        <v>618490</v>
      </c>
      <c r="E145" s="509"/>
      <c r="F145" s="510">
        <v>635387</v>
      </c>
      <c r="G145" s="510"/>
    </row>
    <row r="146" spans="1:7" s="1756" customFormat="1">
      <c r="A146" s="1776" t="s">
        <v>350</v>
      </c>
      <c r="B146" s="1777"/>
      <c r="C146" s="1777" t="s">
        <v>351</v>
      </c>
      <c r="D146" s="339">
        <v>213954</v>
      </c>
      <c r="E146" s="339"/>
      <c r="F146" s="340"/>
      <c r="G146" s="340"/>
    </row>
    <row r="147" spans="1:7" s="1753" customFormat="1">
      <c r="A147" s="1768">
        <v>2</v>
      </c>
      <c r="B147" s="1769"/>
      <c r="C147" s="1768" t="s">
        <v>352</v>
      </c>
      <c r="D147" s="428">
        <f t="shared" ref="D147:G147" si="23">D133+D145</f>
        <v>1887705</v>
      </c>
      <c r="E147" s="428">
        <f t="shared" si="23"/>
        <v>0</v>
      </c>
      <c r="F147" s="428">
        <f t="shared" si="23"/>
        <v>1904281</v>
      </c>
      <c r="G147" s="428">
        <f t="shared" si="23"/>
        <v>0</v>
      </c>
    </row>
    <row r="148" spans="1:7" ht="7.5" customHeight="1"/>
    <row r="149" spans="1:7" ht="13.5" customHeight="1">
      <c r="A149" s="1778" t="s">
        <v>353</v>
      </c>
      <c r="B149" s="1779"/>
      <c r="C149" s="1780" t="s">
        <v>354</v>
      </c>
      <c r="D149" s="1779"/>
      <c r="E149" s="1779"/>
      <c r="F149" s="1779"/>
      <c r="G149" s="1779"/>
    </row>
    <row r="150" spans="1:7">
      <c r="A150" s="1781" t="s">
        <v>355</v>
      </c>
      <c r="B150" s="1782"/>
      <c r="C150" s="1782" t="s">
        <v>101</v>
      </c>
      <c r="D150" s="446">
        <f t="shared" ref="D150:G150" si="24">D77+SUM(D8:D12)-D30-D31+D16-D33+D59+D63-D73+D64-D74-D54+D20-D35</f>
        <v>28362</v>
      </c>
      <c r="E150" s="446">
        <f t="shared" si="24"/>
        <v>19132</v>
      </c>
      <c r="F150" s="446">
        <f t="shared" ref="F150" si="25">F77+SUM(F8:F12)-F30-F31+F16-F33+F59+F63-F73+F64-F74-F54+F20-F35</f>
        <v>68886</v>
      </c>
      <c r="G150" s="446">
        <f t="shared" si="24"/>
        <v>25766</v>
      </c>
    </row>
    <row r="151" spans="1:7">
      <c r="A151" s="1783" t="s">
        <v>356</v>
      </c>
      <c r="B151" s="1784"/>
      <c r="C151" s="1784" t="s">
        <v>357</v>
      </c>
      <c r="D151" s="450">
        <f t="shared" ref="D151:G151" si="26">IF(D177=0,0,D150/D177)</f>
        <v>1.7973554881700396E-2</v>
      </c>
      <c r="E151" s="450">
        <f t="shared" si="26"/>
        <v>1.1780403718351557E-2</v>
      </c>
      <c r="F151" s="450">
        <f t="shared" si="26"/>
        <v>4.1940109042091708E-2</v>
      </c>
      <c r="G151" s="450">
        <f t="shared" si="26"/>
        <v>1.5885375725572519E-2</v>
      </c>
    </row>
    <row r="152" spans="1:7" s="1787" customFormat="1" ht="25.5">
      <c r="A152" s="1785" t="s">
        <v>358</v>
      </c>
      <c r="B152" s="1786"/>
      <c r="C152" s="1786" t="s">
        <v>359</v>
      </c>
      <c r="D152" s="454">
        <f t="shared" ref="D152:G152" si="27">IF(D107=0,0,D150/D107)</f>
        <v>0.65604182087342711</v>
      </c>
      <c r="E152" s="454">
        <f t="shared" si="27"/>
        <v>0.33321141822108435</v>
      </c>
      <c r="F152" s="454">
        <f t="shared" si="27"/>
        <v>1.4510563899479705</v>
      </c>
      <c r="G152" s="454">
        <f t="shared" si="27"/>
        <v>0.47266656882888169</v>
      </c>
    </row>
    <row r="153" spans="1:7" s="1787" customFormat="1" ht="25.5">
      <c r="A153" s="1788" t="s">
        <v>358</v>
      </c>
      <c r="B153" s="1789"/>
      <c r="C153" s="1789" t="s">
        <v>360</v>
      </c>
      <c r="D153" s="459">
        <f t="shared" ref="D153:G153" si="28">IF(0=D108,0,D150/D108)</f>
        <v>0.65921346225362587</v>
      </c>
      <c r="E153" s="459">
        <f t="shared" si="28"/>
        <v>0.33613858776815364</v>
      </c>
      <c r="F153" s="459">
        <f t="shared" si="28"/>
        <v>1.4551945582829862</v>
      </c>
      <c r="G153" s="459">
        <f t="shared" si="28"/>
        <v>0.47704213878397395</v>
      </c>
    </row>
    <row r="154" spans="1:7" ht="25.5">
      <c r="A154" s="1790" t="s">
        <v>361</v>
      </c>
      <c r="B154" s="1791"/>
      <c r="C154" s="1791" t="s">
        <v>362</v>
      </c>
      <c r="D154" s="463">
        <f t="shared" ref="D154:G154" si="29">D150-D107</f>
        <v>-14870</v>
      </c>
      <c r="E154" s="463">
        <f t="shared" si="29"/>
        <v>-38285</v>
      </c>
      <c r="F154" s="463">
        <f t="shared" si="29"/>
        <v>21413</v>
      </c>
      <c r="G154" s="463">
        <f t="shared" si="29"/>
        <v>-28746</v>
      </c>
    </row>
    <row r="155" spans="1:7" ht="25.5">
      <c r="A155" s="1788" t="s">
        <v>363</v>
      </c>
      <c r="B155" s="1789"/>
      <c r="C155" s="1789" t="s">
        <v>364</v>
      </c>
      <c r="D155" s="464">
        <f t="shared" ref="D155:G155" si="30">D150-D108</f>
        <v>-14662</v>
      </c>
      <c r="E155" s="464">
        <f t="shared" si="30"/>
        <v>-37785</v>
      </c>
      <c r="F155" s="464">
        <f t="shared" si="30"/>
        <v>21548</v>
      </c>
      <c r="G155" s="464">
        <f t="shared" si="30"/>
        <v>-28246</v>
      </c>
    </row>
    <row r="156" spans="1:7">
      <c r="A156" s="1781" t="s">
        <v>365</v>
      </c>
      <c r="B156" s="1782"/>
      <c r="C156" s="1782" t="s">
        <v>366</v>
      </c>
      <c r="D156" s="465">
        <f t="shared" ref="D156:G156" si="31">D135+D136-D137+D141-D142</f>
        <v>918036</v>
      </c>
      <c r="E156" s="465">
        <f t="shared" si="31"/>
        <v>0</v>
      </c>
      <c r="F156" s="465">
        <f t="shared" si="31"/>
        <v>885892</v>
      </c>
      <c r="G156" s="465">
        <f t="shared" si="31"/>
        <v>0</v>
      </c>
    </row>
    <row r="157" spans="1:7">
      <c r="A157" s="1792" t="s">
        <v>367</v>
      </c>
      <c r="B157" s="1793"/>
      <c r="C157" s="1793" t="s">
        <v>368</v>
      </c>
      <c r="D157" s="469">
        <f t="shared" ref="D157:G157" si="32">IF(D177=0,0,D156/D177)</f>
        <v>0.58177739332122924</v>
      </c>
      <c r="E157" s="469">
        <f t="shared" si="32"/>
        <v>0</v>
      </c>
      <c r="F157" s="469">
        <f t="shared" si="32"/>
        <v>0.53936078563883383</v>
      </c>
      <c r="G157" s="469">
        <f t="shared" si="32"/>
        <v>0</v>
      </c>
    </row>
    <row r="158" spans="1:7">
      <c r="A158" s="1781" t="s">
        <v>369</v>
      </c>
      <c r="B158" s="1782"/>
      <c r="C158" s="1782" t="s">
        <v>370</v>
      </c>
      <c r="D158" s="465">
        <f t="shared" ref="D158:G158" si="33">D133-D142-D111</f>
        <v>436536</v>
      </c>
      <c r="E158" s="465">
        <f t="shared" si="33"/>
        <v>0</v>
      </c>
      <c r="F158" s="465">
        <f t="shared" si="33"/>
        <v>429189</v>
      </c>
      <c r="G158" s="465">
        <f t="shared" si="33"/>
        <v>0</v>
      </c>
    </row>
    <row r="159" spans="1:7">
      <c r="A159" s="1783" t="s">
        <v>371</v>
      </c>
      <c r="B159" s="1784"/>
      <c r="C159" s="1784" t="s">
        <v>372</v>
      </c>
      <c r="D159" s="470">
        <f t="shared" ref="D159:G159" si="34">D121-D123-D124-D142-D145</f>
        <v>-324090</v>
      </c>
      <c r="E159" s="470">
        <f t="shared" si="34"/>
        <v>0</v>
      </c>
      <c r="F159" s="470">
        <f t="shared" si="34"/>
        <v>-334779</v>
      </c>
      <c r="G159" s="470">
        <f t="shared" si="34"/>
        <v>0</v>
      </c>
    </row>
    <row r="160" spans="1:7">
      <c r="A160" s="1783" t="s">
        <v>373</v>
      </c>
      <c r="B160" s="1784"/>
      <c r="C160" s="1784" t="s">
        <v>374</v>
      </c>
      <c r="D160" s="471">
        <f t="shared" ref="D160:G160" si="35">IF(D175=0,"-",1000*D158/D175)</f>
        <v>1618.4124182982305</v>
      </c>
      <c r="E160" s="471">
        <f t="shared" si="35"/>
        <v>0</v>
      </c>
      <c r="F160" s="471">
        <f t="shared" si="35"/>
        <v>1573.3888114964441</v>
      </c>
      <c r="G160" s="471" t="str">
        <f t="shared" si="35"/>
        <v>-</v>
      </c>
    </row>
    <row r="161" spans="1:7">
      <c r="A161" s="1783" t="s">
        <v>373</v>
      </c>
      <c r="B161" s="1784"/>
      <c r="C161" s="1784" t="s">
        <v>375</v>
      </c>
      <c r="D161" s="470">
        <f t="shared" ref="D161:G161" si="36">IF(D175=0,0,1000*(D159/D175))</f>
        <v>-1201.5304136343245</v>
      </c>
      <c r="E161" s="470">
        <f t="shared" si="36"/>
        <v>0</v>
      </c>
      <c r="F161" s="470">
        <f t="shared" si="36"/>
        <v>-1227.2857247598799</v>
      </c>
      <c r="G161" s="470">
        <f t="shared" si="36"/>
        <v>0</v>
      </c>
    </row>
    <row r="162" spans="1:7">
      <c r="A162" s="1792" t="s">
        <v>376</v>
      </c>
      <c r="B162" s="1793"/>
      <c r="C162" s="1793" t="s">
        <v>377</v>
      </c>
      <c r="D162" s="469">
        <f t="shared" ref="D162:G162" si="37">IF((D22+D23+D65+D66)=0,0,D158/(D22+D23+D65+D66))</f>
        <v>0.53198080396204661</v>
      </c>
      <c r="E162" s="469">
        <f t="shared" si="37"/>
        <v>0</v>
      </c>
      <c r="F162" s="469">
        <f t="shared" si="37"/>
        <v>0.5041950763360572</v>
      </c>
      <c r="G162" s="469">
        <f t="shared" si="37"/>
        <v>0</v>
      </c>
    </row>
    <row r="163" spans="1:7">
      <c r="A163" s="1783" t="s">
        <v>378</v>
      </c>
      <c r="B163" s="1784"/>
      <c r="C163" s="1784" t="s">
        <v>349</v>
      </c>
      <c r="D163" s="446">
        <f t="shared" ref="D163:G163" si="38">D145</f>
        <v>618490</v>
      </c>
      <c r="E163" s="446">
        <f t="shared" si="38"/>
        <v>0</v>
      </c>
      <c r="F163" s="446">
        <f t="shared" si="38"/>
        <v>635387</v>
      </c>
      <c r="G163" s="446">
        <f t="shared" si="38"/>
        <v>0</v>
      </c>
    </row>
    <row r="164" spans="1:7" ht="25.5">
      <c r="A164" s="1788" t="s">
        <v>380</v>
      </c>
      <c r="B164" s="1794"/>
      <c r="C164" s="1794" t="s">
        <v>381</v>
      </c>
      <c r="D164" s="459">
        <f t="shared" ref="D164:G164" si="39">IF(D178=0,0,D146/D178)</f>
        <v>0.13453121197811574</v>
      </c>
      <c r="E164" s="459">
        <f t="shared" si="39"/>
        <v>0</v>
      </c>
      <c r="F164" s="459">
        <f t="shared" si="39"/>
        <v>0</v>
      </c>
      <c r="G164" s="459">
        <f t="shared" si="39"/>
        <v>0</v>
      </c>
    </row>
    <row r="165" spans="1:7">
      <c r="A165" s="1795" t="s">
        <v>382</v>
      </c>
      <c r="B165" s="1796"/>
      <c r="C165" s="1796" t="s">
        <v>383</v>
      </c>
      <c r="D165" s="477">
        <f t="shared" ref="D165:G165" si="40">IF(D177=0,0,D180/D177)</f>
        <v>2.3917844592946068E-2</v>
      </c>
      <c r="E165" s="477">
        <f t="shared" si="40"/>
        <v>2.3018953199187463E-2</v>
      </c>
      <c r="F165" s="477">
        <f t="shared" si="40"/>
        <v>2.0001400317202288E-2</v>
      </c>
      <c r="G165" s="477">
        <f t="shared" si="40"/>
        <v>2.4996377917317871E-2</v>
      </c>
    </row>
    <row r="166" spans="1:7">
      <c r="A166" s="1783" t="s">
        <v>384</v>
      </c>
      <c r="B166" s="1784"/>
      <c r="C166" s="1784" t="s">
        <v>251</v>
      </c>
      <c r="D166" s="446">
        <f t="shared" ref="D166:G166" si="41">D55</f>
        <v>57769</v>
      </c>
      <c r="E166" s="446">
        <f t="shared" si="41"/>
        <v>59551</v>
      </c>
      <c r="F166" s="446">
        <f t="shared" si="41"/>
        <v>60465</v>
      </c>
      <c r="G166" s="446">
        <f t="shared" si="41"/>
        <v>60756</v>
      </c>
    </row>
    <row r="167" spans="1:7">
      <c r="A167" s="1792" t="s">
        <v>385</v>
      </c>
      <c r="B167" s="1793"/>
      <c r="C167" s="1793" t="s">
        <v>386</v>
      </c>
      <c r="D167" s="469">
        <f t="shared" ref="D167:G167" si="42">IF(0=D111,0,(D44+D45+D46+D47+D48)/D111)</f>
        <v>8.0134121312054218E-2</v>
      </c>
      <c r="E167" s="469">
        <f t="shared" si="42"/>
        <v>0</v>
      </c>
      <c r="F167" s="469">
        <f t="shared" si="42"/>
        <v>7.9845898261889592E-2</v>
      </c>
      <c r="G167" s="469">
        <f t="shared" si="42"/>
        <v>0</v>
      </c>
    </row>
    <row r="168" spans="1:7">
      <c r="A168" s="1783" t="s">
        <v>387</v>
      </c>
      <c r="B168" s="1782"/>
      <c r="C168" s="1782" t="s">
        <v>388</v>
      </c>
      <c r="D168" s="446">
        <f t="shared" ref="D168:G168" si="43">D38-D44</f>
        <v>-3448</v>
      </c>
      <c r="E168" s="446">
        <f t="shared" si="43"/>
        <v>-3813</v>
      </c>
      <c r="F168" s="446">
        <f t="shared" si="43"/>
        <v>-4044</v>
      </c>
      <c r="G168" s="446">
        <f t="shared" si="43"/>
        <v>-3799</v>
      </c>
    </row>
    <row r="169" spans="1:7">
      <c r="A169" s="1792" t="s">
        <v>389</v>
      </c>
      <c r="B169" s="1793"/>
      <c r="C169" s="1793" t="s">
        <v>390</v>
      </c>
      <c r="D169" s="450">
        <f t="shared" ref="D169:G169" si="44">IF(D177=0,0,D168/D177)</f>
        <v>-2.1850651305303915E-3</v>
      </c>
      <c r="E169" s="450">
        <f t="shared" si="44"/>
        <v>-2.3478297814172322E-3</v>
      </c>
      <c r="F169" s="450">
        <f t="shared" si="44"/>
        <v>-2.4621229417620253E-3</v>
      </c>
      <c r="G169" s="450">
        <f t="shared" si="44"/>
        <v>-2.3421773803248467E-3</v>
      </c>
    </row>
    <row r="170" spans="1:7">
      <c r="A170" s="1783" t="s">
        <v>391</v>
      </c>
      <c r="B170" s="1784"/>
      <c r="C170" s="1784" t="s">
        <v>392</v>
      </c>
      <c r="D170" s="446">
        <f t="shared" ref="D170:G170" si="45">SUM(D82:D87)+SUM(D89:D94)</f>
        <v>77077</v>
      </c>
      <c r="E170" s="446">
        <f t="shared" si="45"/>
        <v>94857</v>
      </c>
      <c r="F170" s="446">
        <f t="shared" ref="F170" si="46">SUM(F82:F87)+SUM(F89:F94)</f>
        <v>78752</v>
      </c>
      <c r="G170" s="446">
        <f t="shared" si="45"/>
        <v>96008</v>
      </c>
    </row>
    <row r="171" spans="1:7">
      <c r="A171" s="1783" t="s">
        <v>393</v>
      </c>
      <c r="B171" s="1784"/>
      <c r="C171" s="1784" t="s">
        <v>394</v>
      </c>
      <c r="D171" s="470">
        <f t="shared" ref="D171:G171" si="47">SUM(D96:D102)+SUM(D104:D105)</f>
        <v>33845</v>
      </c>
      <c r="E171" s="470">
        <f t="shared" si="47"/>
        <v>37440</v>
      </c>
      <c r="F171" s="470">
        <f t="shared" ref="F171" si="48">SUM(F96:F102)+SUM(F104:F105)</f>
        <v>31279</v>
      </c>
      <c r="G171" s="470">
        <f t="shared" si="47"/>
        <v>41496</v>
      </c>
    </row>
    <row r="172" spans="1:7">
      <c r="A172" s="1795" t="s">
        <v>395</v>
      </c>
      <c r="B172" s="1796"/>
      <c r="C172" s="1796" t="s">
        <v>396</v>
      </c>
      <c r="D172" s="477">
        <f t="shared" ref="D172:G172" si="49">IF(D184=0,0,D170/D184)</f>
        <v>4.7994196635667653E-2</v>
      </c>
      <c r="E172" s="477">
        <f t="shared" si="49"/>
        <v>5.6675234541080984E-2</v>
      </c>
      <c r="F172" s="477">
        <f t="shared" si="49"/>
        <v>4.8096554664086924E-2</v>
      </c>
      <c r="G172" s="477">
        <f t="shared" si="49"/>
        <v>5.7282847484000921E-2</v>
      </c>
    </row>
    <row r="173" spans="1:7">
      <c r="A173" s="1797"/>
    </row>
    <row r="174" spans="1:7">
      <c r="A174" s="1798" t="s">
        <v>397</v>
      </c>
      <c r="B174" s="1799"/>
      <c r="C174" s="1800"/>
      <c r="D174" s="482"/>
      <c r="E174" s="482"/>
      <c r="F174" s="482"/>
      <c r="G174" s="482"/>
    </row>
    <row r="175" spans="1:7" s="1684" customFormat="1">
      <c r="A175" s="1801" t="s">
        <v>398</v>
      </c>
      <c r="B175" s="1799"/>
      <c r="C175" s="1799" t="s">
        <v>399</v>
      </c>
      <c r="D175" s="485">
        <v>269731</v>
      </c>
      <c r="E175" s="485">
        <v>269731</v>
      </c>
      <c r="F175" s="486">
        <v>272780</v>
      </c>
      <c r="G175" s="486"/>
    </row>
    <row r="176" spans="1:7">
      <c r="A176" s="1798" t="s">
        <v>400</v>
      </c>
      <c r="B176" s="1799"/>
      <c r="C176" s="1799"/>
      <c r="D176" s="1799"/>
      <c r="E176" s="1799"/>
      <c r="F176" s="1799"/>
      <c r="G176" s="1799"/>
    </row>
    <row r="177" spans="1:7">
      <c r="A177" s="1801" t="s">
        <v>401</v>
      </c>
      <c r="B177" s="1799"/>
      <c r="C177" s="1799" t="s">
        <v>402</v>
      </c>
      <c r="D177" s="1802">
        <f t="shared" ref="D177:G177" si="50">SUM(D22:D32)+SUM(D44:D53)+SUM(D65:D72)+D75</f>
        <v>1577985</v>
      </c>
      <c r="E177" s="1802">
        <f t="shared" si="50"/>
        <v>1624053</v>
      </c>
      <c r="F177" s="1802">
        <f t="shared" ref="F177" si="51">SUM(F22:F32)+SUM(F44:F53)+SUM(F65:F72)+F75</f>
        <v>1642485</v>
      </c>
      <c r="G177" s="1802">
        <f t="shared" si="50"/>
        <v>1621995</v>
      </c>
    </row>
    <row r="178" spans="1:7">
      <c r="A178" s="1801" t="s">
        <v>403</v>
      </c>
      <c r="B178" s="1799"/>
      <c r="C178" s="1799" t="s">
        <v>404</v>
      </c>
      <c r="D178" s="1802">
        <f t="shared" ref="D178:G178" si="52">D78-D17-D20-D59-D63-D64</f>
        <v>1590367</v>
      </c>
      <c r="E178" s="1802">
        <f t="shared" si="52"/>
        <v>1636388</v>
      </c>
      <c r="F178" s="1802">
        <f t="shared" si="52"/>
        <v>1622686</v>
      </c>
      <c r="G178" s="1802">
        <f t="shared" si="52"/>
        <v>1639682</v>
      </c>
    </row>
    <row r="179" spans="1:7">
      <c r="A179" s="1801"/>
      <c r="B179" s="1799"/>
      <c r="C179" s="1799" t="s">
        <v>405</v>
      </c>
      <c r="D179" s="1802">
        <f t="shared" ref="D179:G179" si="53">D178+D170</f>
        <v>1667444</v>
      </c>
      <c r="E179" s="1802">
        <f t="shared" si="53"/>
        <v>1731245</v>
      </c>
      <c r="F179" s="1802">
        <f t="shared" si="53"/>
        <v>1701438</v>
      </c>
      <c r="G179" s="1802">
        <f t="shared" si="53"/>
        <v>1735690</v>
      </c>
    </row>
    <row r="180" spans="1:7">
      <c r="A180" s="1801" t="s">
        <v>406</v>
      </c>
      <c r="B180" s="1799"/>
      <c r="C180" s="1799" t="s">
        <v>407</v>
      </c>
      <c r="D180" s="1802">
        <f t="shared" ref="D180:G180" si="54">D38-D44+D8+D9+D10+D16-D33</f>
        <v>37742</v>
      </c>
      <c r="E180" s="1802">
        <f t="shared" si="54"/>
        <v>37384</v>
      </c>
      <c r="F180" s="1802">
        <f t="shared" si="54"/>
        <v>32852</v>
      </c>
      <c r="G180" s="1802">
        <f t="shared" si="54"/>
        <v>40544</v>
      </c>
    </row>
    <row r="181" spans="1:7" ht="27.6" customHeight="1">
      <c r="A181" s="1803" t="s">
        <v>408</v>
      </c>
      <c r="B181" s="1804"/>
      <c r="C181" s="1804" t="s">
        <v>409</v>
      </c>
      <c r="D181" s="491">
        <f t="shared" ref="D181:G181" si="55">D22+D23+D24+D25+D26+D29+SUM(D44:D47)+SUM(D49:D53)-D54+D32-D33+SUM(D65:D70)+D72</f>
        <v>1557201</v>
      </c>
      <c r="E181" s="491">
        <f t="shared" si="55"/>
        <v>1596969</v>
      </c>
      <c r="F181" s="491">
        <f t="shared" si="55"/>
        <v>1627276</v>
      </c>
      <c r="G181" s="491">
        <f t="shared" si="55"/>
        <v>1604792</v>
      </c>
    </row>
    <row r="182" spans="1:7">
      <c r="A182" s="1805" t="s">
        <v>410</v>
      </c>
      <c r="B182" s="1804"/>
      <c r="C182" s="1804" t="s">
        <v>411</v>
      </c>
      <c r="D182" s="491">
        <f t="shared" ref="D182:G182" si="56">D181+D171</f>
        <v>1591046</v>
      </c>
      <c r="E182" s="491">
        <f t="shared" si="56"/>
        <v>1634409</v>
      </c>
      <c r="F182" s="491">
        <f t="shared" si="56"/>
        <v>1658555</v>
      </c>
      <c r="G182" s="491">
        <f t="shared" si="56"/>
        <v>1646288</v>
      </c>
    </row>
    <row r="183" spans="1:7">
      <c r="A183" s="1805" t="s">
        <v>412</v>
      </c>
      <c r="B183" s="1804"/>
      <c r="C183" s="1804" t="s">
        <v>413</v>
      </c>
      <c r="D183" s="491">
        <f t="shared" ref="D183:G183" si="57">D4+D5-D7+D38+D39+D40+D41+D43+D13-D16+D57+D58+D60+D62</f>
        <v>1528888</v>
      </c>
      <c r="E183" s="491">
        <f t="shared" si="57"/>
        <v>1578837</v>
      </c>
      <c r="F183" s="491">
        <f t="shared" si="57"/>
        <v>1558621</v>
      </c>
      <c r="G183" s="491">
        <f t="shared" si="57"/>
        <v>1580026</v>
      </c>
    </row>
    <row r="184" spans="1:7">
      <c r="A184" s="1805" t="s">
        <v>414</v>
      </c>
      <c r="B184" s="1804"/>
      <c r="C184" s="1804" t="s">
        <v>415</v>
      </c>
      <c r="D184" s="491">
        <f t="shared" ref="D184:G184" si="58">D183+D170</f>
        <v>1605965</v>
      </c>
      <c r="E184" s="491">
        <f t="shared" si="58"/>
        <v>1673694</v>
      </c>
      <c r="F184" s="491">
        <f t="shared" si="58"/>
        <v>1637373</v>
      </c>
      <c r="G184" s="491">
        <f t="shared" si="58"/>
        <v>1676034</v>
      </c>
    </row>
    <row r="185" spans="1:7">
      <c r="A185" s="1805"/>
      <c r="B185" s="1804"/>
      <c r="C185" s="1804" t="s">
        <v>416</v>
      </c>
      <c r="D185" s="491">
        <f t="shared" ref="D185:G186" si="59">D181-D183</f>
        <v>28313</v>
      </c>
      <c r="E185" s="491">
        <f t="shared" si="59"/>
        <v>18132</v>
      </c>
      <c r="F185" s="491">
        <f t="shared" si="59"/>
        <v>68655</v>
      </c>
      <c r="G185" s="491">
        <f t="shared" si="59"/>
        <v>24766</v>
      </c>
    </row>
    <row r="186" spans="1:7">
      <c r="A186" s="1805"/>
      <c r="B186" s="1804"/>
      <c r="C186" s="1804" t="s">
        <v>417</v>
      </c>
      <c r="D186" s="491">
        <f t="shared" si="59"/>
        <v>-14919</v>
      </c>
      <c r="E186" s="491">
        <f t="shared" si="59"/>
        <v>-39285</v>
      </c>
      <c r="F186" s="491">
        <f t="shared" si="59"/>
        <v>21182</v>
      </c>
      <c r="G186" s="491">
        <f t="shared" si="59"/>
        <v>-29746</v>
      </c>
    </row>
  </sheetData>
  <sheetProtection selectLockedCells="1" sort="0" autoFilter="0" pivotTables="0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7" max="21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6.28515625" style="1797" customWidth="1"/>
    <col min="2" max="2" width="3.7109375" style="1680" customWidth="1"/>
    <col min="3" max="3" width="44.7109375" style="1680" customWidth="1"/>
    <col min="4" max="7" width="11.42578125" style="1680" customWidth="1"/>
    <col min="8" max="16384" width="11.42578125" style="1680"/>
  </cols>
  <sheetData>
    <row r="1" spans="1:43" s="1670" customFormat="1" ht="18" customHeight="1">
      <c r="A1" s="1806" t="s">
        <v>113</v>
      </c>
      <c r="B1" s="1807" t="s">
        <v>661</v>
      </c>
      <c r="C1" s="1807" t="s">
        <v>662</v>
      </c>
      <c r="D1" s="1666" t="s">
        <v>431</v>
      </c>
      <c r="E1" s="1667" t="s">
        <v>22</v>
      </c>
      <c r="F1" s="1666" t="s">
        <v>431</v>
      </c>
      <c r="G1" s="1667" t="s">
        <v>22</v>
      </c>
      <c r="H1" s="1668"/>
      <c r="I1" s="1669"/>
      <c r="J1" s="1669"/>
      <c r="K1" s="1669"/>
      <c r="L1" s="1669"/>
      <c r="M1" s="1669"/>
      <c r="N1" s="1669"/>
      <c r="O1" s="1669"/>
      <c r="P1" s="1669"/>
      <c r="Q1" s="1669"/>
      <c r="R1" s="1669"/>
      <c r="S1" s="1669"/>
      <c r="T1" s="1669"/>
      <c r="U1" s="1669"/>
      <c r="V1" s="1669"/>
      <c r="W1" s="1669"/>
      <c r="X1" s="1669"/>
      <c r="Y1" s="1669"/>
      <c r="Z1" s="1669"/>
      <c r="AA1" s="1669"/>
      <c r="AB1" s="1669"/>
      <c r="AC1" s="1669"/>
      <c r="AD1" s="1669"/>
      <c r="AE1" s="1669"/>
      <c r="AF1" s="1669"/>
      <c r="AG1" s="1669"/>
      <c r="AH1" s="1669"/>
      <c r="AI1" s="1669"/>
      <c r="AJ1" s="1669"/>
      <c r="AK1" s="1669"/>
      <c r="AL1" s="1669"/>
      <c r="AM1" s="1669"/>
      <c r="AN1" s="1669"/>
      <c r="AO1" s="1669"/>
      <c r="AP1" s="1669"/>
      <c r="AQ1" s="1669"/>
    </row>
    <row r="2" spans="1:43" s="1676" customFormat="1" ht="15" customHeight="1">
      <c r="A2" s="1808"/>
      <c r="B2" s="1672"/>
      <c r="C2" s="1673" t="s">
        <v>432</v>
      </c>
      <c r="D2" s="1674">
        <v>2016</v>
      </c>
      <c r="E2" s="1675">
        <v>2017</v>
      </c>
      <c r="F2" s="1674">
        <v>2017</v>
      </c>
      <c r="G2" s="1675">
        <v>2018</v>
      </c>
    </row>
    <row r="3" spans="1:43" ht="15" customHeight="1">
      <c r="A3" s="1677" t="s">
        <v>433</v>
      </c>
      <c r="B3" s="1678"/>
      <c r="C3" s="1678"/>
      <c r="D3" s="1679"/>
      <c r="E3" s="1679"/>
      <c r="F3" s="1679"/>
      <c r="G3" s="1679"/>
    </row>
    <row r="4" spans="1:43" s="1684" customFormat="1" ht="12.75" customHeight="1">
      <c r="A4" s="1809">
        <v>30</v>
      </c>
      <c r="B4" s="1682"/>
      <c r="C4" s="1683" t="s">
        <v>116</v>
      </c>
      <c r="D4" s="280">
        <v>1001743.01691</v>
      </c>
      <c r="E4" s="280">
        <v>1014064.4</v>
      </c>
      <c r="F4" s="281">
        <v>1005761</v>
      </c>
      <c r="G4" s="281">
        <v>1023527</v>
      </c>
    </row>
    <row r="5" spans="1:43" s="1684" customFormat="1" ht="12.75" customHeight="1">
      <c r="A5" s="1691">
        <v>31</v>
      </c>
      <c r="B5" s="1686"/>
      <c r="C5" s="1687" t="s">
        <v>434</v>
      </c>
      <c r="D5" s="286">
        <v>301424.39029999997</v>
      </c>
      <c r="E5" s="286">
        <v>283299.7</v>
      </c>
      <c r="F5" s="287">
        <v>312789.5</v>
      </c>
      <c r="G5" s="287">
        <v>288167.59999999998</v>
      </c>
    </row>
    <row r="6" spans="1:43" s="1684" customFormat="1" ht="12.75" customHeight="1">
      <c r="A6" s="1688" t="s">
        <v>118</v>
      </c>
      <c r="B6" s="1689"/>
      <c r="C6" s="1690" t="s">
        <v>435</v>
      </c>
      <c r="D6" s="286">
        <v>47170.730729999996</v>
      </c>
      <c r="E6" s="286">
        <v>46831.6</v>
      </c>
      <c r="F6" s="287">
        <v>47004.639999999999</v>
      </c>
      <c r="G6" s="287">
        <v>45894.1</v>
      </c>
    </row>
    <row r="7" spans="1:43" s="1684" customFormat="1" ht="12.75" customHeight="1">
      <c r="A7" s="1688" t="s">
        <v>436</v>
      </c>
      <c r="B7" s="1689"/>
      <c r="C7" s="1690" t="s">
        <v>437</v>
      </c>
      <c r="D7" s="286">
        <v>0</v>
      </c>
      <c r="E7" s="286">
        <v>0</v>
      </c>
      <c r="F7" s="287">
        <v>0</v>
      </c>
      <c r="G7" s="287">
        <v>0</v>
      </c>
    </row>
    <row r="8" spans="1:43" s="1684" customFormat="1" ht="12.75" customHeight="1">
      <c r="A8" s="1691">
        <v>330</v>
      </c>
      <c r="B8" s="1686"/>
      <c r="C8" s="1687" t="s">
        <v>438</v>
      </c>
      <c r="D8" s="286">
        <v>93323.962419999996</v>
      </c>
      <c r="E8" s="286">
        <v>103663</v>
      </c>
      <c r="F8" s="287">
        <v>103127.5</v>
      </c>
      <c r="G8" s="287">
        <v>103876.5</v>
      </c>
    </row>
    <row r="9" spans="1:43" s="1684" customFormat="1" ht="12.75" customHeight="1">
      <c r="A9" s="1691">
        <v>332</v>
      </c>
      <c r="B9" s="1686"/>
      <c r="C9" s="1687" t="s">
        <v>439</v>
      </c>
      <c r="D9" s="286">
        <v>0</v>
      </c>
      <c r="E9" s="286">
        <v>0</v>
      </c>
      <c r="F9" s="287">
        <v>0</v>
      </c>
      <c r="G9" s="287">
        <v>0</v>
      </c>
    </row>
    <row r="10" spans="1:43" s="1684" customFormat="1" ht="12.75" customHeight="1">
      <c r="A10" s="1691">
        <v>339</v>
      </c>
      <c r="B10" s="1686"/>
      <c r="C10" s="1687" t="s">
        <v>440</v>
      </c>
      <c r="D10" s="286">
        <v>0</v>
      </c>
      <c r="E10" s="286">
        <v>0</v>
      </c>
      <c r="F10" s="287">
        <v>0</v>
      </c>
      <c r="G10" s="287">
        <v>0</v>
      </c>
    </row>
    <row r="11" spans="1:43" s="1811" customFormat="1" ht="28.15" customHeight="1">
      <c r="A11" s="1692">
        <v>350</v>
      </c>
      <c r="B11" s="1810"/>
      <c r="C11" s="1694" t="s">
        <v>441</v>
      </c>
      <c r="D11" s="286">
        <v>27425.524120000002</v>
      </c>
      <c r="E11" s="286">
        <v>17022.169999999998</v>
      </c>
      <c r="F11" s="287">
        <v>20844.330000000002</v>
      </c>
      <c r="G11" s="287">
        <v>17207.7</v>
      </c>
    </row>
    <row r="12" spans="1:43" s="1695" customFormat="1" ht="25.5">
      <c r="A12" s="1692">
        <v>351</v>
      </c>
      <c r="B12" s="1693"/>
      <c r="C12" s="1694" t="s">
        <v>442</v>
      </c>
      <c r="D12" s="286">
        <v>0</v>
      </c>
      <c r="E12" s="286">
        <v>0</v>
      </c>
      <c r="F12" s="287">
        <v>0</v>
      </c>
      <c r="G12" s="287">
        <v>0</v>
      </c>
    </row>
    <row r="13" spans="1:43" s="1684" customFormat="1" ht="12.75" customHeight="1">
      <c r="A13" s="1691">
        <v>36</v>
      </c>
      <c r="B13" s="1686"/>
      <c r="C13" s="1687" t="s">
        <v>443</v>
      </c>
      <c r="D13" s="286">
        <v>1831214.2000800001</v>
      </c>
      <c r="E13" s="286">
        <v>1854879</v>
      </c>
      <c r="F13" s="287">
        <v>1824833</v>
      </c>
      <c r="G13" s="287">
        <v>1906389</v>
      </c>
    </row>
    <row r="14" spans="1:43" s="1684" customFormat="1" ht="12.75" customHeight="1">
      <c r="A14" s="1696" t="s">
        <v>444</v>
      </c>
      <c r="B14" s="1686"/>
      <c r="C14" s="1697" t="s">
        <v>445</v>
      </c>
      <c r="D14" s="286">
        <v>524116.51379</v>
      </c>
      <c r="E14" s="286">
        <v>536445.30000000005</v>
      </c>
      <c r="F14" s="287">
        <v>539765.30000000005</v>
      </c>
      <c r="G14" s="287">
        <v>552176.69999999995</v>
      </c>
    </row>
    <row r="15" spans="1:43" s="1684" customFormat="1" ht="12.75" customHeight="1">
      <c r="A15" s="1696" t="s">
        <v>446</v>
      </c>
      <c r="B15" s="1686"/>
      <c r="C15" s="1697" t="s">
        <v>447</v>
      </c>
      <c r="D15" s="286">
        <v>25466.74553</v>
      </c>
      <c r="E15" s="286">
        <v>26420</v>
      </c>
      <c r="F15" s="287">
        <v>21384.14</v>
      </c>
      <c r="G15" s="287">
        <v>28025.599999999999</v>
      </c>
    </row>
    <row r="16" spans="1:43" s="1699" customFormat="1" ht="26.25" customHeight="1">
      <c r="A16" s="1696" t="s">
        <v>448</v>
      </c>
      <c r="B16" s="1698"/>
      <c r="C16" s="1697" t="s">
        <v>449</v>
      </c>
      <c r="D16" s="286">
        <v>79994.028049999994</v>
      </c>
      <c r="E16" s="286">
        <v>82710</v>
      </c>
      <c r="F16" s="287">
        <v>82353.149999999994</v>
      </c>
      <c r="G16" s="287">
        <v>86826</v>
      </c>
    </row>
    <row r="17" spans="1:7" s="1700" customFormat="1">
      <c r="A17" s="1691">
        <v>37</v>
      </c>
      <c r="B17" s="1686"/>
      <c r="C17" s="1687" t="s">
        <v>450</v>
      </c>
      <c r="D17" s="286">
        <v>125364.25639</v>
      </c>
      <c r="E17" s="286">
        <v>128051.1</v>
      </c>
      <c r="F17" s="287">
        <v>133029.5</v>
      </c>
      <c r="G17" s="287">
        <v>127878.2</v>
      </c>
    </row>
    <row r="18" spans="1:7" s="1700" customFormat="1">
      <c r="A18" s="1701" t="s">
        <v>451</v>
      </c>
      <c r="B18" s="1689"/>
      <c r="C18" s="1690" t="s">
        <v>452</v>
      </c>
      <c r="D18" s="286">
        <v>73077.107000000004</v>
      </c>
      <c r="E18" s="286">
        <v>74900</v>
      </c>
      <c r="F18" s="287">
        <v>81752.03</v>
      </c>
      <c r="G18" s="287">
        <v>74900</v>
      </c>
    </row>
    <row r="19" spans="1:7" s="1700" customFormat="1">
      <c r="A19" s="1701" t="s">
        <v>453</v>
      </c>
      <c r="B19" s="1689"/>
      <c r="C19" s="1690" t="s">
        <v>454</v>
      </c>
      <c r="D19" s="286">
        <v>45593.297100000003</v>
      </c>
      <c r="E19" s="286">
        <v>44476</v>
      </c>
      <c r="F19" s="287">
        <v>44209.72</v>
      </c>
      <c r="G19" s="287">
        <v>44563</v>
      </c>
    </row>
    <row r="20" spans="1:7" s="1684" customFormat="1" ht="12.75" customHeight="1">
      <c r="A20" s="1812">
        <v>39</v>
      </c>
      <c r="B20" s="1703"/>
      <c r="C20" s="1704" t="s">
        <v>138</v>
      </c>
      <c r="D20" s="308">
        <v>200934.01309999998</v>
      </c>
      <c r="E20" s="308">
        <v>203696.8</v>
      </c>
      <c r="F20" s="309">
        <v>203000.6</v>
      </c>
      <c r="G20" s="309">
        <v>205480.8</v>
      </c>
    </row>
    <row r="21" spans="1:7" ht="12.75" customHeight="1">
      <c r="A21" s="1813"/>
      <c r="B21" s="1705"/>
      <c r="C21" s="1706" t="s">
        <v>455</v>
      </c>
      <c r="D21" s="312">
        <f t="shared" ref="D21:G21" si="0">D4+D5+SUM(D8:D13)+D17</f>
        <v>3380495.3502199994</v>
      </c>
      <c r="E21" s="312">
        <f t="shared" si="0"/>
        <v>3400979.37</v>
      </c>
      <c r="F21" s="312">
        <f t="shared" si="0"/>
        <v>3400384.83</v>
      </c>
      <c r="G21" s="312">
        <f t="shared" si="0"/>
        <v>3467046</v>
      </c>
    </row>
    <row r="22" spans="1:7" s="1811" customFormat="1" ht="12.75" customHeight="1">
      <c r="A22" s="1692" t="s">
        <v>216</v>
      </c>
      <c r="B22" s="1810"/>
      <c r="C22" s="1694" t="s">
        <v>456</v>
      </c>
      <c r="D22" s="507">
        <v>1443636.35274</v>
      </c>
      <c r="E22" s="507">
        <v>1431405</v>
      </c>
      <c r="F22" s="508">
        <v>1507126.52</v>
      </c>
      <c r="G22" s="508">
        <v>1515800</v>
      </c>
    </row>
    <row r="23" spans="1:7" s="1811" customFormat="1">
      <c r="A23" s="1692" t="s">
        <v>218</v>
      </c>
      <c r="B23" s="1810"/>
      <c r="C23" s="1694" t="s">
        <v>457</v>
      </c>
      <c r="D23" s="507">
        <v>454917.37450000003</v>
      </c>
      <c r="E23" s="507">
        <v>440970</v>
      </c>
      <c r="F23" s="508">
        <v>442290.179</v>
      </c>
      <c r="G23" s="508">
        <v>441092.2</v>
      </c>
    </row>
    <row r="24" spans="1:7" s="1707" customFormat="1" ht="12.75" customHeight="1">
      <c r="A24" s="1691">
        <v>41</v>
      </c>
      <c r="B24" s="1686"/>
      <c r="C24" s="1687" t="s">
        <v>458</v>
      </c>
      <c r="D24" s="335">
        <v>140020.42290000001</v>
      </c>
      <c r="E24" s="335">
        <v>140965.1</v>
      </c>
      <c r="F24" s="336">
        <v>166284.995</v>
      </c>
      <c r="G24" s="336">
        <v>142447.20000000001</v>
      </c>
    </row>
    <row r="25" spans="1:7" s="1684" customFormat="1" ht="12.75" customHeight="1">
      <c r="A25" s="1814">
        <v>42</v>
      </c>
      <c r="B25" s="1709"/>
      <c r="C25" s="1687" t="s">
        <v>459</v>
      </c>
      <c r="D25" s="335">
        <v>256932.20543</v>
      </c>
      <c r="E25" s="335">
        <v>270685.3</v>
      </c>
      <c r="F25" s="336">
        <v>263958.96899999998</v>
      </c>
      <c r="G25" s="336">
        <v>282960.5</v>
      </c>
    </row>
    <row r="26" spans="1:7" s="1710" customFormat="1" ht="12.75" customHeight="1">
      <c r="A26" s="1692">
        <v>430</v>
      </c>
      <c r="B26" s="1686"/>
      <c r="C26" s="1687" t="s">
        <v>460</v>
      </c>
      <c r="D26" s="497">
        <v>16542.204600000001</v>
      </c>
      <c r="E26" s="497">
        <v>13612.4</v>
      </c>
      <c r="F26" s="498">
        <v>14709.1937</v>
      </c>
      <c r="G26" s="498">
        <v>14159.9</v>
      </c>
    </row>
    <row r="27" spans="1:7" s="1710" customFormat="1" ht="12.75" customHeight="1">
      <c r="A27" s="1692">
        <v>431</v>
      </c>
      <c r="B27" s="1686"/>
      <c r="C27" s="1687" t="s">
        <v>461</v>
      </c>
      <c r="D27" s="497">
        <v>0</v>
      </c>
      <c r="E27" s="497">
        <v>0</v>
      </c>
      <c r="F27" s="498">
        <v>0</v>
      </c>
      <c r="G27" s="498">
        <v>0</v>
      </c>
    </row>
    <row r="28" spans="1:7" s="1710" customFormat="1" ht="12.75" customHeight="1">
      <c r="A28" s="1692">
        <v>432</v>
      </c>
      <c r="B28" s="1686"/>
      <c r="C28" s="1687" t="s">
        <v>462</v>
      </c>
      <c r="D28" s="497">
        <v>0</v>
      </c>
      <c r="E28" s="497">
        <v>0</v>
      </c>
      <c r="F28" s="498">
        <v>0</v>
      </c>
      <c r="G28" s="498">
        <v>0</v>
      </c>
    </row>
    <row r="29" spans="1:7" s="1710" customFormat="1" ht="12.75" customHeight="1">
      <c r="A29" s="1692">
        <v>439</v>
      </c>
      <c r="B29" s="1686"/>
      <c r="C29" s="1687" t="s">
        <v>463</v>
      </c>
      <c r="D29" s="497">
        <v>5233.6425199999994</v>
      </c>
      <c r="E29" s="497">
        <v>2524.9</v>
      </c>
      <c r="F29" s="498">
        <v>18288.061000000002</v>
      </c>
      <c r="G29" s="498">
        <v>2616</v>
      </c>
    </row>
    <row r="30" spans="1:7" s="1684" customFormat="1" ht="25.5">
      <c r="A30" s="1692">
        <v>450</v>
      </c>
      <c r="B30" s="1693"/>
      <c r="C30" s="1694" t="s">
        <v>464</v>
      </c>
      <c r="D30" s="286">
        <v>10003.556279999999</v>
      </c>
      <c r="E30" s="286">
        <v>11529.4</v>
      </c>
      <c r="F30" s="287">
        <v>8390.1992499999997</v>
      </c>
      <c r="G30" s="287">
        <v>8053.9</v>
      </c>
    </row>
    <row r="31" spans="1:7" s="1695" customFormat="1" ht="25.5">
      <c r="A31" s="1692">
        <v>451</v>
      </c>
      <c r="B31" s="1693"/>
      <c r="C31" s="1694" t="s">
        <v>465</v>
      </c>
      <c r="D31" s="335">
        <v>0</v>
      </c>
      <c r="E31" s="335">
        <v>0</v>
      </c>
      <c r="F31" s="336">
        <v>0</v>
      </c>
      <c r="G31" s="336">
        <v>0</v>
      </c>
    </row>
    <row r="32" spans="1:7" s="1684" customFormat="1" ht="12.75" customHeight="1">
      <c r="A32" s="1691">
        <v>46</v>
      </c>
      <c r="B32" s="1686"/>
      <c r="C32" s="1687" t="s">
        <v>466</v>
      </c>
      <c r="D32" s="335">
        <v>851576.99447999988</v>
      </c>
      <c r="E32" s="335">
        <v>898843.9</v>
      </c>
      <c r="F32" s="336">
        <v>892942.64199999999</v>
      </c>
      <c r="G32" s="336">
        <v>909353.2</v>
      </c>
    </row>
    <row r="33" spans="1:7" s="1699" customFormat="1" ht="25.5">
      <c r="A33" s="1696" t="s">
        <v>467</v>
      </c>
      <c r="B33" s="1815"/>
      <c r="C33" s="1697" t="s">
        <v>468</v>
      </c>
      <c r="D33" s="1004">
        <v>0</v>
      </c>
      <c r="E33" s="1004">
        <v>0</v>
      </c>
      <c r="F33" s="1005">
        <v>0</v>
      </c>
      <c r="G33" s="1005">
        <v>0</v>
      </c>
    </row>
    <row r="34" spans="1:7" s="1684" customFormat="1" ht="15" customHeight="1">
      <c r="A34" s="1691">
        <v>47</v>
      </c>
      <c r="B34" s="1686"/>
      <c r="C34" s="1687" t="s">
        <v>450</v>
      </c>
      <c r="D34" s="335">
        <v>125364.25639</v>
      </c>
      <c r="E34" s="335">
        <v>128051.1</v>
      </c>
      <c r="F34" s="336">
        <v>133029.476</v>
      </c>
      <c r="G34" s="336">
        <v>127878</v>
      </c>
    </row>
    <row r="35" spans="1:7" s="1684" customFormat="1" ht="15" customHeight="1">
      <c r="A35" s="1812">
        <v>49</v>
      </c>
      <c r="B35" s="1703"/>
      <c r="C35" s="1704" t="s">
        <v>138</v>
      </c>
      <c r="D35" s="380">
        <v>200934.01309999998</v>
      </c>
      <c r="E35" s="380">
        <v>203696.8</v>
      </c>
      <c r="F35" s="381">
        <v>203000.56200000001</v>
      </c>
      <c r="G35" s="381">
        <v>205480.8</v>
      </c>
    </row>
    <row r="36" spans="1:7" ht="13.5" customHeight="1">
      <c r="A36" s="1813"/>
      <c r="B36" s="1712"/>
      <c r="C36" s="1706" t="s">
        <v>469</v>
      </c>
      <c r="D36" s="312">
        <f t="shared" ref="D36:G36" si="1">D22+D23+D24+D25+D26+D27+D28+D29+D30+D31+D32+D34</f>
        <v>3304227.0098400004</v>
      </c>
      <c r="E36" s="312">
        <f t="shared" si="1"/>
        <v>3338587.0999999996</v>
      </c>
      <c r="F36" s="312">
        <f t="shared" si="1"/>
        <v>3447020.2349500004</v>
      </c>
      <c r="G36" s="312">
        <f t="shared" si="1"/>
        <v>3444360.8999999994</v>
      </c>
    </row>
    <row r="37" spans="1:7" s="1713" customFormat="1" ht="15" customHeight="1">
      <c r="A37" s="1813"/>
      <c r="B37" s="1712"/>
      <c r="C37" s="1706" t="s">
        <v>470</v>
      </c>
      <c r="D37" s="312">
        <f t="shared" ref="D37:G37" si="2">D36-D21</f>
        <v>-76268.340379999019</v>
      </c>
      <c r="E37" s="312">
        <f t="shared" si="2"/>
        <v>-62392.270000000484</v>
      </c>
      <c r="F37" s="312">
        <f t="shared" si="2"/>
        <v>46635.404950000346</v>
      </c>
      <c r="G37" s="312">
        <f t="shared" si="2"/>
        <v>-22685.100000000559</v>
      </c>
    </row>
    <row r="38" spans="1:7" s="1695" customFormat="1" ht="15" customHeight="1">
      <c r="A38" s="1691">
        <v>340</v>
      </c>
      <c r="B38" s="1686"/>
      <c r="C38" s="1687" t="s">
        <v>471</v>
      </c>
      <c r="D38" s="335">
        <v>32565.910899999999</v>
      </c>
      <c r="E38" s="335">
        <v>26871</v>
      </c>
      <c r="F38" s="336">
        <v>23846.239099999999</v>
      </c>
      <c r="G38" s="336">
        <v>25996</v>
      </c>
    </row>
    <row r="39" spans="1:7" s="1695" customFormat="1" ht="15" customHeight="1">
      <c r="A39" s="1691">
        <v>341</v>
      </c>
      <c r="B39" s="1686"/>
      <c r="C39" s="1687" t="s">
        <v>472</v>
      </c>
      <c r="D39" s="335">
        <v>1.2723</v>
      </c>
      <c r="E39" s="335">
        <v>20</v>
      </c>
      <c r="F39" s="336">
        <v>1.4756899999999999</v>
      </c>
      <c r="G39" s="336">
        <v>20</v>
      </c>
    </row>
    <row r="40" spans="1:7" s="1699" customFormat="1" ht="15" customHeight="1">
      <c r="A40" s="1692">
        <v>342</v>
      </c>
      <c r="B40" s="1810"/>
      <c r="C40" s="1694" t="s">
        <v>473</v>
      </c>
      <c r="D40" s="507">
        <v>2179.3988799999997</v>
      </c>
      <c r="E40" s="507">
        <v>2871</v>
      </c>
      <c r="F40" s="508">
        <v>2109.8030699999999</v>
      </c>
      <c r="G40" s="508">
        <v>2472.5</v>
      </c>
    </row>
    <row r="41" spans="1:7" s="1695" customFormat="1" ht="15" customHeight="1">
      <c r="A41" s="1691">
        <v>343</v>
      </c>
      <c r="B41" s="1686"/>
      <c r="C41" s="1687" t="s">
        <v>474</v>
      </c>
      <c r="D41" s="335">
        <v>0</v>
      </c>
      <c r="E41" s="335">
        <v>0</v>
      </c>
      <c r="F41" s="336">
        <v>0</v>
      </c>
      <c r="G41" s="336">
        <v>0</v>
      </c>
    </row>
    <row r="42" spans="1:7" s="1699" customFormat="1" ht="15" customHeight="1">
      <c r="A42" s="1692">
        <v>344</v>
      </c>
      <c r="B42" s="1810"/>
      <c r="C42" s="1694" t="s">
        <v>475</v>
      </c>
      <c r="D42" s="507">
        <v>0</v>
      </c>
      <c r="E42" s="507">
        <v>0</v>
      </c>
      <c r="F42" s="508">
        <v>0</v>
      </c>
      <c r="G42" s="508">
        <v>0</v>
      </c>
    </row>
    <row r="43" spans="1:7" s="1695" customFormat="1" ht="15" customHeight="1">
      <c r="A43" s="1691">
        <v>349</v>
      </c>
      <c r="B43" s="1686"/>
      <c r="C43" s="1687" t="s">
        <v>476</v>
      </c>
      <c r="D43" s="335">
        <v>3670.7217199999996</v>
      </c>
      <c r="E43" s="335">
        <v>3197.2</v>
      </c>
      <c r="F43" s="336">
        <v>3807.8243600000001</v>
      </c>
      <c r="G43" s="336">
        <v>3087.2</v>
      </c>
    </row>
    <row r="44" spans="1:7" s="1684" customFormat="1" ht="15" customHeight="1">
      <c r="A44" s="1691">
        <v>440</v>
      </c>
      <c r="B44" s="1686"/>
      <c r="C44" s="1687" t="s">
        <v>477</v>
      </c>
      <c r="D44" s="335">
        <v>11430.846100000001</v>
      </c>
      <c r="E44" s="335">
        <v>12344.4</v>
      </c>
      <c r="F44" s="336">
        <v>11507.6553</v>
      </c>
      <c r="G44" s="336">
        <v>12226.2</v>
      </c>
    </row>
    <row r="45" spans="1:7" s="1811" customFormat="1" ht="15" customHeight="1">
      <c r="A45" s="1692">
        <v>441</v>
      </c>
      <c r="B45" s="1810"/>
      <c r="C45" s="1694" t="s">
        <v>478</v>
      </c>
      <c r="D45" s="1006">
        <v>204.4768</v>
      </c>
      <c r="E45" s="1006">
        <v>30</v>
      </c>
      <c r="F45" s="1007">
        <v>738.59456999999998</v>
      </c>
      <c r="G45" s="1007">
        <v>50</v>
      </c>
    </row>
    <row r="46" spans="1:7" s="1811" customFormat="1" ht="15" customHeight="1">
      <c r="A46" s="1692">
        <v>442</v>
      </c>
      <c r="B46" s="1810"/>
      <c r="C46" s="1694" t="s">
        <v>479</v>
      </c>
      <c r="D46" s="507">
        <v>0</v>
      </c>
      <c r="E46" s="507">
        <v>0</v>
      </c>
      <c r="F46" s="508">
        <v>0</v>
      </c>
      <c r="G46" s="508">
        <v>0</v>
      </c>
    </row>
    <row r="47" spans="1:7" s="1684" customFormat="1" ht="15" customHeight="1">
      <c r="A47" s="1691">
        <v>443</v>
      </c>
      <c r="B47" s="1686"/>
      <c r="C47" s="1687" t="s">
        <v>480</v>
      </c>
      <c r="D47" s="349">
        <v>0</v>
      </c>
      <c r="E47" s="349">
        <v>0</v>
      </c>
      <c r="F47" s="350">
        <v>0</v>
      </c>
      <c r="G47" s="350">
        <v>0</v>
      </c>
    </row>
    <row r="48" spans="1:7" s="1684" customFormat="1" ht="15" customHeight="1">
      <c r="A48" s="1691">
        <v>444</v>
      </c>
      <c r="B48" s="1686"/>
      <c r="C48" s="1687" t="s">
        <v>481</v>
      </c>
      <c r="D48" s="349">
        <v>5102.0020000000004</v>
      </c>
      <c r="E48" s="349">
        <v>0</v>
      </c>
      <c r="F48" s="350">
        <v>0</v>
      </c>
      <c r="G48" s="350">
        <v>0</v>
      </c>
    </row>
    <row r="49" spans="1:7" s="1684" customFormat="1" ht="15" customHeight="1">
      <c r="A49" s="1691">
        <v>445</v>
      </c>
      <c r="B49" s="1686"/>
      <c r="C49" s="1687" t="s">
        <v>482</v>
      </c>
      <c r="D49" s="335">
        <v>205.84877</v>
      </c>
      <c r="E49" s="335">
        <v>238.7</v>
      </c>
      <c r="F49" s="336">
        <v>176.70570000000001</v>
      </c>
      <c r="G49" s="336">
        <v>238.9</v>
      </c>
    </row>
    <row r="50" spans="1:7" s="1684" customFormat="1" ht="15" customHeight="1">
      <c r="A50" s="1691">
        <v>446</v>
      </c>
      <c r="B50" s="1686"/>
      <c r="C50" s="1687" t="s">
        <v>483</v>
      </c>
      <c r="D50" s="335">
        <v>38564.900370000003</v>
      </c>
      <c r="E50" s="335">
        <v>40227</v>
      </c>
      <c r="F50" s="336">
        <v>40544.874000000003</v>
      </c>
      <c r="G50" s="336">
        <v>40604</v>
      </c>
    </row>
    <row r="51" spans="1:7" s="1811" customFormat="1" ht="15" customHeight="1">
      <c r="A51" s="1692">
        <v>447</v>
      </c>
      <c r="B51" s="1810"/>
      <c r="C51" s="1694" t="s">
        <v>484</v>
      </c>
      <c r="D51" s="507">
        <v>7699.5785900000001</v>
      </c>
      <c r="E51" s="507">
        <v>8177.5</v>
      </c>
      <c r="F51" s="508">
        <v>7596.7841600000002</v>
      </c>
      <c r="G51" s="508">
        <v>7735.5</v>
      </c>
    </row>
    <row r="52" spans="1:7" s="1684" customFormat="1" ht="15" customHeight="1">
      <c r="A52" s="1691">
        <v>448</v>
      </c>
      <c r="B52" s="1686"/>
      <c r="C52" s="1687" t="s">
        <v>485</v>
      </c>
      <c r="D52" s="349">
        <v>0</v>
      </c>
      <c r="E52" s="349">
        <v>0</v>
      </c>
      <c r="F52" s="350">
        <v>0</v>
      </c>
      <c r="G52" s="350">
        <v>0</v>
      </c>
    </row>
    <row r="53" spans="1:7" s="1811" customFormat="1" ht="15" customHeight="1">
      <c r="A53" s="1692">
        <v>449</v>
      </c>
      <c r="B53" s="1810"/>
      <c r="C53" s="1694" t="s">
        <v>486</v>
      </c>
      <c r="D53" s="1006">
        <v>3200.3766900000001</v>
      </c>
      <c r="E53" s="1006">
        <v>0</v>
      </c>
      <c r="F53" s="1007">
        <v>4022.4553599999999</v>
      </c>
      <c r="G53" s="1007">
        <v>900</v>
      </c>
    </row>
    <row r="54" spans="1:7" s="1695" customFormat="1" ht="13.5" customHeight="1">
      <c r="A54" s="1714" t="s">
        <v>487</v>
      </c>
      <c r="B54" s="1715"/>
      <c r="C54" s="1715" t="s">
        <v>488</v>
      </c>
      <c r="D54" s="1008">
        <v>0</v>
      </c>
      <c r="E54" s="1008">
        <v>0</v>
      </c>
      <c r="F54" s="1009">
        <v>0</v>
      </c>
      <c r="G54" s="1009">
        <v>0</v>
      </c>
    </row>
    <row r="55" spans="1:7" ht="15" customHeight="1">
      <c r="A55" s="1816"/>
      <c r="B55" s="1712"/>
      <c r="C55" s="1706" t="s">
        <v>489</v>
      </c>
      <c r="D55" s="312">
        <f t="shared" ref="D55:G55" si="3">SUM(D44:D53)-SUM(D38:D43)</f>
        <v>27990.72552</v>
      </c>
      <c r="E55" s="312">
        <f t="shared" si="3"/>
        <v>28058.400000000001</v>
      </c>
      <c r="F55" s="312">
        <f t="shared" ref="F55" si="4">SUM(F44:F53)-SUM(F38:F43)</f>
        <v>34821.726870000006</v>
      </c>
      <c r="G55" s="312">
        <f t="shared" si="3"/>
        <v>30178.899999999998</v>
      </c>
    </row>
    <row r="56" spans="1:7" ht="14.25" customHeight="1">
      <c r="A56" s="1816"/>
      <c r="B56" s="1712"/>
      <c r="C56" s="1706" t="s">
        <v>490</v>
      </c>
      <c r="D56" s="312">
        <f t="shared" ref="D56:G56" si="5">D55+D37</f>
        <v>-48277.614859999019</v>
      </c>
      <c r="E56" s="312">
        <f t="shared" si="5"/>
        <v>-34333.870000000483</v>
      </c>
      <c r="F56" s="312">
        <f t="shared" si="5"/>
        <v>81457.131820000359</v>
      </c>
      <c r="G56" s="312">
        <f t="shared" si="5"/>
        <v>7493.799999999439</v>
      </c>
    </row>
    <row r="57" spans="1:7" s="1684" customFormat="1" ht="15.75" customHeight="1">
      <c r="A57" s="1817">
        <v>380</v>
      </c>
      <c r="B57" s="1717"/>
      <c r="C57" s="1718" t="s">
        <v>491</v>
      </c>
      <c r="D57" s="345">
        <v>0</v>
      </c>
      <c r="E57" s="345">
        <v>0</v>
      </c>
      <c r="F57" s="346">
        <v>0</v>
      </c>
      <c r="G57" s="346">
        <v>0</v>
      </c>
    </row>
    <row r="58" spans="1:7" s="1684" customFormat="1" ht="15.75" customHeight="1">
      <c r="A58" s="1817">
        <v>381</v>
      </c>
      <c r="B58" s="1717"/>
      <c r="C58" s="1718" t="s">
        <v>492</v>
      </c>
      <c r="D58" s="345">
        <v>0</v>
      </c>
      <c r="E58" s="345">
        <v>0</v>
      </c>
      <c r="F58" s="346">
        <v>0</v>
      </c>
      <c r="G58" s="346">
        <v>0</v>
      </c>
    </row>
    <row r="59" spans="1:7" s="1695" customFormat="1" ht="27.6" customHeight="1">
      <c r="A59" s="1692">
        <v>383</v>
      </c>
      <c r="B59" s="1693"/>
      <c r="C59" s="1694" t="s">
        <v>493</v>
      </c>
      <c r="D59" s="347">
        <v>0</v>
      </c>
      <c r="E59" s="347">
        <v>0</v>
      </c>
      <c r="F59" s="348">
        <v>0</v>
      </c>
      <c r="G59" s="348">
        <v>0</v>
      </c>
    </row>
    <row r="60" spans="1:7" s="1695" customFormat="1">
      <c r="A60" s="1692">
        <v>3840</v>
      </c>
      <c r="B60" s="1693"/>
      <c r="C60" s="1694" t="s">
        <v>494</v>
      </c>
      <c r="D60" s="502">
        <v>0</v>
      </c>
      <c r="E60" s="502">
        <v>0</v>
      </c>
      <c r="F60" s="503">
        <v>0</v>
      </c>
      <c r="G60" s="503">
        <v>0</v>
      </c>
    </row>
    <row r="61" spans="1:7" s="1695" customFormat="1" ht="26.45" customHeight="1">
      <c r="A61" s="1692">
        <v>3841</v>
      </c>
      <c r="B61" s="1693"/>
      <c r="C61" s="1694" t="s">
        <v>495</v>
      </c>
      <c r="D61" s="502">
        <v>0</v>
      </c>
      <c r="E61" s="502">
        <v>0</v>
      </c>
      <c r="F61" s="503">
        <v>0</v>
      </c>
      <c r="G61" s="503">
        <v>0</v>
      </c>
    </row>
    <row r="62" spans="1:7" s="1695" customFormat="1">
      <c r="A62" s="1719">
        <v>386</v>
      </c>
      <c r="B62" s="1720"/>
      <c r="C62" s="1721" t="s">
        <v>496</v>
      </c>
      <c r="D62" s="502">
        <v>0</v>
      </c>
      <c r="E62" s="502">
        <v>0</v>
      </c>
      <c r="F62" s="503">
        <v>0</v>
      </c>
      <c r="G62" s="503">
        <v>0</v>
      </c>
    </row>
    <row r="63" spans="1:7" s="1695" customFormat="1" ht="27.6" customHeight="1">
      <c r="A63" s="1692">
        <v>387</v>
      </c>
      <c r="B63" s="1693"/>
      <c r="C63" s="1694" t="s">
        <v>497</v>
      </c>
      <c r="D63" s="502">
        <v>0</v>
      </c>
      <c r="E63" s="502">
        <v>0</v>
      </c>
      <c r="F63" s="503">
        <v>0</v>
      </c>
      <c r="G63" s="503">
        <v>0</v>
      </c>
    </row>
    <row r="64" spans="1:7" s="1695" customFormat="1">
      <c r="A64" s="1691">
        <v>389</v>
      </c>
      <c r="B64" s="1722"/>
      <c r="C64" s="1687" t="s">
        <v>137</v>
      </c>
      <c r="D64" s="335">
        <v>1290.4780000000001</v>
      </c>
      <c r="E64" s="335">
        <v>50</v>
      </c>
      <c r="F64" s="336">
        <v>1765.838</v>
      </c>
      <c r="G64" s="336">
        <v>0</v>
      </c>
    </row>
    <row r="65" spans="1:7" s="1811" customFormat="1">
      <c r="A65" s="1692" t="s">
        <v>260</v>
      </c>
      <c r="B65" s="1810"/>
      <c r="C65" s="1694" t="s">
        <v>498</v>
      </c>
      <c r="D65" s="507">
        <v>0</v>
      </c>
      <c r="E65" s="507">
        <v>0</v>
      </c>
      <c r="F65" s="508">
        <v>0</v>
      </c>
      <c r="G65" s="508">
        <v>0</v>
      </c>
    </row>
    <row r="66" spans="1:7" s="1725" customFormat="1" ht="25.5">
      <c r="A66" s="1692" t="s">
        <v>262</v>
      </c>
      <c r="B66" s="1724"/>
      <c r="C66" s="1694" t="s">
        <v>499</v>
      </c>
      <c r="D66" s="347">
        <v>0</v>
      </c>
      <c r="E66" s="347">
        <v>0</v>
      </c>
      <c r="F66" s="348">
        <v>0</v>
      </c>
      <c r="G66" s="348">
        <v>0</v>
      </c>
    </row>
    <row r="67" spans="1:7" s="1684" customFormat="1">
      <c r="A67" s="1692">
        <v>481</v>
      </c>
      <c r="B67" s="1686"/>
      <c r="C67" s="1687" t="s">
        <v>500</v>
      </c>
      <c r="D67" s="335">
        <v>0</v>
      </c>
      <c r="E67" s="335">
        <v>0</v>
      </c>
      <c r="F67" s="336">
        <v>0</v>
      </c>
      <c r="G67" s="336">
        <v>0</v>
      </c>
    </row>
    <row r="68" spans="1:7" s="1684" customFormat="1">
      <c r="A68" s="1692">
        <v>482</v>
      </c>
      <c r="B68" s="1686"/>
      <c r="C68" s="1687" t="s">
        <v>501</v>
      </c>
      <c r="D68" s="335">
        <v>0</v>
      </c>
      <c r="E68" s="335">
        <v>0</v>
      </c>
      <c r="F68" s="336">
        <v>0</v>
      </c>
      <c r="G68" s="336">
        <v>0</v>
      </c>
    </row>
    <row r="69" spans="1:7" s="1684" customFormat="1">
      <c r="A69" s="1692">
        <v>483</v>
      </c>
      <c r="B69" s="1686"/>
      <c r="C69" s="1687" t="s">
        <v>502</v>
      </c>
      <c r="D69" s="335">
        <v>0</v>
      </c>
      <c r="E69" s="335">
        <v>0</v>
      </c>
      <c r="F69" s="336">
        <v>0</v>
      </c>
      <c r="G69" s="336">
        <v>0</v>
      </c>
    </row>
    <row r="70" spans="1:7" s="1684" customFormat="1">
      <c r="A70" s="1692">
        <v>484</v>
      </c>
      <c r="B70" s="1686"/>
      <c r="C70" s="1687" t="s">
        <v>503</v>
      </c>
      <c r="D70" s="335">
        <v>0</v>
      </c>
      <c r="E70" s="335">
        <v>0</v>
      </c>
      <c r="F70" s="336">
        <v>0</v>
      </c>
      <c r="G70" s="336">
        <v>0</v>
      </c>
    </row>
    <row r="71" spans="1:7" s="1811" customFormat="1" ht="25.5">
      <c r="A71" s="1692">
        <v>485</v>
      </c>
      <c r="B71" s="1810"/>
      <c r="C71" s="1694" t="s">
        <v>504</v>
      </c>
      <c r="D71" s="507">
        <v>0</v>
      </c>
      <c r="E71" s="507">
        <v>0</v>
      </c>
      <c r="F71" s="508">
        <v>0</v>
      </c>
      <c r="G71" s="508">
        <v>0</v>
      </c>
    </row>
    <row r="72" spans="1:7" s="1684" customFormat="1">
      <c r="A72" s="1692">
        <v>486</v>
      </c>
      <c r="B72" s="1686"/>
      <c r="C72" s="1687" t="s">
        <v>505</v>
      </c>
      <c r="D72" s="335">
        <v>0</v>
      </c>
      <c r="E72" s="335">
        <v>0</v>
      </c>
      <c r="F72" s="336">
        <v>0</v>
      </c>
      <c r="G72" s="336">
        <v>0</v>
      </c>
    </row>
    <row r="73" spans="1:7" s="1699" customFormat="1" ht="25.5">
      <c r="A73" s="1692">
        <v>487</v>
      </c>
      <c r="B73" s="1815"/>
      <c r="C73" s="1694" t="s">
        <v>506</v>
      </c>
      <c r="D73" s="507">
        <v>0</v>
      </c>
      <c r="E73" s="507">
        <v>0</v>
      </c>
      <c r="F73" s="508">
        <v>0</v>
      </c>
      <c r="G73" s="508">
        <v>0</v>
      </c>
    </row>
    <row r="74" spans="1:7" s="1695" customFormat="1" ht="15" customHeight="1">
      <c r="A74" s="1692">
        <v>489</v>
      </c>
      <c r="B74" s="1727"/>
      <c r="C74" s="1704" t="s">
        <v>170</v>
      </c>
      <c r="D74" s="507">
        <v>2136.1240400000002</v>
      </c>
      <c r="E74" s="507">
        <v>650</v>
      </c>
      <c r="F74" s="508">
        <v>690.07799999999997</v>
      </c>
      <c r="G74" s="508">
        <v>0</v>
      </c>
    </row>
    <row r="75" spans="1:7" s="1695" customFormat="1">
      <c r="A75" s="1728" t="s">
        <v>507</v>
      </c>
      <c r="B75" s="1727"/>
      <c r="C75" s="1715" t="s">
        <v>508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1813"/>
      <c r="B76" s="1705"/>
      <c r="C76" s="1706" t="s">
        <v>509</v>
      </c>
      <c r="D76" s="312">
        <f t="shared" ref="D76:G76" si="6">SUM(D65:D74)-SUM(D57:D64)</f>
        <v>845.64604000000008</v>
      </c>
      <c r="E76" s="312">
        <f t="shared" si="6"/>
        <v>600</v>
      </c>
      <c r="F76" s="312">
        <f t="shared" ref="F76" si="7">SUM(F65:F74)-SUM(F57:F64)</f>
        <v>-1075.76</v>
      </c>
      <c r="G76" s="312">
        <f t="shared" si="6"/>
        <v>0</v>
      </c>
    </row>
    <row r="77" spans="1:7">
      <c r="A77" s="1818"/>
      <c r="B77" s="1729"/>
      <c r="C77" s="1706" t="s">
        <v>510</v>
      </c>
      <c r="D77" s="312">
        <f t="shared" ref="D77:G77" si="8">D56+D76</f>
        <v>-47431.96881999902</v>
      </c>
      <c r="E77" s="312">
        <f t="shared" si="8"/>
        <v>-33733.870000000483</v>
      </c>
      <c r="F77" s="312">
        <f t="shared" si="8"/>
        <v>80381.371820000364</v>
      </c>
      <c r="G77" s="312">
        <f t="shared" si="8"/>
        <v>7493.799999999439</v>
      </c>
    </row>
    <row r="78" spans="1:7">
      <c r="A78" s="1819">
        <v>3</v>
      </c>
      <c r="B78" s="1730"/>
      <c r="C78" s="1731" t="s">
        <v>275</v>
      </c>
      <c r="D78" s="363">
        <f t="shared" ref="D78:G78" si="9">D20+D21+SUM(D38:D43)+SUM(D57:D64)</f>
        <v>3621137.1451199995</v>
      </c>
      <c r="E78" s="363">
        <f t="shared" si="9"/>
        <v>3637685.37</v>
      </c>
      <c r="F78" s="363">
        <f t="shared" si="9"/>
        <v>3634916.6102200001</v>
      </c>
      <c r="G78" s="363">
        <f t="shared" si="9"/>
        <v>3704102.5</v>
      </c>
    </row>
    <row r="79" spans="1:7">
      <c r="A79" s="1819">
        <v>4</v>
      </c>
      <c r="B79" s="1730"/>
      <c r="C79" s="1731" t="s">
        <v>276</v>
      </c>
      <c r="D79" s="363">
        <f t="shared" ref="D79:G79" si="10">D35+D36+SUM(D44:D53)+SUM(D65:D74)</f>
        <v>3573705.1763000009</v>
      </c>
      <c r="E79" s="363">
        <f t="shared" si="10"/>
        <v>3603951.4999999995</v>
      </c>
      <c r="F79" s="363">
        <f t="shared" si="10"/>
        <v>3715297.9440400004</v>
      </c>
      <c r="G79" s="363">
        <f t="shared" si="10"/>
        <v>3711596.2999999993</v>
      </c>
    </row>
    <row r="80" spans="1:7">
      <c r="A80" s="1820"/>
      <c r="B80" s="1732"/>
      <c r="C80" s="1733"/>
      <c r="D80" s="482"/>
      <c r="E80" s="482"/>
      <c r="F80" s="482"/>
      <c r="G80" s="482"/>
    </row>
    <row r="81" spans="1:7">
      <c r="A81" s="1734" t="s">
        <v>511</v>
      </c>
      <c r="B81" s="1735"/>
      <c r="C81" s="1735"/>
      <c r="D81" s="1015"/>
      <c r="E81" s="1015"/>
      <c r="F81" s="1015"/>
      <c r="G81" s="1015"/>
    </row>
    <row r="82" spans="1:7" s="1684" customFormat="1">
      <c r="A82" s="1736">
        <v>50</v>
      </c>
      <c r="B82" s="1737"/>
      <c r="C82" s="1737" t="s">
        <v>512</v>
      </c>
      <c r="D82" s="335">
        <v>133314.12126000001</v>
      </c>
      <c r="E82" s="335">
        <v>160658.5</v>
      </c>
      <c r="F82" s="336">
        <v>135096.21400000001</v>
      </c>
      <c r="G82" s="336">
        <v>157798</v>
      </c>
    </row>
    <row r="83" spans="1:7" s="1684" customFormat="1">
      <c r="A83" s="1736">
        <v>51</v>
      </c>
      <c r="B83" s="1737"/>
      <c r="C83" s="1737" t="s">
        <v>513</v>
      </c>
      <c r="D83" s="335">
        <v>0</v>
      </c>
      <c r="E83" s="335">
        <v>0</v>
      </c>
      <c r="F83" s="336">
        <v>0</v>
      </c>
      <c r="G83" s="336">
        <v>0</v>
      </c>
    </row>
    <row r="84" spans="1:7" s="1684" customFormat="1">
      <c r="A84" s="1736">
        <v>52</v>
      </c>
      <c r="B84" s="1737"/>
      <c r="C84" s="1737" t="s">
        <v>514</v>
      </c>
      <c r="D84" s="335">
        <v>0</v>
      </c>
      <c r="E84" s="335">
        <v>0</v>
      </c>
      <c r="F84" s="336">
        <v>0</v>
      </c>
      <c r="G84" s="336">
        <v>0</v>
      </c>
    </row>
    <row r="85" spans="1:7" s="1684" customFormat="1">
      <c r="A85" s="1738">
        <v>54</v>
      </c>
      <c r="B85" s="1739"/>
      <c r="C85" s="1739" t="s">
        <v>515</v>
      </c>
      <c r="D85" s="335">
        <v>4750.9359999999997</v>
      </c>
      <c r="E85" s="335">
        <v>6413</v>
      </c>
      <c r="F85" s="336">
        <v>4922.335</v>
      </c>
      <c r="G85" s="336">
        <v>5763</v>
      </c>
    </row>
    <row r="86" spans="1:7" s="1684" customFormat="1">
      <c r="A86" s="1738">
        <v>55</v>
      </c>
      <c r="B86" s="1739"/>
      <c r="C86" s="1739" t="s">
        <v>516</v>
      </c>
      <c r="D86" s="335">
        <v>344</v>
      </c>
      <c r="E86" s="335">
        <v>0</v>
      </c>
      <c r="F86" s="336">
        <v>61136.555</v>
      </c>
      <c r="G86" s="336">
        <v>0</v>
      </c>
    </row>
    <row r="87" spans="1:7" s="1684" customFormat="1">
      <c r="A87" s="1738">
        <v>56</v>
      </c>
      <c r="B87" s="1739"/>
      <c r="C87" s="1739" t="s">
        <v>517</v>
      </c>
      <c r="D87" s="335">
        <v>106717.34030000001</v>
      </c>
      <c r="E87" s="335">
        <v>122126.7</v>
      </c>
      <c r="F87" s="336">
        <v>107991.43700000001</v>
      </c>
      <c r="G87" s="336">
        <v>145300.29999999999</v>
      </c>
    </row>
    <row r="88" spans="1:7" s="1684" customFormat="1">
      <c r="A88" s="1736">
        <v>57</v>
      </c>
      <c r="B88" s="1737"/>
      <c r="C88" s="1737" t="s">
        <v>518</v>
      </c>
      <c r="D88" s="335">
        <v>40212.086450000003</v>
      </c>
      <c r="E88" s="335">
        <v>48158.9</v>
      </c>
      <c r="F88" s="336">
        <v>43184.9254</v>
      </c>
      <c r="G88" s="336">
        <v>46612.3</v>
      </c>
    </row>
    <row r="89" spans="1:7" s="1811" customFormat="1" ht="25.5">
      <c r="A89" s="1744">
        <v>580</v>
      </c>
      <c r="B89" s="1745"/>
      <c r="C89" s="1745" t="s">
        <v>519</v>
      </c>
      <c r="D89" s="507">
        <v>0</v>
      </c>
      <c r="E89" s="507">
        <v>0</v>
      </c>
      <c r="F89" s="508">
        <v>0</v>
      </c>
      <c r="G89" s="508">
        <v>0</v>
      </c>
    </row>
    <row r="90" spans="1:7" s="1811" customFormat="1" ht="25.5">
      <c r="A90" s="1744">
        <v>582</v>
      </c>
      <c r="B90" s="1745"/>
      <c r="C90" s="1745" t="s">
        <v>520</v>
      </c>
      <c r="D90" s="507">
        <v>0</v>
      </c>
      <c r="E90" s="507">
        <v>0</v>
      </c>
      <c r="F90" s="508">
        <v>0</v>
      </c>
      <c r="G90" s="508">
        <v>0</v>
      </c>
    </row>
    <row r="91" spans="1:7" s="1684" customFormat="1">
      <c r="A91" s="1736">
        <v>584</v>
      </c>
      <c r="B91" s="1737"/>
      <c r="C91" s="1737" t="s">
        <v>521</v>
      </c>
      <c r="D91" s="335">
        <v>0</v>
      </c>
      <c r="E91" s="335">
        <v>0</v>
      </c>
      <c r="F91" s="336">
        <v>0</v>
      </c>
      <c r="G91" s="336">
        <v>0</v>
      </c>
    </row>
    <row r="92" spans="1:7" s="1811" customFormat="1" ht="25.5">
      <c r="A92" s="1744">
        <v>585</v>
      </c>
      <c r="B92" s="1745"/>
      <c r="C92" s="1745" t="s">
        <v>522</v>
      </c>
      <c r="D92" s="507">
        <v>0</v>
      </c>
      <c r="E92" s="507">
        <v>0</v>
      </c>
      <c r="F92" s="508">
        <v>0</v>
      </c>
      <c r="G92" s="508">
        <v>0</v>
      </c>
    </row>
    <row r="93" spans="1:7" s="1684" customFormat="1">
      <c r="A93" s="1736">
        <v>586</v>
      </c>
      <c r="B93" s="1737"/>
      <c r="C93" s="1737" t="s">
        <v>523</v>
      </c>
      <c r="D93" s="335">
        <v>0</v>
      </c>
      <c r="E93" s="335">
        <v>0</v>
      </c>
      <c r="F93" s="336">
        <v>0</v>
      </c>
      <c r="G93" s="336">
        <v>0</v>
      </c>
    </row>
    <row r="94" spans="1:7" s="1684" customFormat="1">
      <c r="A94" s="1740">
        <v>589</v>
      </c>
      <c r="B94" s="1741"/>
      <c r="C94" s="1741" t="s">
        <v>524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1742">
        <v>5</v>
      </c>
      <c r="B95" s="1743"/>
      <c r="C95" s="1743" t="s">
        <v>525</v>
      </c>
      <c r="D95" s="384">
        <f t="shared" ref="D95:G95" si="11">SUM(D82:D94)</f>
        <v>285338.48401000001</v>
      </c>
      <c r="E95" s="384">
        <f t="shared" si="11"/>
        <v>337357.10000000003</v>
      </c>
      <c r="F95" s="384">
        <f t="shared" si="11"/>
        <v>352331.46639999998</v>
      </c>
      <c r="G95" s="384">
        <f t="shared" si="11"/>
        <v>355473.6</v>
      </c>
    </row>
    <row r="96" spans="1:7" s="1811" customFormat="1" ht="25.5">
      <c r="A96" s="1744">
        <v>60</v>
      </c>
      <c r="B96" s="1745"/>
      <c r="C96" s="1745" t="s">
        <v>526</v>
      </c>
      <c r="D96" s="325">
        <v>51.11065</v>
      </c>
      <c r="E96" s="325">
        <v>1200</v>
      </c>
      <c r="F96" s="326">
        <v>174.54499999999999</v>
      </c>
      <c r="G96" s="326">
        <v>500</v>
      </c>
    </row>
    <row r="97" spans="1:7" s="1811" customFormat="1" ht="25.5">
      <c r="A97" s="1744">
        <v>61</v>
      </c>
      <c r="B97" s="1745"/>
      <c r="C97" s="1745" t="s">
        <v>527</v>
      </c>
      <c r="D97" s="325"/>
      <c r="E97" s="325"/>
      <c r="F97" s="326"/>
      <c r="G97" s="326"/>
    </row>
    <row r="98" spans="1:7" s="1684" customFormat="1">
      <c r="A98" s="1736">
        <v>62</v>
      </c>
      <c r="B98" s="1737"/>
      <c r="C98" s="1737" t="s">
        <v>528</v>
      </c>
      <c r="D98" s="318"/>
      <c r="E98" s="318"/>
      <c r="F98" s="319"/>
      <c r="G98" s="319"/>
    </row>
    <row r="99" spans="1:7" s="1684" customFormat="1">
      <c r="A99" s="1736">
        <v>63</v>
      </c>
      <c r="B99" s="1737"/>
      <c r="C99" s="1737" t="s">
        <v>529</v>
      </c>
      <c r="D99" s="318">
        <v>57076.336059999994</v>
      </c>
      <c r="E99" s="318">
        <v>41221</v>
      </c>
      <c r="F99" s="319">
        <v>51098.250699999997</v>
      </c>
      <c r="G99" s="319">
        <v>50039.3</v>
      </c>
    </row>
    <row r="100" spans="1:7" s="1684" customFormat="1">
      <c r="A100" s="1736">
        <v>64</v>
      </c>
      <c r="B100" s="1737"/>
      <c r="C100" s="1737" t="s">
        <v>530</v>
      </c>
      <c r="D100" s="318">
        <v>10130.263499999999</v>
      </c>
      <c r="E100" s="318">
        <v>11157.3</v>
      </c>
      <c r="F100" s="319">
        <v>12033.156800000001</v>
      </c>
      <c r="G100" s="319">
        <v>11357.3</v>
      </c>
    </row>
    <row r="101" spans="1:7" s="1684" customFormat="1">
      <c r="A101" s="1736">
        <v>65</v>
      </c>
      <c r="B101" s="1737"/>
      <c r="C101" s="1737" t="s">
        <v>531</v>
      </c>
      <c r="D101" s="318"/>
      <c r="E101" s="318"/>
      <c r="F101" s="319"/>
      <c r="G101" s="319"/>
    </row>
    <row r="102" spans="1:7" s="1811" customFormat="1">
      <c r="A102" s="1744">
        <v>66</v>
      </c>
      <c r="B102" s="1745"/>
      <c r="C102" s="1745" t="s">
        <v>532</v>
      </c>
      <c r="D102" s="325">
        <v>11286.63298</v>
      </c>
      <c r="E102" s="325">
        <v>18002</v>
      </c>
      <c r="F102" s="326">
        <v>11072.7654</v>
      </c>
      <c r="G102" s="326">
        <v>18837</v>
      </c>
    </row>
    <row r="103" spans="1:7" s="1684" customFormat="1">
      <c r="A103" s="1736">
        <v>67</v>
      </c>
      <c r="B103" s="1737"/>
      <c r="C103" s="1737" t="s">
        <v>518</v>
      </c>
      <c r="D103" s="318">
        <v>40212.086450000003</v>
      </c>
      <c r="E103" s="318">
        <v>48158.9</v>
      </c>
      <c r="F103" s="319">
        <v>117563.643</v>
      </c>
      <c r="G103" s="319">
        <v>127346.1</v>
      </c>
    </row>
    <row r="104" spans="1:7" s="1684" customFormat="1" ht="38.25">
      <c r="A104" s="1744" t="s">
        <v>299</v>
      </c>
      <c r="B104" s="1737"/>
      <c r="C104" s="1745" t="s">
        <v>533</v>
      </c>
      <c r="D104" s="318"/>
      <c r="E104" s="318"/>
      <c r="F104" s="319"/>
      <c r="G104" s="319"/>
    </row>
    <row r="105" spans="1:7" s="1684" customFormat="1" ht="56.45" customHeight="1">
      <c r="A105" s="1746" t="s">
        <v>534</v>
      </c>
      <c r="B105" s="1741"/>
      <c r="C105" s="1747" t="s">
        <v>535</v>
      </c>
      <c r="D105" s="424"/>
      <c r="E105" s="424"/>
      <c r="F105" s="425"/>
      <c r="G105" s="425"/>
    </row>
    <row r="106" spans="1:7">
      <c r="A106" s="1742">
        <v>6</v>
      </c>
      <c r="B106" s="1743"/>
      <c r="C106" s="1743" t="s">
        <v>536</v>
      </c>
      <c r="D106" s="384">
        <f t="shared" ref="D106:G106" si="12">SUM(D96:D105)</f>
        <v>118756.42963999999</v>
      </c>
      <c r="E106" s="384">
        <f t="shared" si="12"/>
        <v>119739.20000000001</v>
      </c>
      <c r="F106" s="384">
        <f t="shared" si="12"/>
        <v>191942.3609</v>
      </c>
      <c r="G106" s="384">
        <f t="shared" si="12"/>
        <v>208079.7</v>
      </c>
    </row>
    <row r="107" spans="1:7">
      <c r="A107" s="1821" t="s">
        <v>304</v>
      </c>
      <c r="B107" s="1748"/>
      <c r="C107" s="1743" t="s">
        <v>4</v>
      </c>
      <c r="D107" s="384">
        <f t="shared" ref="D107:G107" si="13">(D95-D88)-(D106-D103)</f>
        <v>166582.05437000003</v>
      </c>
      <c r="E107" s="384">
        <f t="shared" si="13"/>
        <v>217617.9</v>
      </c>
      <c r="F107" s="384">
        <f t="shared" si="13"/>
        <v>234767.82309999998</v>
      </c>
      <c r="G107" s="384">
        <f t="shared" si="13"/>
        <v>228127.69999999998</v>
      </c>
    </row>
    <row r="108" spans="1:7">
      <c r="A108" s="1822" t="s">
        <v>305</v>
      </c>
      <c r="B108" s="1749"/>
      <c r="C108" s="1750" t="s">
        <v>537</v>
      </c>
      <c r="D108" s="384">
        <f t="shared" ref="D108:G108" si="14">D107-D85-D86+D100+D101</f>
        <v>171617.38187000004</v>
      </c>
      <c r="E108" s="384">
        <f t="shared" si="14"/>
        <v>222362.19999999998</v>
      </c>
      <c r="F108" s="384">
        <f t="shared" si="14"/>
        <v>180742.08989999999</v>
      </c>
      <c r="G108" s="384">
        <f t="shared" si="14"/>
        <v>233721.99999999997</v>
      </c>
    </row>
    <row r="109" spans="1:7">
      <c r="A109" s="1820"/>
      <c r="B109" s="1732"/>
      <c r="C109" s="1733"/>
      <c r="D109" s="482"/>
      <c r="E109" s="482"/>
      <c r="F109" s="482"/>
      <c r="G109" s="482"/>
    </row>
    <row r="110" spans="1:7" s="1753" customFormat="1">
      <c r="A110" s="1823" t="s">
        <v>538</v>
      </c>
      <c r="B110" s="1752"/>
      <c r="C110" s="1751"/>
      <c r="D110" s="482"/>
      <c r="E110" s="482"/>
      <c r="F110" s="482"/>
      <c r="G110" s="482"/>
    </row>
    <row r="111" spans="1:7" s="1756" customFormat="1">
      <c r="A111" s="1824">
        <v>10</v>
      </c>
      <c r="B111" s="1755"/>
      <c r="C111" s="1755" t="s">
        <v>539</v>
      </c>
      <c r="D111" s="402">
        <f t="shared" ref="D111:G111" si="15">D112+D117</f>
        <v>5200384.69826</v>
      </c>
      <c r="E111" s="402">
        <f t="shared" si="15"/>
        <v>0</v>
      </c>
      <c r="F111" s="402">
        <f t="shared" si="15"/>
        <v>5019826.5791699998</v>
      </c>
      <c r="G111" s="402">
        <f t="shared" si="15"/>
        <v>0</v>
      </c>
    </row>
    <row r="112" spans="1:7" s="1756" customFormat="1">
      <c r="A112" s="1757" t="s">
        <v>309</v>
      </c>
      <c r="B112" s="1758"/>
      <c r="C112" s="1758" t="s">
        <v>540</v>
      </c>
      <c r="D112" s="402">
        <f t="shared" ref="D112:G112" si="16">D113+D114+D115+D116</f>
        <v>4598345.0142599996</v>
      </c>
      <c r="E112" s="402">
        <f t="shared" si="16"/>
        <v>0</v>
      </c>
      <c r="F112" s="402">
        <f t="shared" si="16"/>
        <v>4457692.7161699999</v>
      </c>
      <c r="G112" s="402">
        <f t="shared" si="16"/>
        <v>0</v>
      </c>
    </row>
    <row r="113" spans="1:7" s="1756" customFormat="1">
      <c r="A113" s="1759" t="s">
        <v>311</v>
      </c>
      <c r="B113" s="1760"/>
      <c r="C113" s="1760" t="s">
        <v>541</v>
      </c>
      <c r="D113" s="335">
        <v>491010.04551999999</v>
      </c>
      <c r="E113" s="335"/>
      <c r="F113" s="336">
        <v>554263.40179999999</v>
      </c>
      <c r="G113" s="336"/>
    </row>
    <row r="114" spans="1:7" s="1763" customFormat="1" ht="15" customHeight="1">
      <c r="A114" s="1761">
        <v>102</v>
      </c>
      <c r="B114" s="1762"/>
      <c r="C114" s="1762" t="s">
        <v>542</v>
      </c>
      <c r="D114" s="347">
        <v>321510</v>
      </c>
      <c r="E114" s="347"/>
      <c r="F114" s="348">
        <v>100000</v>
      </c>
      <c r="G114" s="348"/>
    </row>
    <row r="115" spans="1:7" s="1756" customFormat="1">
      <c r="A115" s="1759">
        <v>104</v>
      </c>
      <c r="B115" s="1760"/>
      <c r="C115" s="1760" t="s">
        <v>543</v>
      </c>
      <c r="D115" s="335">
        <v>3784406.1623899997</v>
      </c>
      <c r="E115" s="335"/>
      <c r="F115" s="336">
        <v>3802066.9190000002</v>
      </c>
      <c r="G115" s="336"/>
    </row>
    <row r="116" spans="1:7" s="1756" customFormat="1">
      <c r="A116" s="1759">
        <v>106</v>
      </c>
      <c r="B116" s="1760"/>
      <c r="C116" s="1760" t="s">
        <v>544</v>
      </c>
      <c r="D116" s="335">
        <v>1418.8063500000001</v>
      </c>
      <c r="E116" s="335"/>
      <c r="F116" s="336">
        <v>1362.39537</v>
      </c>
      <c r="G116" s="336"/>
    </row>
    <row r="117" spans="1:7" s="1756" customFormat="1">
      <c r="A117" s="1757" t="s">
        <v>316</v>
      </c>
      <c r="B117" s="1758"/>
      <c r="C117" s="1758" t="s">
        <v>545</v>
      </c>
      <c r="D117" s="402">
        <f t="shared" ref="D117:G117" si="17">D118+D119+D120</f>
        <v>602039.68400000001</v>
      </c>
      <c r="E117" s="402">
        <f t="shared" si="17"/>
        <v>0</v>
      </c>
      <c r="F117" s="402">
        <f t="shared" si="17"/>
        <v>562133.86300000001</v>
      </c>
      <c r="G117" s="402">
        <f t="shared" si="17"/>
        <v>0</v>
      </c>
    </row>
    <row r="118" spans="1:7" s="1756" customFormat="1">
      <c r="A118" s="1759">
        <v>107</v>
      </c>
      <c r="B118" s="1760"/>
      <c r="C118" s="1760" t="s">
        <v>546</v>
      </c>
      <c r="D118" s="335">
        <v>164797</v>
      </c>
      <c r="E118" s="335"/>
      <c r="F118" s="336">
        <v>131352</v>
      </c>
      <c r="G118" s="336"/>
    </row>
    <row r="119" spans="1:7" s="1756" customFormat="1">
      <c r="A119" s="1759">
        <v>108</v>
      </c>
      <c r="B119" s="1760"/>
      <c r="C119" s="1760" t="s">
        <v>547</v>
      </c>
      <c r="D119" s="335">
        <v>6473.7929999999997</v>
      </c>
      <c r="E119" s="335"/>
      <c r="F119" s="336">
        <v>6473.7929999999997</v>
      </c>
      <c r="G119" s="336"/>
    </row>
    <row r="120" spans="1:7" s="1765" customFormat="1" ht="25.5">
      <c r="A120" s="1761">
        <v>109</v>
      </c>
      <c r="B120" s="1764"/>
      <c r="C120" s="1764" t="s">
        <v>548</v>
      </c>
      <c r="D120" s="507">
        <v>430768.891</v>
      </c>
      <c r="E120" s="507"/>
      <c r="F120" s="508">
        <v>424308.07</v>
      </c>
      <c r="G120" s="508"/>
    </row>
    <row r="121" spans="1:7" s="1756" customFormat="1">
      <c r="A121" s="1757">
        <v>14</v>
      </c>
      <c r="B121" s="1758"/>
      <c r="C121" s="1758" t="s">
        <v>549</v>
      </c>
      <c r="D121" s="417">
        <f t="shared" ref="D121:G121" si="18">SUM(D122:D130)</f>
        <v>1452715.44203</v>
      </c>
      <c r="E121" s="417">
        <f t="shared" si="18"/>
        <v>0</v>
      </c>
      <c r="F121" s="417">
        <f t="shared" si="18"/>
        <v>1502002.63583</v>
      </c>
      <c r="G121" s="417">
        <f t="shared" si="18"/>
        <v>0</v>
      </c>
    </row>
    <row r="122" spans="1:7" s="1756" customFormat="1">
      <c r="A122" s="1759" t="s">
        <v>322</v>
      </c>
      <c r="B122" s="1760"/>
      <c r="C122" s="1760" t="s">
        <v>550</v>
      </c>
      <c r="D122" s="335">
        <v>804127.51760000002</v>
      </c>
      <c r="E122" s="335"/>
      <c r="F122" s="336">
        <v>794509.95819999999</v>
      </c>
      <c r="G122" s="336"/>
    </row>
    <row r="123" spans="1:7" s="1756" customFormat="1">
      <c r="A123" s="1759">
        <v>144</v>
      </c>
      <c r="B123" s="1760"/>
      <c r="C123" s="1760" t="s">
        <v>515</v>
      </c>
      <c r="D123" s="335">
        <v>73944.170430000013</v>
      </c>
      <c r="E123" s="335"/>
      <c r="F123" s="336">
        <v>66826.698629999999</v>
      </c>
      <c r="G123" s="336"/>
    </row>
    <row r="124" spans="1:7" s="1756" customFormat="1">
      <c r="A124" s="1759">
        <v>145</v>
      </c>
      <c r="B124" s="1760"/>
      <c r="C124" s="1760" t="s">
        <v>551</v>
      </c>
      <c r="D124" s="509">
        <v>336985.75400000002</v>
      </c>
      <c r="E124" s="509"/>
      <c r="F124" s="510">
        <v>396998.35399999999</v>
      </c>
      <c r="G124" s="510"/>
    </row>
    <row r="125" spans="1:7" s="1756" customFormat="1">
      <c r="A125" s="1759">
        <v>146</v>
      </c>
      <c r="B125" s="1760"/>
      <c r="C125" s="1760" t="s">
        <v>552</v>
      </c>
      <c r="D125" s="509">
        <v>237658</v>
      </c>
      <c r="E125" s="509"/>
      <c r="F125" s="510">
        <v>243667.625</v>
      </c>
      <c r="G125" s="510"/>
    </row>
    <row r="126" spans="1:7" s="1765" customFormat="1" ht="29.45" customHeight="1">
      <c r="A126" s="1761" t="s">
        <v>326</v>
      </c>
      <c r="B126" s="1764"/>
      <c r="C126" s="1764" t="s">
        <v>553</v>
      </c>
      <c r="D126" s="511"/>
      <c r="E126" s="511"/>
      <c r="F126" s="512"/>
      <c r="G126" s="512"/>
    </row>
    <row r="127" spans="1:7" s="1756" customFormat="1">
      <c r="A127" s="1759">
        <v>1484</v>
      </c>
      <c r="B127" s="1760"/>
      <c r="C127" s="1760" t="s">
        <v>554</v>
      </c>
      <c r="D127" s="509"/>
      <c r="E127" s="509"/>
      <c r="F127" s="510"/>
      <c r="G127" s="510"/>
    </row>
    <row r="128" spans="1:7" s="1765" customFormat="1">
      <c r="A128" s="1761">
        <v>1485</v>
      </c>
      <c r="B128" s="1764"/>
      <c r="C128" s="1764" t="s">
        <v>555</v>
      </c>
      <c r="D128" s="511"/>
      <c r="E128" s="511"/>
      <c r="F128" s="512"/>
      <c r="G128" s="512"/>
    </row>
    <row r="129" spans="1:7" s="1765" customFormat="1" ht="25.5">
      <c r="A129" s="1761">
        <v>1486</v>
      </c>
      <c r="B129" s="1764"/>
      <c r="C129" s="1764" t="s">
        <v>556</v>
      </c>
      <c r="D129" s="511"/>
      <c r="E129" s="511"/>
      <c r="F129" s="512"/>
      <c r="G129" s="512"/>
    </row>
    <row r="130" spans="1:7" s="1765" customFormat="1">
      <c r="A130" s="1825">
        <v>1489</v>
      </c>
      <c r="B130" s="1826"/>
      <c r="C130" s="1826" t="s">
        <v>557</v>
      </c>
      <c r="D130" s="1023"/>
      <c r="E130" s="1023"/>
      <c r="F130" s="1024"/>
      <c r="G130" s="1024"/>
    </row>
    <row r="131" spans="1:7" s="1753" customFormat="1">
      <c r="A131" s="1827">
        <v>1</v>
      </c>
      <c r="B131" s="1769"/>
      <c r="C131" s="1768" t="s">
        <v>558</v>
      </c>
      <c r="D131" s="428">
        <f t="shared" ref="D131:G131" si="19">D111+D121</f>
        <v>6653100.1402899995</v>
      </c>
      <c r="E131" s="428">
        <f t="shared" si="19"/>
        <v>0</v>
      </c>
      <c r="F131" s="428">
        <f t="shared" si="19"/>
        <v>6521829.2149999999</v>
      </c>
      <c r="G131" s="428">
        <f t="shared" si="19"/>
        <v>0</v>
      </c>
    </row>
    <row r="132" spans="1:7" s="1753" customFormat="1">
      <c r="A132" s="1820"/>
      <c r="B132" s="1732"/>
      <c r="C132" s="1733"/>
      <c r="D132" s="482"/>
      <c r="E132" s="482"/>
      <c r="F132" s="482"/>
      <c r="G132" s="482"/>
    </row>
    <row r="133" spans="1:7" s="1756" customFormat="1">
      <c r="A133" s="1824">
        <v>20</v>
      </c>
      <c r="B133" s="1755"/>
      <c r="C133" s="1755" t="s">
        <v>559</v>
      </c>
      <c r="D133" s="802">
        <f t="shared" ref="D133:G133" si="20">D134+D140</f>
        <v>7139986.53314</v>
      </c>
      <c r="E133" s="802">
        <f t="shared" si="20"/>
        <v>0</v>
      </c>
      <c r="F133" s="802">
        <f t="shared" si="20"/>
        <v>6926956.9037899999</v>
      </c>
      <c r="G133" s="802">
        <f t="shared" si="20"/>
        <v>0</v>
      </c>
    </row>
    <row r="134" spans="1:7" s="1756" customFormat="1">
      <c r="A134" s="1770" t="s">
        <v>334</v>
      </c>
      <c r="B134" s="1758"/>
      <c r="C134" s="1758" t="s">
        <v>560</v>
      </c>
      <c r="D134" s="402">
        <f t="shared" ref="D134:G134" si="21">D135+D136+D138+D139</f>
        <v>4421335.2275799997</v>
      </c>
      <c r="E134" s="402">
        <f t="shared" si="21"/>
        <v>0</v>
      </c>
      <c r="F134" s="402">
        <f t="shared" si="21"/>
        <v>4093736.9745999998</v>
      </c>
      <c r="G134" s="402">
        <f t="shared" si="21"/>
        <v>0</v>
      </c>
    </row>
    <row r="135" spans="1:7" s="1772" customFormat="1">
      <c r="A135" s="1771">
        <v>200</v>
      </c>
      <c r="B135" s="1760"/>
      <c r="C135" s="1760" t="s">
        <v>561</v>
      </c>
      <c r="D135" s="335">
        <v>2747258.8857300002</v>
      </c>
      <c r="E135" s="335"/>
      <c r="F135" s="336">
        <v>2781937.585</v>
      </c>
      <c r="G135" s="336"/>
    </row>
    <row r="136" spans="1:7" s="1772" customFormat="1">
      <c r="A136" s="1771">
        <v>201</v>
      </c>
      <c r="B136" s="1760"/>
      <c r="C136" s="1760" t="s">
        <v>562</v>
      </c>
      <c r="D136" s="335">
        <v>638307.98860000004</v>
      </c>
      <c r="E136" s="335"/>
      <c r="F136" s="336">
        <v>379954.08880000003</v>
      </c>
      <c r="G136" s="336"/>
    </row>
    <row r="137" spans="1:7" s="1772" customFormat="1">
      <c r="A137" s="1773" t="s">
        <v>563</v>
      </c>
      <c r="B137" s="1774"/>
      <c r="C137" s="1774" t="s">
        <v>564</v>
      </c>
      <c r="D137" s="515"/>
      <c r="E137" s="515"/>
      <c r="F137" s="516"/>
      <c r="G137" s="516"/>
    </row>
    <row r="138" spans="1:7" s="1772" customFormat="1">
      <c r="A138" s="1771">
        <v>204</v>
      </c>
      <c r="B138" s="1760"/>
      <c r="C138" s="1760" t="s">
        <v>565</v>
      </c>
      <c r="D138" s="509">
        <v>1012088.80126</v>
      </c>
      <c r="E138" s="509"/>
      <c r="F138" s="510">
        <v>908049.40800000005</v>
      </c>
      <c r="G138" s="510"/>
    </row>
    <row r="139" spans="1:7" s="1772" customFormat="1">
      <c r="A139" s="1771">
        <v>205</v>
      </c>
      <c r="B139" s="1760"/>
      <c r="C139" s="1760" t="s">
        <v>566</v>
      </c>
      <c r="D139" s="509">
        <v>23679.55199</v>
      </c>
      <c r="E139" s="509"/>
      <c r="F139" s="510">
        <v>23795.892800000001</v>
      </c>
      <c r="G139" s="510"/>
    </row>
    <row r="140" spans="1:7" s="1772" customFormat="1">
      <c r="A140" s="1770" t="s">
        <v>342</v>
      </c>
      <c r="B140" s="1758"/>
      <c r="C140" s="1758" t="s">
        <v>567</v>
      </c>
      <c r="D140" s="402">
        <f t="shared" ref="D140:G140" si="22">D141+D143+D144</f>
        <v>2718651.3055600002</v>
      </c>
      <c r="E140" s="402">
        <f t="shared" si="22"/>
        <v>0</v>
      </c>
      <c r="F140" s="402">
        <f t="shared" si="22"/>
        <v>2833219.9291900001</v>
      </c>
      <c r="G140" s="402">
        <f t="shared" si="22"/>
        <v>0</v>
      </c>
    </row>
    <row r="141" spans="1:7" s="1772" customFormat="1">
      <c r="A141" s="1771">
        <v>206</v>
      </c>
      <c r="B141" s="1760"/>
      <c r="C141" s="1760" t="s">
        <v>568</v>
      </c>
      <c r="D141" s="509">
        <v>2556540.6310000001</v>
      </c>
      <c r="E141" s="509"/>
      <c r="F141" s="510">
        <v>2649778.0699999998</v>
      </c>
      <c r="G141" s="510"/>
    </row>
    <row r="142" spans="1:7" s="1772" customFormat="1">
      <c r="A142" s="1773" t="s">
        <v>569</v>
      </c>
      <c r="B142" s="1774"/>
      <c r="C142" s="1774" t="s">
        <v>570</v>
      </c>
      <c r="D142" s="515"/>
      <c r="E142" s="515"/>
      <c r="F142" s="516"/>
      <c r="G142" s="516"/>
    </row>
    <row r="143" spans="1:7" s="1772" customFormat="1">
      <c r="A143" s="1771">
        <v>208</v>
      </c>
      <c r="B143" s="1760"/>
      <c r="C143" s="1760" t="s">
        <v>571</v>
      </c>
      <c r="D143" s="509">
        <v>67478.094629999992</v>
      </c>
      <c r="E143" s="509"/>
      <c r="F143" s="510">
        <v>85731.512430000002</v>
      </c>
      <c r="G143" s="510"/>
    </row>
    <row r="144" spans="1:7" s="1775" customFormat="1" ht="25.5">
      <c r="A144" s="1761">
        <v>209</v>
      </c>
      <c r="B144" s="1764"/>
      <c r="C144" s="1764" t="s">
        <v>572</v>
      </c>
      <c r="D144" s="511">
        <v>94632.579930000007</v>
      </c>
      <c r="E144" s="511"/>
      <c r="F144" s="512">
        <v>97710.34676</v>
      </c>
      <c r="G144" s="512"/>
    </row>
    <row r="145" spans="1:7" s="1756" customFormat="1">
      <c r="A145" s="1770">
        <v>29</v>
      </c>
      <c r="B145" s="1758"/>
      <c r="C145" s="1758" t="s">
        <v>573</v>
      </c>
      <c r="D145" s="509">
        <v>-486886.39285</v>
      </c>
      <c r="E145" s="509"/>
      <c r="F145" s="510">
        <v>-405127.68900000001</v>
      </c>
      <c r="G145" s="510"/>
    </row>
    <row r="146" spans="1:7" s="1756" customFormat="1">
      <c r="A146" s="1776" t="s">
        <v>574</v>
      </c>
      <c r="B146" s="1777"/>
      <c r="C146" s="1777" t="s">
        <v>575</v>
      </c>
      <c r="D146" s="339">
        <v>-494635.77768</v>
      </c>
      <c r="E146" s="339"/>
      <c r="F146" s="340">
        <v>-414254.57400000002</v>
      </c>
      <c r="G146" s="340"/>
    </row>
    <row r="147" spans="1:7" s="1753" customFormat="1">
      <c r="A147" s="1827">
        <v>2</v>
      </c>
      <c r="B147" s="1769"/>
      <c r="C147" s="1768" t="s">
        <v>576</v>
      </c>
      <c r="D147" s="428">
        <f t="shared" ref="D147:G147" si="23">D133+D145</f>
        <v>6653100.1402899995</v>
      </c>
      <c r="E147" s="428">
        <f t="shared" si="23"/>
        <v>0</v>
      </c>
      <c r="F147" s="428">
        <f t="shared" si="23"/>
        <v>6521829.2147899996</v>
      </c>
      <c r="G147" s="428">
        <f t="shared" si="23"/>
        <v>0</v>
      </c>
    </row>
    <row r="148" spans="1:7" ht="7.5" customHeight="1"/>
    <row r="149" spans="1:7" ht="13.5" customHeight="1">
      <c r="A149" s="1828" t="s">
        <v>577</v>
      </c>
      <c r="B149" s="1779"/>
      <c r="C149" s="1780"/>
      <c r="D149" s="1779"/>
      <c r="E149" s="1779"/>
      <c r="F149" s="1779"/>
      <c r="G149" s="1779"/>
    </row>
    <row r="150" spans="1:7">
      <c r="A150" s="1829" t="s">
        <v>578</v>
      </c>
      <c r="B150" s="1829"/>
      <c r="C150" s="1829" t="s">
        <v>155</v>
      </c>
      <c r="D150" s="446">
        <f t="shared" ref="D150:G150" si="24">D77+SUM(D8:D12)-D30-D31+D16-D33+D59+D63-D73+D64-D74-D54+D20-D35</f>
        <v>142462.34345000098</v>
      </c>
      <c r="E150" s="446">
        <f t="shared" si="24"/>
        <v>157531.8999999995</v>
      </c>
      <c r="F150" s="446">
        <f t="shared" ref="F150" si="25">F77+SUM(F8:F12)-F30-F31+F16-F33+F59+F63-F73+F64-F74-F54+F20-F35</f>
        <v>279391.95057000034</v>
      </c>
      <c r="G150" s="446">
        <f t="shared" si="24"/>
        <v>207350.09999999945</v>
      </c>
    </row>
    <row r="151" spans="1:7">
      <c r="A151" s="1830" t="s">
        <v>579</v>
      </c>
      <c r="B151" s="1830"/>
      <c r="C151" s="1830" t="s">
        <v>580</v>
      </c>
      <c r="D151" s="450">
        <f t="shared" ref="D151:G151" si="26">IF(D177=0,0,D150/D177)</f>
        <v>4.3898445764948543E-2</v>
      </c>
      <c r="E151" s="450">
        <f t="shared" si="26"/>
        <v>4.815201560506284E-2</v>
      </c>
      <c r="F151" s="450">
        <f t="shared" si="26"/>
        <v>8.2695135287761817E-2</v>
      </c>
      <c r="G151" s="450">
        <f t="shared" si="26"/>
        <v>6.1378189070484084E-2</v>
      </c>
    </row>
    <row r="152" spans="1:7" s="1787" customFormat="1" ht="25.5">
      <c r="A152" s="1831" t="s">
        <v>581</v>
      </c>
      <c r="B152" s="1831"/>
      <c r="C152" s="1831" t="s">
        <v>582</v>
      </c>
      <c r="D152" s="459">
        <f t="shared" ref="D152:G152" si="27">IF(D107=0,0,D150/D107)</f>
        <v>0.85520822749354442</v>
      </c>
      <c r="E152" s="459">
        <f t="shared" si="27"/>
        <v>0.7238921982061195</v>
      </c>
      <c r="F152" s="459">
        <f t="shared" si="27"/>
        <v>1.1900776983862589</v>
      </c>
      <c r="G152" s="459">
        <f t="shared" si="27"/>
        <v>0.90892118756292839</v>
      </c>
    </row>
    <row r="153" spans="1:7" s="1787" customFormat="1" ht="25.5">
      <c r="A153" s="1832" t="s">
        <v>581</v>
      </c>
      <c r="B153" s="1832"/>
      <c r="C153" s="1832" t="s">
        <v>583</v>
      </c>
      <c r="D153" s="1027">
        <f t="shared" ref="D153:G153" si="28">IF(0=D108,0,D150/D108)</f>
        <v>0.83011605175235703</v>
      </c>
      <c r="E153" s="1027">
        <f t="shared" si="28"/>
        <v>0.70844729904632853</v>
      </c>
      <c r="F153" s="1027">
        <f t="shared" si="28"/>
        <v>1.5458045811276211</v>
      </c>
      <c r="G153" s="1027">
        <f t="shared" si="28"/>
        <v>0.88716552143144201</v>
      </c>
    </row>
    <row r="154" spans="1:7" s="1787" customFormat="1" ht="25.5">
      <c r="A154" s="1833" t="s">
        <v>584</v>
      </c>
      <c r="B154" s="1833"/>
      <c r="C154" s="1833" t="s">
        <v>585</v>
      </c>
      <c r="D154" s="464">
        <f t="shared" ref="D154:G154" si="29">D150-D107</f>
        <v>-24119.710919999052</v>
      </c>
      <c r="E154" s="464">
        <f t="shared" si="29"/>
        <v>-60086.000000000495</v>
      </c>
      <c r="F154" s="464">
        <f t="shared" si="29"/>
        <v>44624.127470000356</v>
      </c>
      <c r="G154" s="464">
        <f t="shared" si="29"/>
        <v>-20777.60000000053</v>
      </c>
    </row>
    <row r="155" spans="1:7" ht="27.6" customHeight="1">
      <c r="A155" s="1834" t="s">
        <v>586</v>
      </c>
      <c r="B155" s="1834"/>
      <c r="C155" s="1834" t="s">
        <v>587</v>
      </c>
      <c r="D155" s="463">
        <f t="shared" ref="D155:G155" si="30">D150-D108</f>
        <v>-29155.038419999066</v>
      </c>
      <c r="E155" s="463">
        <f t="shared" si="30"/>
        <v>-64830.300000000483</v>
      </c>
      <c r="F155" s="463">
        <f t="shared" si="30"/>
        <v>98649.860670000344</v>
      </c>
      <c r="G155" s="463">
        <f t="shared" si="30"/>
        <v>-26371.900000000518</v>
      </c>
    </row>
    <row r="156" spans="1:7">
      <c r="A156" s="1829" t="s">
        <v>588</v>
      </c>
      <c r="B156" s="1829"/>
      <c r="C156" s="1829" t="s">
        <v>589</v>
      </c>
      <c r="D156" s="465">
        <f t="shared" ref="D156:G156" si="31">D135+D136-D137+D141-D142</f>
        <v>5942107.5053300001</v>
      </c>
      <c r="E156" s="465">
        <f t="shared" si="31"/>
        <v>0</v>
      </c>
      <c r="F156" s="465">
        <f t="shared" si="31"/>
        <v>5811669.7437999994</v>
      </c>
      <c r="G156" s="465">
        <f t="shared" si="31"/>
        <v>0</v>
      </c>
    </row>
    <row r="157" spans="1:7">
      <c r="A157" s="1835" t="s">
        <v>590</v>
      </c>
      <c r="B157" s="1835"/>
      <c r="C157" s="1835" t="s">
        <v>591</v>
      </c>
      <c r="D157" s="469">
        <f t="shared" ref="D157:G157" si="32">IF(D177=0,0,D156/D177)</f>
        <v>1.8310051465899913</v>
      </c>
      <c r="E157" s="469">
        <f t="shared" si="32"/>
        <v>0</v>
      </c>
      <c r="F157" s="469">
        <f t="shared" si="32"/>
        <v>1.7201526913386209</v>
      </c>
      <c r="G157" s="469">
        <f t="shared" si="32"/>
        <v>0</v>
      </c>
    </row>
    <row r="158" spans="1:7">
      <c r="A158" s="1829" t="s">
        <v>592</v>
      </c>
      <c r="B158" s="1829"/>
      <c r="C158" s="1829" t="s">
        <v>593</v>
      </c>
      <c r="D158" s="465">
        <f t="shared" ref="D158:G158" si="33">D133-D142-D111</f>
        <v>1939601.83488</v>
      </c>
      <c r="E158" s="465">
        <f t="shared" si="33"/>
        <v>0</v>
      </c>
      <c r="F158" s="465">
        <f t="shared" si="33"/>
        <v>1907130.3246200001</v>
      </c>
      <c r="G158" s="465">
        <f t="shared" si="33"/>
        <v>0</v>
      </c>
    </row>
    <row r="159" spans="1:7">
      <c r="A159" s="1830" t="s">
        <v>594</v>
      </c>
      <c r="B159" s="1830"/>
      <c r="C159" s="1830" t="s">
        <v>595</v>
      </c>
      <c r="D159" s="470">
        <f t="shared" ref="D159:G159" si="34">D121-D123-D124-D142-D145</f>
        <v>1528671.9104500001</v>
      </c>
      <c r="E159" s="470">
        <f t="shared" si="34"/>
        <v>0</v>
      </c>
      <c r="F159" s="470">
        <f t="shared" si="34"/>
        <v>1443305.2722</v>
      </c>
      <c r="G159" s="470">
        <f t="shared" si="34"/>
        <v>0</v>
      </c>
    </row>
    <row r="160" spans="1:7">
      <c r="A160" s="1830" t="s">
        <v>596</v>
      </c>
      <c r="B160" s="1830"/>
      <c r="C160" s="1830" t="s">
        <v>597</v>
      </c>
      <c r="D160" s="471">
        <f t="shared" ref="D160:G160" si="35">IF(D175=0,"-",1000*D158/D175)</f>
        <v>5511.0779349104687</v>
      </c>
      <c r="E160" s="471">
        <f t="shared" si="35"/>
        <v>0</v>
      </c>
      <c r="F160" s="471">
        <f t="shared" si="35"/>
        <v>5381.6728737072317</v>
      </c>
      <c r="G160" s="471">
        <f t="shared" si="35"/>
        <v>0</v>
      </c>
    </row>
    <row r="161" spans="1:7">
      <c r="A161" s="1830" t="s">
        <v>596</v>
      </c>
      <c r="B161" s="1830"/>
      <c r="C161" s="1830" t="s">
        <v>598</v>
      </c>
      <c r="D161" s="470">
        <f t="shared" ref="D161:G161" si="36">IF(D175=0,0,1000*(D159/D175))</f>
        <v>4343.484257386076</v>
      </c>
      <c r="E161" s="470">
        <f t="shared" si="36"/>
        <v>0</v>
      </c>
      <c r="F161" s="470">
        <f t="shared" si="36"/>
        <v>4072.8191102645505</v>
      </c>
      <c r="G161" s="470">
        <f t="shared" si="36"/>
        <v>0</v>
      </c>
    </row>
    <row r="162" spans="1:7">
      <c r="A162" s="1835" t="s">
        <v>599</v>
      </c>
      <c r="B162" s="1835"/>
      <c r="C162" s="1835" t="s">
        <v>600</v>
      </c>
      <c r="D162" s="469">
        <f t="shared" ref="D162:G162" si="37">IF((D22+D23+D65+D66)=0,0,D158/(D22+D23+D65+D66))</f>
        <v>1.0216207247922728</v>
      </c>
      <c r="E162" s="469">
        <f t="shared" si="37"/>
        <v>0</v>
      </c>
      <c r="F162" s="469">
        <f t="shared" si="37"/>
        <v>0.97830819116216061</v>
      </c>
      <c r="G162" s="469">
        <f t="shared" si="37"/>
        <v>0</v>
      </c>
    </row>
    <row r="163" spans="1:7">
      <c r="A163" s="1830" t="s">
        <v>601</v>
      </c>
      <c r="B163" s="1830"/>
      <c r="C163" s="1830" t="s">
        <v>602</v>
      </c>
      <c r="D163" s="446">
        <f t="shared" ref="D163:G163" si="38">D145</f>
        <v>-486886.39285</v>
      </c>
      <c r="E163" s="446">
        <f t="shared" si="38"/>
        <v>0</v>
      </c>
      <c r="F163" s="446">
        <f t="shared" si="38"/>
        <v>-405127.68900000001</v>
      </c>
      <c r="G163" s="446">
        <f t="shared" si="38"/>
        <v>0</v>
      </c>
    </row>
    <row r="164" spans="1:7" ht="25.5">
      <c r="A164" s="1831" t="s">
        <v>603</v>
      </c>
      <c r="B164" s="1835"/>
      <c r="C164" s="1835" t="s">
        <v>604</v>
      </c>
      <c r="D164" s="459">
        <f t="shared" ref="D164:G164" si="39">IF(D178=0,0,D146/D178)</f>
        <v>-0.15018324249794973</v>
      </c>
      <c r="E164" s="459">
        <f t="shared" si="39"/>
        <v>0</v>
      </c>
      <c r="F164" s="459">
        <f t="shared" si="39"/>
        <v>-0.12564131409878798</v>
      </c>
      <c r="G164" s="459">
        <f t="shared" si="39"/>
        <v>0</v>
      </c>
    </row>
    <row r="165" spans="1:7">
      <c r="A165" s="1836" t="s">
        <v>605</v>
      </c>
      <c r="B165" s="1836"/>
      <c r="C165" s="1836" t="s">
        <v>606</v>
      </c>
      <c r="D165" s="477">
        <f t="shared" ref="D165:G165" si="40">IF(D177=0,0,D180/D177)</f>
        <v>5.9918899927365876E-2</v>
      </c>
      <c r="E165" s="477">
        <f t="shared" si="40"/>
        <v>6.1408011166315606E-2</v>
      </c>
      <c r="F165" s="477">
        <f t="shared" si="40"/>
        <v>5.8551036521411137E-2</v>
      </c>
      <c r="G165" s="477">
        <f t="shared" si="40"/>
        <v>6.0526324747741986E-2</v>
      </c>
    </row>
    <row r="166" spans="1:7">
      <c r="A166" s="1830" t="s">
        <v>607</v>
      </c>
      <c r="B166" s="1830"/>
      <c r="C166" s="1830" t="s">
        <v>608</v>
      </c>
      <c r="D166" s="446">
        <f t="shared" ref="D166:G166" si="41">D55</f>
        <v>27990.72552</v>
      </c>
      <c r="E166" s="446">
        <f t="shared" si="41"/>
        <v>28058.400000000001</v>
      </c>
      <c r="F166" s="446">
        <f t="shared" si="41"/>
        <v>34821.726870000006</v>
      </c>
      <c r="G166" s="446">
        <f t="shared" si="41"/>
        <v>30178.899999999998</v>
      </c>
    </row>
    <row r="167" spans="1:7" s="1787" customFormat="1" ht="25.5">
      <c r="A167" s="1831" t="s">
        <v>609</v>
      </c>
      <c r="B167" s="1835"/>
      <c r="C167" s="1835" t="s">
        <v>610</v>
      </c>
      <c r="D167" s="459">
        <f t="shared" ref="D167:G167" si="42">IF(0=D111,0,(D44+D45+D46+D47+D48)/D111)</f>
        <v>3.218478222505376E-3</v>
      </c>
      <c r="E167" s="459">
        <f t="shared" si="42"/>
        <v>0</v>
      </c>
      <c r="F167" s="459">
        <f t="shared" si="42"/>
        <v>2.439576283534649E-3</v>
      </c>
      <c r="G167" s="459">
        <f t="shared" si="42"/>
        <v>0</v>
      </c>
    </row>
    <row r="168" spans="1:7">
      <c r="A168" s="1830" t="s">
        <v>611</v>
      </c>
      <c r="B168" s="1829"/>
      <c r="C168" s="1829" t="s">
        <v>612</v>
      </c>
      <c r="D168" s="446">
        <f t="shared" ref="D168:G168" si="43">D38-D44</f>
        <v>21135.0648</v>
      </c>
      <c r="E168" s="446">
        <f t="shared" si="43"/>
        <v>14526.6</v>
      </c>
      <c r="F168" s="446">
        <f t="shared" si="43"/>
        <v>12338.583799999999</v>
      </c>
      <c r="G168" s="446">
        <f t="shared" si="43"/>
        <v>13769.8</v>
      </c>
    </row>
    <row r="169" spans="1:7">
      <c r="A169" s="1835" t="s">
        <v>613</v>
      </c>
      <c r="B169" s="1835"/>
      <c r="C169" s="1835" t="s">
        <v>614</v>
      </c>
      <c r="D169" s="450">
        <f t="shared" ref="D169:G169" si="44">IF(D177=0,0,D168/D177)</f>
        <v>6.5125735923829966E-3</v>
      </c>
      <c r="E169" s="450">
        <f t="shared" si="44"/>
        <v>4.4402757148774823E-3</v>
      </c>
      <c r="F169" s="450">
        <f t="shared" si="44"/>
        <v>3.6520052010043311E-3</v>
      </c>
      <c r="G169" s="450">
        <f t="shared" si="44"/>
        <v>4.0760307704831291E-3</v>
      </c>
    </row>
    <row r="170" spans="1:7">
      <c r="A170" s="1830" t="s">
        <v>615</v>
      </c>
      <c r="B170" s="1830"/>
      <c r="C170" s="1830" t="s">
        <v>616</v>
      </c>
      <c r="D170" s="446">
        <f t="shared" ref="D170:G170" si="45">SUM(D82:D87)+SUM(D89:D94)</f>
        <v>245126.39756000001</v>
      </c>
      <c r="E170" s="446">
        <f t="shared" si="45"/>
        <v>289198.2</v>
      </c>
      <c r="F170" s="446">
        <f t="shared" ref="F170" si="46">SUM(F82:F87)+SUM(F89:F94)</f>
        <v>309146.54099999997</v>
      </c>
      <c r="G170" s="446">
        <f t="shared" si="45"/>
        <v>308861.3</v>
      </c>
    </row>
    <row r="171" spans="1:7">
      <c r="A171" s="1830" t="s">
        <v>617</v>
      </c>
      <c r="B171" s="1830"/>
      <c r="C171" s="1830" t="s">
        <v>618</v>
      </c>
      <c r="D171" s="470">
        <f t="shared" ref="D171:G171" si="47">SUM(D96:D102)+SUM(D104:D105)</f>
        <v>78544.343189999985</v>
      </c>
      <c r="E171" s="470">
        <f t="shared" si="47"/>
        <v>71580.3</v>
      </c>
      <c r="F171" s="470">
        <f t="shared" ref="F171" si="48">SUM(F96:F102)+SUM(F104:F105)</f>
        <v>74378.717900000003</v>
      </c>
      <c r="G171" s="470">
        <f t="shared" si="47"/>
        <v>80733.600000000006</v>
      </c>
    </row>
    <row r="172" spans="1:7">
      <c r="A172" s="1836" t="s">
        <v>619</v>
      </c>
      <c r="B172" s="1836"/>
      <c r="C172" s="1836" t="s">
        <v>620</v>
      </c>
      <c r="D172" s="477">
        <f t="shared" ref="D172:G172" si="49">IF(D184=0,0,D170/D184)</f>
        <v>7.3436621953444775E-2</v>
      </c>
      <c r="E172" s="477">
        <f t="shared" si="49"/>
        <v>8.5266683383993916E-2</v>
      </c>
      <c r="F172" s="477">
        <f t="shared" si="49"/>
        <v>9.0926998105851656E-2</v>
      </c>
      <c r="G172" s="477">
        <f t="shared" si="49"/>
        <v>8.8965573181465904E-2</v>
      </c>
    </row>
    <row r="174" spans="1:7">
      <c r="A174" s="1837" t="s">
        <v>621</v>
      </c>
      <c r="B174" s="1732"/>
      <c r="C174" s="1733"/>
      <c r="D174" s="1028"/>
      <c r="E174" s="1028"/>
      <c r="F174" s="1028"/>
      <c r="G174" s="1028"/>
    </row>
    <row r="175" spans="1:7" s="1684" customFormat="1">
      <c r="A175" s="1820" t="s">
        <v>622</v>
      </c>
      <c r="B175" s="1732"/>
      <c r="C175" s="1732" t="s">
        <v>623</v>
      </c>
      <c r="D175" s="1028">
        <v>351946</v>
      </c>
      <c r="E175" s="1028">
        <v>351946</v>
      </c>
      <c r="F175" s="1029">
        <v>354375</v>
      </c>
      <c r="G175" s="1029">
        <v>354375</v>
      </c>
    </row>
    <row r="176" spans="1:7">
      <c r="A176" s="1798" t="s">
        <v>624</v>
      </c>
      <c r="B176" s="1799"/>
      <c r="C176" s="1799"/>
      <c r="D176" s="1799"/>
      <c r="E176" s="1799"/>
      <c r="F176" s="1799"/>
      <c r="G176" s="1799"/>
    </row>
    <row r="177" spans="1:7">
      <c r="A177" s="1801" t="s">
        <v>625</v>
      </c>
      <c r="B177" s="1799"/>
      <c r="C177" s="1799" t="s">
        <v>626</v>
      </c>
      <c r="D177" s="1802">
        <f t="shared" ref="D177:G177" si="50">SUM(D22:D32)+SUM(D44:D53)+SUM(D65:D72)+D75</f>
        <v>3245270.7827700004</v>
      </c>
      <c r="E177" s="1802">
        <f t="shared" si="50"/>
        <v>3271553.5999999996</v>
      </c>
      <c r="F177" s="1802">
        <f t="shared" ref="F177" si="51">SUM(F22:F32)+SUM(F44:F53)+SUM(F65:F72)+F75</f>
        <v>3378577.8280400005</v>
      </c>
      <c r="G177" s="1802">
        <f t="shared" si="50"/>
        <v>3378237.4999999995</v>
      </c>
    </row>
    <row r="178" spans="1:7">
      <c r="A178" s="1801" t="s">
        <v>627</v>
      </c>
      <c r="B178" s="1799"/>
      <c r="C178" s="1799" t="s">
        <v>628</v>
      </c>
      <c r="D178" s="1802">
        <f t="shared" ref="D178:G178" si="52">D78-D17-D20-D59-D63-D64</f>
        <v>3293548.3976299996</v>
      </c>
      <c r="E178" s="1802">
        <f t="shared" si="52"/>
        <v>3305887.47</v>
      </c>
      <c r="F178" s="1802">
        <f t="shared" si="52"/>
        <v>3297120.6722200001</v>
      </c>
      <c r="G178" s="1802">
        <f t="shared" si="52"/>
        <v>3370743.5</v>
      </c>
    </row>
    <row r="179" spans="1:7">
      <c r="A179" s="1801"/>
      <c r="B179" s="1799"/>
      <c r="C179" s="1799" t="s">
        <v>629</v>
      </c>
      <c r="D179" s="1802">
        <f t="shared" ref="D179:G179" si="53">D178+D170</f>
        <v>3538674.7951899995</v>
      </c>
      <c r="E179" s="1802">
        <f t="shared" si="53"/>
        <v>3595085.6700000004</v>
      </c>
      <c r="F179" s="1802">
        <f t="shared" si="53"/>
        <v>3606267.2132200003</v>
      </c>
      <c r="G179" s="1802">
        <f t="shared" si="53"/>
        <v>3679604.8</v>
      </c>
    </row>
    <row r="180" spans="1:7">
      <c r="A180" s="1799" t="s">
        <v>630</v>
      </c>
      <c r="B180" s="1799"/>
      <c r="C180" s="1799" t="s">
        <v>631</v>
      </c>
      <c r="D180" s="1802">
        <f t="shared" ref="D180:G180" si="54">D38-D44+D8+D9+D10+D16-D33</f>
        <v>194453.05526999998</v>
      </c>
      <c r="E180" s="1802">
        <f t="shared" si="54"/>
        <v>200899.6</v>
      </c>
      <c r="F180" s="1802">
        <f t="shared" si="54"/>
        <v>197819.23379999999</v>
      </c>
      <c r="G180" s="1802">
        <f t="shared" si="54"/>
        <v>204472.3</v>
      </c>
    </row>
    <row r="181" spans="1:7" ht="27.6" customHeight="1">
      <c r="A181" s="1803" t="s">
        <v>632</v>
      </c>
      <c r="B181" s="1804"/>
      <c r="C181" s="1804" t="s">
        <v>633</v>
      </c>
      <c r="D181" s="491">
        <f t="shared" ref="D181:G181" si="55">D22+D23+D24+D25+D26+D29+SUM(D44:D47)+SUM(D49:D53)-D54+D32-D33+SUM(D65:D70)+D72</f>
        <v>3230165.2244899999</v>
      </c>
      <c r="E181" s="491">
        <f t="shared" si="55"/>
        <v>3260024.1999999997</v>
      </c>
      <c r="F181" s="491">
        <f t="shared" si="55"/>
        <v>3370187.6287900005</v>
      </c>
      <c r="G181" s="491">
        <f t="shared" si="55"/>
        <v>3370183.5999999996</v>
      </c>
    </row>
    <row r="182" spans="1:7">
      <c r="A182" s="1805" t="s">
        <v>634</v>
      </c>
      <c r="B182" s="1804"/>
      <c r="C182" s="1804" t="s">
        <v>635</v>
      </c>
      <c r="D182" s="491">
        <f t="shared" ref="D182:G182" si="56">D181+D171</f>
        <v>3308709.5676799999</v>
      </c>
      <c r="E182" s="491">
        <f t="shared" si="56"/>
        <v>3331604.4999999995</v>
      </c>
      <c r="F182" s="491">
        <f t="shared" si="56"/>
        <v>3444566.3466900005</v>
      </c>
      <c r="G182" s="491">
        <f t="shared" si="56"/>
        <v>3450917.1999999997</v>
      </c>
    </row>
    <row r="183" spans="1:7">
      <c r="A183" s="1805" t="s">
        <v>636</v>
      </c>
      <c r="B183" s="1804"/>
      <c r="C183" s="1804" t="s">
        <v>637</v>
      </c>
      <c r="D183" s="491">
        <f t="shared" ref="D183:G183" si="57">D4+D5-D7+D38+D39+D40+D41+D43+D13-D16+D57+D58+D60+D62</f>
        <v>3092804.8830400002</v>
      </c>
      <c r="E183" s="491">
        <f t="shared" si="57"/>
        <v>3102492.3</v>
      </c>
      <c r="F183" s="491">
        <f t="shared" si="57"/>
        <v>3090795.6922200001</v>
      </c>
      <c r="G183" s="491">
        <f t="shared" si="57"/>
        <v>3162833.3</v>
      </c>
    </row>
    <row r="184" spans="1:7">
      <c r="A184" s="1805" t="s">
        <v>638</v>
      </c>
      <c r="B184" s="1804"/>
      <c r="C184" s="1804" t="s">
        <v>639</v>
      </c>
      <c r="D184" s="491">
        <f t="shared" ref="D184:G184" si="58">D183+D170</f>
        <v>3337931.2806000002</v>
      </c>
      <c r="E184" s="491">
        <f t="shared" si="58"/>
        <v>3391690.5</v>
      </c>
      <c r="F184" s="491">
        <f t="shared" si="58"/>
        <v>3399942.2332199998</v>
      </c>
      <c r="G184" s="491">
        <f t="shared" si="58"/>
        <v>3471694.5999999996</v>
      </c>
    </row>
    <row r="185" spans="1:7">
      <c r="A185" s="1805"/>
      <c r="B185" s="1804"/>
      <c r="C185" s="1804" t="s">
        <v>640</v>
      </c>
      <c r="D185" s="491">
        <f t="shared" ref="D185:G186" si="59">D181-D183</f>
        <v>137360.34144999972</v>
      </c>
      <c r="E185" s="491">
        <f t="shared" si="59"/>
        <v>157531.89999999991</v>
      </c>
      <c r="F185" s="491">
        <f t="shared" si="59"/>
        <v>279391.93657000037</v>
      </c>
      <c r="G185" s="491">
        <f t="shared" si="59"/>
        <v>207350.29999999981</v>
      </c>
    </row>
    <row r="186" spans="1:7">
      <c r="A186" s="1805"/>
      <c r="B186" s="1804"/>
      <c r="C186" s="1804" t="s">
        <v>641</v>
      </c>
      <c r="D186" s="491">
        <f t="shared" si="59"/>
        <v>-29221.712920000311</v>
      </c>
      <c r="E186" s="491">
        <f t="shared" si="59"/>
        <v>-60086.000000000466</v>
      </c>
      <c r="F186" s="491">
        <f t="shared" si="59"/>
        <v>44624.113470000681</v>
      </c>
      <c r="G186" s="491">
        <f t="shared" si="59"/>
        <v>-20777.399999999907</v>
      </c>
    </row>
  </sheetData>
  <sheetProtection selectLockedCells="1" sort="0" autoFilter="0" pivotTables="0"/>
  <autoFilter ref="A1:G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64" fitToHeight="8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21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5.140625" style="1680" customWidth="1"/>
    <col min="2" max="2" width="3.7109375" style="1680" customWidth="1"/>
    <col min="3" max="3" width="44.7109375" style="1680" customWidth="1"/>
    <col min="4" max="7" width="11.42578125" style="1680" customWidth="1"/>
    <col min="8" max="16384" width="11.42578125" style="1680"/>
  </cols>
  <sheetData>
    <row r="1" spans="1:40" s="1670" customFormat="1" ht="18" customHeight="1">
      <c r="A1" s="1664" t="s">
        <v>189</v>
      </c>
      <c r="B1" s="1665" t="s">
        <v>663</v>
      </c>
      <c r="C1" s="1665" t="s">
        <v>106</v>
      </c>
      <c r="D1" s="1666" t="s">
        <v>23</v>
      </c>
      <c r="E1" s="1667" t="s">
        <v>22</v>
      </c>
      <c r="F1" s="1666" t="s">
        <v>23</v>
      </c>
      <c r="G1" s="1667" t="s">
        <v>22</v>
      </c>
      <c r="H1" s="1668"/>
      <c r="I1" s="1669"/>
      <c r="J1" s="1669"/>
      <c r="K1" s="1669"/>
      <c r="L1" s="1669"/>
      <c r="M1" s="1669"/>
      <c r="N1" s="1669"/>
      <c r="O1" s="1669"/>
      <c r="P1" s="1669"/>
      <c r="Q1" s="1669"/>
      <c r="R1" s="1669"/>
      <c r="S1" s="1669"/>
      <c r="T1" s="1669"/>
      <c r="U1" s="1669"/>
      <c r="V1" s="1669"/>
      <c r="W1" s="1669"/>
      <c r="X1" s="1669"/>
      <c r="Y1" s="1669"/>
      <c r="Z1" s="1669"/>
      <c r="AA1" s="1669"/>
      <c r="AB1" s="1669"/>
      <c r="AC1" s="1669"/>
      <c r="AD1" s="1669"/>
      <c r="AE1" s="1669"/>
      <c r="AF1" s="1669"/>
      <c r="AG1" s="1669"/>
      <c r="AH1" s="1669"/>
      <c r="AI1" s="1669"/>
      <c r="AJ1" s="1669"/>
      <c r="AK1" s="1669"/>
      <c r="AL1" s="1669"/>
      <c r="AM1" s="1669"/>
      <c r="AN1" s="1669"/>
    </row>
    <row r="2" spans="1:40" s="1676" customFormat="1" ht="15" customHeight="1">
      <c r="A2" s="1671"/>
      <c r="B2" s="1672"/>
      <c r="C2" s="1673" t="s">
        <v>191</v>
      </c>
      <c r="D2" s="1674">
        <v>2016</v>
      </c>
      <c r="E2" s="1675">
        <v>2017</v>
      </c>
      <c r="F2" s="1674">
        <v>2017</v>
      </c>
      <c r="G2" s="1675">
        <v>2018</v>
      </c>
    </row>
    <row r="3" spans="1:40" ht="15" customHeight="1">
      <c r="A3" s="1677" t="s">
        <v>192</v>
      </c>
      <c r="B3" s="1678"/>
      <c r="C3" s="1678"/>
      <c r="D3" s="1679"/>
      <c r="E3" s="1679"/>
      <c r="F3" s="1679"/>
      <c r="G3" s="1679"/>
    </row>
    <row r="4" spans="1:40" s="1684" customFormat="1" ht="12.75" customHeight="1">
      <c r="A4" s="1681">
        <v>30</v>
      </c>
      <c r="B4" s="1682"/>
      <c r="C4" s="1683" t="s">
        <v>33</v>
      </c>
      <c r="D4" s="280">
        <v>103650.4</v>
      </c>
      <c r="E4" s="280">
        <v>105180.6</v>
      </c>
      <c r="F4" s="281">
        <v>105615.7</v>
      </c>
      <c r="G4" s="281">
        <v>106324.5</v>
      </c>
    </row>
    <row r="5" spans="1:40" s="1684" customFormat="1" ht="12.75" customHeight="1">
      <c r="A5" s="1685">
        <v>31</v>
      </c>
      <c r="B5" s="1686"/>
      <c r="C5" s="1687" t="s">
        <v>193</v>
      </c>
      <c r="D5" s="286">
        <v>53769</v>
      </c>
      <c r="E5" s="286">
        <v>53917.9</v>
      </c>
      <c r="F5" s="287">
        <v>60821.8</v>
      </c>
      <c r="G5" s="287">
        <v>54907.5</v>
      </c>
    </row>
    <row r="6" spans="1:40" s="1684" customFormat="1" ht="12.75" customHeight="1">
      <c r="A6" s="1688" t="s">
        <v>36</v>
      </c>
      <c r="B6" s="1689"/>
      <c r="C6" s="1690" t="s">
        <v>194</v>
      </c>
      <c r="D6" s="286">
        <v>7134.7</v>
      </c>
      <c r="E6" s="286">
        <v>7168</v>
      </c>
      <c r="F6" s="287">
        <v>14154.2</v>
      </c>
      <c r="G6" s="287">
        <v>7057</v>
      </c>
    </row>
    <row r="7" spans="1:40" s="1684" customFormat="1" ht="12.75" customHeight="1">
      <c r="A7" s="1688" t="s">
        <v>195</v>
      </c>
      <c r="B7" s="1689"/>
      <c r="C7" s="1690" t="s">
        <v>196</v>
      </c>
      <c r="D7" s="286">
        <v>23.3</v>
      </c>
      <c r="E7" s="286">
        <v>0</v>
      </c>
      <c r="F7" s="287">
        <v>324.2</v>
      </c>
      <c r="G7" s="287">
        <v>0</v>
      </c>
    </row>
    <row r="8" spans="1:40" s="1684" customFormat="1" ht="12.75" customHeight="1">
      <c r="A8" s="1691">
        <v>330</v>
      </c>
      <c r="B8" s="1686"/>
      <c r="C8" s="1687" t="s">
        <v>197</v>
      </c>
      <c r="D8" s="286">
        <v>5960.2</v>
      </c>
      <c r="E8" s="286">
        <v>6488.4</v>
      </c>
      <c r="F8" s="287">
        <v>6458.5</v>
      </c>
      <c r="G8" s="287">
        <v>6944.6</v>
      </c>
    </row>
    <row r="9" spans="1:40" s="1684" customFormat="1" ht="12.75" customHeight="1">
      <c r="A9" s="1691">
        <v>332</v>
      </c>
      <c r="B9" s="1686"/>
      <c r="C9" s="1687" t="s">
        <v>198</v>
      </c>
      <c r="D9" s="286">
        <v>493.7</v>
      </c>
      <c r="E9" s="286">
        <v>625.79999999999995</v>
      </c>
      <c r="F9" s="287">
        <v>484.5</v>
      </c>
      <c r="G9" s="287">
        <v>720.8</v>
      </c>
    </row>
    <row r="10" spans="1:40" s="1684" customFormat="1" ht="12.75" customHeight="1">
      <c r="A10" s="1691">
        <v>339</v>
      </c>
      <c r="B10" s="1686"/>
      <c r="C10" s="1687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0" s="1684" customFormat="1" ht="12.75" customHeight="1">
      <c r="A11" s="1685">
        <v>350</v>
      </c>
      <c r="B11" s="1686"/>
      <c r="C11" s="1687" t="s">
        <v>200</v>
      </c>
      <c r="D11" s="286">
        <v>639.5</v>
      </c>
      <c r="E11" s="286">
        <v>45</v>
      </c>
      <c r="F11" s="287">
        <v>94.4</v>
      </c>
      <c r="G11" s="287">
        <v>326.5</v>
      </c>
    </row>
    <row r="12" spans="1:40" s="1695" customFormat="1">
      <c r="A12" s="1692">
        <v>351</v>
      </c>
      <c r="B12" s="1693"/>
      <c r="C12" s="1694" t="s">
        <v>201</v>
      </c>
      <c r="D12" s="286">
        <v>525.29999999999995</v>
      </c>
      <c r="E12" s="286">
        <v>683.2</v>
      </c>
      <c r="F12" s="287">
        <v>1580.1</v>
      </c>
      <c r="G12" s="287">
        <v>600.70000000000005</v>
      </c>
    </row>
    <row r="13" spans="1:40" s="1684" customFormat="1" ht="12.75" customHeight="1">
      <c r="A13" s="1685">
        <v>36</v>
      </c>
      <c r="B13" s="1686"/>
      <c r="C13" s="1687" t="s">
        <v>202</v>
      </c>
      <c r="D13" s="286">
        <v>185480.5</v>
      </c>
      <c r="E13" s="286">
        <v>195009.7</v>
      </c>
      <c r="F13" s="287">
        <v>188544.5</v>
      </c>
      <c r="G13" s="287">
        <v>194764.7</v>
      </c>
    </row>
    <row r="14" spans="1:40" s="1684" customFormat="1" ht="12.75" customHeight="1">
      <c r="A14" s="1696" t="s">
        <v>203</v>
      </c>
      <c r="B14" s="1686"/>
      <c r="C14" s="1697" t="s">
        <v>204</v>
      </c>
      <c r="D14" s="286">
        <v>36162.699999999997</v>
      </c>
      <c r="E14" s="286">
        <v>35502</v>
      </c>
      <c r="F14" s="287">
        <v>36995.699999999997</v>
      </c>
      <c r="G14" s="287">
        <v>37194.5</v>
      </c>
    </row>
    <row r="15" spans="1:40" s="1684" customFormat="1" ht="12.75" customHeight="1">
      <c r="A15" s="1696" t="s">
        <v>205</v>
      </c>
      <c r="B15" s="1686"/>
      <c r="C15" s="1697" t="s">
        <v>206</v>
      </c>
      <c r="D15" s="286">
        <v>6966.9</v>
      </c>
      <c r="E15" s="286">
        <v>12771.1</v>
      </c>
      <c r="F15" s="287">
        <v>7097.3</v>
      </c>
      <c r="G15" s="287">
        <v>9296.2999999999993</v>
      </c>
    </row>
    <row r="16" spans="1:40" s="1699" customFormat="1" ht="26.25" customHeight="1">
      <c r="A16" s="1696" t="s">
        <v>207</v>
      </c>
      <c r="B16" s="1698"/>
      <c r="C16" s="1697" t="s">
        <v>208</v>
      </c>
      <c r="D16" s="286">
        <v>4596.8999999999996</v>
      </c>
      <c r="E16" s="286">
        <v>6033</v>
      </c>
      <c r="F16" s="287">
        <v>5899.3</v>
      </c>
      <c r="G16" s="287">
        <v>6213.4</v>
      </c>
    </row>
    <row r="17" spans="1:7" s="1700" customFormat="1">
      <c r="A17" s="1685">
        <v>37</v>
      </c>
      <c r="B17" s="1686"/>
      <c r="C17" s="1687" t="s">
        <v>209</v>
      </c>
      <c r="D17" s="286">
        <v>30928.400000000001</v>
      </c>
      <c r="E17" s="286">
        <v>31541</v>
      </c>
      <c r="F17" s="287">
        <v>30741</v>
      </c>
      <c r="G17" s="287">
        <v>30567</v>
      </c>
    </row>
    <row r="18" spans="1:7" s="1700" customFormat="1">
      <c r="A18" s="1701" t="s">
        <v>210</v>
      </c>
      <c r="B18" s="1689"/>
      <c r="C18" s="1690" t="s">
        <v>211</v>
      </c>
      <c r="D18" s="286">
        <v>0</v>
      </c>
      <c r="E18" s="286">
        <v>0</v>
      </c>
      <c r="F18" s="287">
        <v>0</v>
      </c>
      <c r="G18" s="287">
        <v>0</v>
      </c>
    </row>
    <row r="19" spans="1:7" s="1700" customFormat="1">
      <c r="A19" s="1701" t="s">
        <v>212</v>
      </c>
      <c r="B19" s="1689"/>
      <c r="C19" s="1690" t="s">
        <v>213</v>
      </c>
      <c r="D19" s="286">
        <v>30073.599999999999</v>
      </c>
      <c r="E19" s="286">
        <v>31261</v>
      </c>
      <c r="F19" s="287">
        <v>30140.7</v>
      </c>
      <c r="G19" s="287">
        <v>30187</v>
      </c>
    </row>
    <row r="20" spans="1:7" s="1684" customFormat="1" ht="12.75" customHeight="1">
      <c r="A20" s="1702">
        <v>39</v>
      </c>
      <c r="B20" s="1703"/>
      <c r="C20" s="1704" t="s">
        <v>214</v>
      </c>
      <c r="D20" s="308">
        <v>16382.8</v>
      </c>
      <c r="E20" s="308">
        <v>17054.900000000001</v>
      </c>
      <c r="F20" s="309">
        <v>18074.2</v>
      </c>
      <c r="G20" s="309">
        <v>17644.7</v>
      </c>
    </row>
    <row r="21" spans="1:7" ht="12.75" customHeight="1">
      <c r="A21" s="1705"/>
      <c r="B21" s="1705"/>
      <c r="C21" s="1706" t="s">
        <v>215</v>
      </c>
      <c r="D21" s="312">
        <f t="shared" ref="D21:G21" si="0">D4+D5+SUM(D8:D13)+D17</f>
        <v>381447</v>
      </c>
      <c r="E21" s="312">
        <f t="shared" si="0"/>
        <v>393491.6</v>
      </c>
      <c r="F21" s="312">
        <f t="shared" si="0"/>
        <v>394340.5</v>
      </c>
      <c r="G21" s="312">
        <f t="shared" si="0"/>
        <v>395156.30000000005</v>
      </c>
    </row>
    <row r="22" spans="1:7" s="1684" customFormat="1" ht="12.75" customHeight="1">
      <c r="A22" s="1691" t="s">
        <v>216</v>
      </c>
      <c r="B22" s="1686"/>
      <c r="C22" s="1687" t="s">
        <v>217</v>
      </c>
      <c r="D22" s="335">
        <f>63479.7+8590.6</f>
        <v>72070.3</v>
      </c>
      <c r="E22" s="335">
        <f>64152+8403</f>
        <v>72555</v>
      </c>
      <c r="F22" s="336">
        <v>73794.600000000006</v>
      </c>
      <c r="G22" s="336">
        <v>73407</v>
      </c>
    </row>
    <row r="23" spans="1:7" s="1684" customFormat="1" ht="12.75" customHeight="1">
      <c r="A23" s="1691" t="s">
        <v>218</v>
      </c>
      <c r="B23" s="1686"/>
      <c r="C23" s="1687" t="s">
        <v>219</v>
      </c>
      <c r="D23" s="335">
        <f>9296.3+10053.7</f>
        <v>19350</v>
      </c>
      <c r="E23" s="335">
        <f>7770+10196</f>
        <v>17966</v>
      </c>
      <c r="F23" s="336">
        <v>18520.599999999999</v>
      </c>
      <c r="G23" s="336">
        <v>18450</v>
      </c>
    </row>
    <row r="24" spans="1:7" s="1707" customFormat="1" ht="12.75" customHeight="1">
      <c r="A24" s="1685">
        <v>41</v>
      </c>
      <c r="B24" s="1686"/>
      <c r="C24" s="1687" t="s">
        <v>220</v>
      </c>
      <c r="D24" s="335">
        <v>31389.200000000001</v>
      </c>
      <c r="E24" s="335">
        <v>31710.2</v>
      </c>
      <c r="F24" s="336">
        <v>33806.199999999997</v>
      </c>
      <c r="G24" s="336">
        <v>31889.200000000001</v>
      </c>
    </row>
    <row r="25" spans="1:7" s="1684" customFormat="1" ht="12.75" customHeight="1">
      <c r="A25" s="1708">
        <v>42</v>
      </c>
      <c r="B25" s="1709"/>
      <c r="C25" s="1687" t="s">
        <v>221</v>
      </c>
      <c r="D25" s="335">
        <v>24826.6</v>
      </c>
      <c r="E25" s="335">
        <v>24710.799999999999</v>
      </c>
      <c r="F25" s="336">
        <v>26597.9</v>
      </c>
      <c r="G25" s="336">
        <v>24264.799999999999</v>
      </c>
    </row>
    <row r="26" spans="1:7" s="1710" customFormat="1" ht="12.75" customHeight="1">
      <c r="A26" s="1692">
        <v>430</v>
      </c>
      <c r="B26" s="1686"/>
      <c r="C26" s="1687" t="s">
        <v>222</v>
      </c>
      <c r="D26" s="497">
        <v>0</v>
      </c>
      <c r="E26" s="497">
        <v>5</v>
      </c>
      <c r="F26" s="498">
        <v>9.3000000000000007</v>
      </c>
      <c r="G26" s="498">
        <v>5</v>
      </c>
    </row>
    <row r="27" spans="1:7" s="1710" customFormat="1" ht="12.75" customHeight="1">
      <c r="A27" s="1692">
        <v>431</v>
      </c>
      <c r="B27" s="1686"/>
      <c r="C27" s="1687" t="s">
        <v>223</v>
      </c>
      <c r="D27" s="497">
        <v>596</v>
      </c>
      <c r="E27" s="497">
        <v>566</v>
      </c>
      <c r="F27" s="498">
        <v>539</v>
      </c>
      <c r="G27" s="498">
        <v>516</v>
      </c>
    </row>
    <row r="28" spans="1:7" s="1710" customFormat="1" ht="12.75" customHeight="1">
      <c r="A28" s="1692">
        <v>432</v>
      </c>
      <c r="B28" s="1686"/>
      <c r="C28" s="1687" t="s">
        <v>224</v>
      </c>
      <c r="D28" s="497">
        <v>0</v>
      </c>
      <c r="E28" s="497">
        <v>0</v>
      </c>
      <c r="F28" s="498">
        <v>0</v>
      </c>
      <c r="G28" s="498">
        <v>0</v>
      </c>
    </row>
    <row r="29" spans="1:7" s="1710" customFormat="1" ht="12.75" customHeight="1">
      <c r="A29" s="1692">
        <v>439</v>
      </c>
      <c r="B29" s="1686"/>
      <c r="C29" s="1687" t="s">
        <v>225</v>
      </c>
      <c r="D29" s="497">
        <v>0</v>
      </c>
      <c r="E29" s="497">
        <v>0</v>
      </c>
      <c r="F29" s="498">
        <v>128.4</v>
      </c>
      <c r="G29" s="498">
        <v>0</v>
      </c>
    </row>
    <row r="30" spans="1:7" s="1684" customFormat="1" ht="25.5">
      <c r="A30" s="1692">
        <v>450</v>
      </c>
      <c r="B30" s="1693"/>
      <c r="C30" s="1694" t="s">
        <v>226</v>
      </c>
      <c r="D30" s="286">
        <v>247.9</v>
      </c>
      <c r="E30" s="286">
        <v>163.30000000000001</v>
      </c>
      <c r="F30" s="287">
        <v>356.7</v>
      </c>
      <c r="G30" s="287">
        <v>229.6</v>
      </c>
    </row>
    <row r="31" spans="1:7" s="1695" customFormat="1" ht="25.5">
      <c r="A31" s="1692">
        <v>451</v>
      </c>
      <c r="B31" s="1693"/>
      <c r="C31" s="1694" t="s">
        <v>227</v>
      </c>
      <c r="D31" s="347">
        <v>300.5</v>
      </c>
      <c r="E31" s="347">
        <v>1426.1</v>
      </c>
      <c r="F31" s="348">
        <v>170.2</v>
      </c>
      <c r="G31" s="348">
        <v>1855.4</v>
      </c>
    </row>
    <row r="32" spans="1:7" s="1684" customFormat="1" ht="12.75" customHeight="1">
      <c r="A32" s="1685">
        <v>46</v>
      </c>
      <c r="B32" s="1686"/>
      <c r="C32" s="1687" t="s">
        <v>228</v>
      </c>
      <c r="D32" s="335">
        <v>198272.4</v>
      </c>
      <c r="E32" s="335">
        <v>200681.60000000001</v>
      </c>
      <c r="F32" s="336">
        <v>197846.3</v>
      </c>
      <c r="G32" s="336">
        <v>195204.6</v>
      </c>
    </row>
    <row r="33" spans="1:7" s="1695" customFormat="1" ht="12.75" customHeight="1">
      <c r="A33" s="1701" t="s">
        <v>229</v>
      </c>
      <c r="B33" s="1689"/>
      <c r="C33" s="1690" t="s">
        <v>230</v>
      </c>
      <c r="D33" s="374">
        <v>0</v>
      </c>
      <c r="E33" s="374">
        <v>0</v>
      </c>
      <c r="F33" s="375">
        <v>0</v>
      </c>
      <c r="G33" s="375">
        <v>0</v>
      </c>
    </row>
    <row r="34" spans="1:7" s="1684" customFormat="1" ht="15" customHeight="1">
      <c r="A34" s="1685">
        <v>47</v>
      </c>
      <c r="B34" s="1686"/>
      <c r="C34" s="1687" t="s">
        <v>209</v>
      </c>
      <c r="D34" s="335">
        <f>D17</f>
        <v>30928.400000000001</v>
      </c>
      <c r="E34" s="335">
        <f>E17</f>
        <v>31541</v>
      </c>
      <c r="F34" s="336">
        <v>30741</v>
      </c>
      <c r="G34" s="336">
        <v>30567</v>
      </c>
    </row>
    <row r="35" spans="1:7" s="1684" customFormat="1" ht="15" customHeight="1">
      <c r="A35" s="1702">
        <v>49</v>
      </c>
      <c r="B35" s="1703"/>
      <c r="C35" s="1704" t="s">
        <v>231</v>
      </c>
      <c r="D35" s="308">
        <f>D20</f>
        <v>16382.8</v>
      </c>
      <c r="E35" s="308">
        <f>E20</f>
        <v>17054.900000000001</v>
      </c>
      <c r="F35" s="309">
        <v>18074.2</v>
      </c>
      <c r="G35" s="309">
        <v>17644.7</v>
      </c>
    </row>
    <row r="36" spans="1:7" ht="13.5" customHeight="1">
      <c r="A36" s="1705"/>
      <c r="B36" s="1712"/>
      <c r="C36" s="1706" t="s">
        <v>232</v>
      </c>
      <c r="D36" s="312">
        <f t="shared" ref="D36:G36" si="1">D22+D23+D24+D25+D26+D27+D28+D29+D30+D31+D32+D34</f>
        <v>377981.30000000005</v>
      </c>
      <c r="E36" s="312">
        <f t="shared" si="1"/>
        <v>381325</v>
      </c>
      <c r="F36" s="312">
        <f t="shared" si="1"/>
        <v>382510.2</v>
      </c>
      <c r="G36" s="312">
        <f t="shared" si="1"/>
        <v>376388.6</v>
      </c>
    </row>
    <row r="37" spans="1:7" s="1713" customFormat="1" ht="15" customHeight="1">
      <c r="A37" s="1705"/>
      <c r="B37" s="1712"/>
      <c r="C37" s="1706" t="s">
        <v>233</v>
      </c>
      <c r="D37" s="312">
        <f t="shared" ref="D37:G37" si="2">D36-D21</f>
        <v>-3465.6999999999534</v>
      </c>
      <c r="E37" s="312">
        <f t="shared" si="2"/>
        <v>-12166.599999999977</v>
      </c>
      <c r="F37" s="312">
        <f t="shared" si="2"/>
        <v>-11830.299999999988</v>
      </c>
      <c r="G37" s="312">
        <f t="shared" si="2"/>
        <v>-18767.70000000007</v>
      </c>
    </row>
    <row r="38" spans="1:7" s="1695" customFormat="1" ht="15" customHeight="1">
      <c r="A38" s="1691">
        <v>340</v>
      </c>
      <c r="B38" s="1686"/>
      <c r="C38" s="1687" t="s">
        <v>234</v>
      </c>
      <c r="D38" s="335">
        <v>578.9</v>
      </c>
      <c r="E38" s="335">
        <v>458</v>
      </c>
      <c r="F38" s="336">
        <v>441</v>
      </c>
      <c r="G38" s="336">
        <v>516</v>
      </c>
    </row>
    <row r="39" spans="1:7" s="1695" customFormat="1" ht="15" customHeight="1">
      <c r="A39" s="1691">
        <v>341</v>
      </c>
      <c r="B39" s="1686"/>
      <c r="C39" s="1687" t="s">
        <v>235</v>
      </c>
      <c r="D39" s="335">
        <v>2</v>
      </c>
      <c r="E39" s="335">
        <v>0</v>
      </c>
      <c r="F39" s="336">
        <v>1.1000000000000001</v>
      </c>
      <c r="G39" s="336">
        <v>0</v>
      </c>
    </row>
    <row r="40" spans="1:7" s="1695" customFormat="1" ht="15" customHeight="1">
      <c r="A40" s="1691">
        <v>342</v>
      </c>
      <c r="B40" s="1686"/>
      <c r="C40" s="1687" t="s">
        <v>236</v>
      </c>
      <c r="D40" s="335">
        <v>0</v>
      </c>
      <c r="E40" s="335">
        <v>0</v>
      </c>
      <c r="F40" s="336">
        <v>0</v>
      </c>
      <c r="G40" s="336">
        <v>0</v>
      </c>
    </row>
    <row r="41" spans="1:7" s="1695" customFormat="1" ht="15" customHeight="1">
      <c r="A41" s="1691">
        <v>343</v>
      </c>
      <c r="B41" s="1686"/>
      <c r="C41" s="1687" t="s">
        <v>237</v>
      </c>
      <c r="D41" s="335">
        <v>81.900000000000006</v>
      </c>
      <c r="E41" s="335">
        <v>82.5</v>
      </c>
      <c r="F41" s="336">
        <v>92.1</v>
      </c>
      <c r="G41" s="336">
        <v>101</v>
      </c>
    </row>
    <row r="42" spans="1:7" s="1695" customFormat="1" ht="15" customHeight="1">
      <c r="A42" s="1691">
        <v>344</v>
      </c>
      <c r="B42" s="1686"/>
      <c r="C42" s="1687" t="s">
        <v>238</v>
      </c>
      <c r="D42" s="335">
        <v>897.1</v>
      </c>
      <c r="E42" s="335">
        <v>0</v>
      </c>
      <c r="F42" s="336">
        <v>39</v>
      </c>
      <c r="G42" s="336">
        <v>0</v>
      </c>
    </row>
    <row r="43" spans="1:7" s="1695" customFormat="1" ht="15" customHeight="1">
      <c r="A43" s="1691">
        <v>349</v>
      </c>
      <c r="B43" s="1686"/>
      <c r="C43" s="1687" t="s">
        <v>239</v>
      </c>
      <c r="D43" s="335">
        <v>22.5</v>
      </c>
      <c r="E43" s="335">
        <v>10</v>
      </c>
      <c r="F43" s="336">
        <v>21.8</v>
      </c>
      <c r="G43" s="336">
        <v>20</v>
      </c>
    </row>
    <row r="44" spans="1:7" s="1684" customFormat="1" ht="15" customHeight="1">
      <c r="A44" s="1685">
        <v>440</v>
      </c>
      <c r="B44" s="1686"/>
      <c r="C44" s="1687" t="s">
        <v>240</v>
      </c>
      <c r="D44" s="335">
        <v>211.7</v>
      </c>
      <c r="E44" s="335">
        <v>140</v>
      </c>
      <c r="F44" s="336">
        <v>126.3</v>
      </c>
      <c r="G44" s="336">
        <v>190.1</v>
      </c>
    </row>
    <row r="45" spans="1:7" s="1684" customFormat="1" ht="15" customHeight="1">
      <c r="A45" s="1685">
        <v>441</v>
      </c>
      <c r="B45" s="1686"/>
      <c r="C45" s="1687" t="s">
        <v>241</v>
      </c>
      <c r="D45" s="335">
        <v>9</v>
      </c>
      <c r="E45" s="335">
        <v>0</v>
      </c>
      <c r="F45" s="336">
        <v>0</v>
      </c>
      <c r="G45" s="336">
        <v>0</v>
      </c>
    </row>
    <row r="46" spans="1:7" s="1684" customFormat="1" ht="15" customHeight="1">
      <c r="A46" s="1685">
        <v>442</v>
      </c>
      <c r="B46" s="1686"/>
      <c r="C46" s="1687" t="s">
        <v>242</v>
      </c>
      <c r="D46" s="335">
        <v>105.2</v>
      </c>
      <c r="E46" s="335">
        <v>109.2</v>
      </c>
      <c r="F46" s="336">
        <v>79.7</v>
      </c>
      <c r="G46" s="336">
        <v>79.599999999999994</v>
      </c>
    </row>
    <row r="47" spans="1:7" s="1684" customFormat="1" ht="15" customHeight="1">
      <c r="A47" s="1685">
        <v>443</v>
      </c>
      <c r="B47" s="1686"/>
      <c r="C47" s="1687" t="s">
        <v>243</v>
      </c>
      <c r="D47" s="335">
        <v>271.5</v>
      </c>
      <c r="E47" s="335">
        <v>273.60000000000002</v>
      </c>
      <c r="F47" s="336">
        <v>265.10000000000002</v>
      </c>
      <c r="G47" s="336">
        <v>273.60000000000002</v>
      </c>
    </row>
    <row r="48" spans="1:7" s="1684" customFormat="1" ht="15" customHeight="1">
      <c r="A48" s="1685">
        <v>444</v>
      </c>
      <c r="B48" s="1686"/>
      <c r="C48" s="1687" t="s">
        <v>238</v>
      </c>
      <c r="D48" s="335">
        <v>44</v>
      </c>
      <c r="E48" s="335">
        <v>0</v>
      </c>
      <c r="F48" s="336">
        <v>301.7</v>
      </c>
      <c r="G48" s="336">
        <v>0</v>
      </c>
    </row>
    <row r="49" spans="1:7" s="1684" customFormat="1" ht="15" customHeight="1">
      <c r="A49" s="1685">
        <v>445</v>
      </c>
      <c r="B49" s="1686"/>
      <c r="C49" s="1687" t="s">
        <v>244</v>
      </c>
      <c r="D49" s="335">
        <v>113.5</v>
      </c>
      <c r="E49" s="335">
        <v>60.5</v>
      </c>
      <c r="F49" s="336">
        <v>73.2</v>
      </c>
      <c r="G49" s="336">
        <v>74.900000000000006</v>
      </c>
    </row>
    <row r="50" spans="1:7" s="1684" customFormat="1" ht="15" customHeight="1">
      <c r="A50" s="1685">
        <v>446</v>
      </c>
      <c r="B50" s="1686"/>
      <c r="C50" s="1687" t="s">
        <v>245</v>
      </c>
      <c r="D50" s="335">
        <v>8480.6</v>
      </c>
      <c r="E50" s="335">
        <v>8450.1</v>
      </c>
      <c r="F50" s="336">
        <v>8472.7000000000007</v>
      </c>
      <c r="G50" s="336">
        <v>8437.5</v>
      </c>
    </row>
    <row r="51" spans="1:7" s="1684" customFormat="1" ht="15" customHeight="1">
      <c r="A51" s="1685">
        <v>447</v>
      </c>
      <c r="B51" s="1686"/>
      <c r="C51" s="1687" t="s">
        <v>246</v>
      </c>
      <c r="D51" s="335">
        <v>3028.8</v>
      </c>
      <c r="E51" s="335">
        <v>2991.9</v>
      </c>
      <c r="F51" s="336">
        <v>2972.2</v>
      </c>
      <c r="G51" s="336">
        <v>2931.9</v>
      </c>
    </row>
    <row r="52" spans="1:7" s="1684" customFormat="1" ht="15" customHeight="1">
      <c r="A52" s="1685">
        <v>448</v>
      </c>
      <c r="B52" s="1686"/>
      <c r="C52" s="1687" t="s">
        <v>247</v>
      </c>
      <c r="D52" s="335">
        <v>13</v>
      </c>
      <c r="E52" s="335">
        <v>20.2</v>
      </c>
      <c r="F52" s="336">
        <v>13.2</v>
      </c>
      <c r="G52" s="336">
        <v>20.2</v>
      </c>
    </row>
    <row r="53" spans="1:7" s="1684" customFormat="1" ht="15" customHeight="1">
      <c r="A53" s="1685">
        <v>449</v>
      </c>
      <c r="B53" s="1686"/>
      <c r="C53" s="1687" t="s">
        <v>248</v>
      </c>
      <c r="D53" s="335">
        <v>0</v>
      </c>
      <c r="E53" s="335">
        <v>0</v>
      </c>
      <c r="F53" s="336">
        <v>0</v>
      </c>
      <c r="G53" s="336">
        <v>0</v>
      </c>
    </row>
    <row r="54" spans="1:7" s="1695" customFormat="1" ht="13.5" customHeight="1">
      <c r="A54" s="1714" t="s">
        <v>249</v>
      </c>
      <c r="B54" s="1715"/>
      <c r="C54" s="1715" t="s">
        <v>250</v>
      </c>
      <c r="D54" s="339">
        <v>0</v>
      </c>
      <c r="E54" s="339">
        <v>0</v>
      </c>
      <c r="F54" s="340">
        <v>0</v>
      </c>
      <c r="G54" s="340">
        <v>0</v>
      </c>
    </row>
    <row r="55" spans="1:7" ht="15" customHeight="1">
      <c r="A55" s="1712"/>
      <c r="B55" s="1712"/>
      <c r="C55" s="1706" t="s">
        <v>251</v>
      </c>
      <c r="D55" s="312">
        <f t="shared" ref="D55:G55" si="3">SUM(D44:D53)-SUM(D38:D43)</f>
        <v>10694.9</v>
      </c>
      <c r="E55" s="312">
        <f t="shared" si="3"/>
        <v>11495</v>
      </c>
      <c r="F55" s="312">
        <f t="shared" ref="F55" si="4">SUM(F44:F53)-SUM(F38:F43)</f>
        <v>11709.100000000002</v>
      </c>
      <c r="G55" s="312">
        <f t="shared" si="3"/>
        <v>11370.800000000001</v>
      </c>
    </row>
    <row r="56" spans="1:7" ht="14.25" customHeight="1">
      <c r="A56" s="1712"/>
      <c r="B56" s="1712"/>
      <c r="C56" s="1706" t="s">
        <v>252</v>
      </c>
      <c r="D56" s="312">
        <f t="shared" ref="D56:G56" si="5">D55+D37</f>
        <v>7229.2000000000462</v>
      </c>
      <c r="E56" s="312">
        <f t="shared" si="5"/>
        <v>-671.59999999997672</v>
      </c>
      <c r="F56" s="312">
        <f t="shared" si="5"/>
        <v>-121.19999999998618</v>
      </c>
      <c r="G56" s="312">
        <f t="shared" si="5"/>
        <v>-7396.9000000000688</v>
      </c>
    </row>
    <row r="57" spans="1:7" s="1684" customFormat="1" ht="15.75" customHeight="1">
      <c r="A57" s="1716">
        <v>380</v>
      </c>
      <c r="B57" s="1717"/>
      <c r="C57" s="1718" t="s">
        <v>253</v>
      </c>
      <c r="D57" s="1177"/>
      <c r="E57" s="1177"/>
      <c r="F57" s="1178"/>
      <c r="G57" s="1178"/>
    </row>
    <row r="58" spans="1:7" s="1684" customFormat="1" ht="15.75" customHeight="1">
      <c r="A58" s="1716">
        <v>381</v>
      </c>
      <c r="B58" s="1717"/>
      <c r="C58" s="1718" t="s">
        <v>254</v>
      </c>
      <c r="D58" s="1177"/>
      <c r="E58" s="1177"/>
      <c r="F58" s="1178"/>
      <c r="G58" s="1178"/>
    </row>
    <row r="59" spans="1:7" s="1695" customFormat="1" ht="25.5">
      <c r="A59" s="1692">
        <v>383</v>
      </c>
      <c r="B59" s="1693"/>
      <c r="C59" s="1694" t="s">
        <v>255</v>
      </c>
      <c r="D59" s="387"/>
      <c r="E59" s="387"/>
      <c r="F59" s="388"/>
      <c r="G59" s="388"/>
    </row>
    <row r="60" spans="1:7" s="1695" customFormat="1">
      <c r="A60" s="1692">
        <v>3840</v>
      </c>
      <c r="B60" s="1693"/>
      <c r="C60" s="1694" t="s">
        <v>256</v>
      </c>
      <c r="D60" s="502"/>
      <c r="E60" s="502"/>
      <c r="F60" s="503"/>
      <c r="G60" s="503"/>
    </row>
    <row r="61" spans="1:7" s="1695" customFormat="1">
      <c r="A61" s="1692">
        <v>3841</v>
      </c>
      <c r="B61" s="1693"/>
      <c r="C61" s="1694" t="s">
        <v>257</v>
      </c>
      <c r="D61" s="502"/>
      <c r="E61" s="502"/>
      <c r="F61" s="503"/>
      <c r="G61" s="503"/>
    </row>
    <row r="62" spans="1:7" s="1695" customFormat="1">
      <c r="A62" s="1719">
        <v>386</v>
      </c>
      <c r="B62" s="1720"/>
      <c r="C62" s="1721" t="s">
        <v>258</v>
      </c>
      <c r="D62" s="502"/>
      <c r="E62" s="502"/>
      <c r="F62" s="503"/>
      <c r="G62" s="503"/>
    </row>
    <row r="63" spans="1:7" s="1695" customFormat="1" ht="25.5">
      <c r="A63" s="1692">
        <v>387</v>
      </c>
      <c r="B63" s="1693"/>
      <c r="C63" s="1694" t="s">
        <v>259</v>
      </c>
      <c r="D63" s="502"/>
      <c r="E63" s="502"/>
      <c r="F63" s="503"/>
      <c r="G63" s="503"/>
    </row>
    <row r="64" spans="1:7" s="1695" customFormat="1">
      <c r="A64" s="1691">
        <v>389</v>
      </c>
      <c r="B64" s="1722"/>
      <c r="C64" s="1687" t="s">
        <v>61</v>
      </c>
      <c r="D64" s="335"/>
      <c r="E64" s="335"/>
      <c r="F64" s="336"/>
      <c r="G64" s="336"/>
    </row>
    <row r="65" spans="1:7" s="1684" customFormat="1">
      <c r="A65" s="1691" t="s">
        <v>260</v>
      </c>
      <c r="B65" s="1686"/>
      <c r="C65" s="1687" t="s">
        <v>261</v>
      </c>
      <c r="D65" s="335"/>
      <c r="E65" s="335"/>
      <c r="F65" s="336"/>
      <c r="G65" s="336"/>
    </row>
    <row r="66" spans="1:7" s="1725" customFormat="1">
      <c r="A66" s="1723" t="s">
        <v>262</v>
      </c>
      <c r="B66" s="1724"/>
      <c r="C66" s="1694" t="s">
        <v>263</v>
      </c>
      <c r="D66" s="347"/>
      <c r="E66" s="347"/>
      <c r="F66" s="348"/>
      <c r="G66" s="348"/>
    </row>
    <row r="67" spans="1:7" s="1684" customFormat="1">
      <c r="A67" s="1726">
        <v>481</v>
      </c>
      <c r="B67" s="1686"/>
      <c r="C67" s="1687" t="s">
        <v>264</v>
      </c>
      <c r="D67" s="335"/>
      <c r="E67" s="335"/>
      <c r="F67" s="336"/>
      <c r="G67" s="336"/>
    </row>
    <row r="68" spans="1:7" s="1684" customFormat="1">
      <c r="A68" s="1726">
        <v>482</v>
      </c>
      <c r="B68" s="1686"/>
      <c r="C68" s="1687" t="s">
        <v>265</v>
      </c>
      <c r="D68" s="335"/>
      <c r="E68" s="335"/>
      <c r="F68" s="336"/>
      <c r="G68" s="336"/>
    </row>
    <row r="69" spans="1:7" s="1684" customFormat="1">
      <c r="A69" s="1726">
        <v>483</v>
      </c>
      <c r="B69" s="1686"/>
      <c r="C69" s="1687" t="s">
        <v>266</v>
      </c>
      <c r="D69" s="335"/>
      <c r="E69" s="335"/>
      <c r="F69" s="336"/>
      <c r="G69" s="336"/>
    </row>
    <row r="70" spans="1:7" s="1684" customFormat="1">
      <c r="A70" s="1726">
        <v>484</v>
      </c>
      <c r="B70" s="1686"/>
      <c r="C70" s="1687" t="s">
        <v>267</v>
      </c>
      <c r="D70" s="335"/>
      <c r="E70" s="335"/>
      <c r="F70" s="336"/>
      <c r="G70" s="336"/>
    </row>
    <row r="71" spans="1:7" s="1684" customFormat="1">
      <c r="A71" s="1726">
        <v>485</v>
      </c>
      <c r="B71" s="1686"/>
      <c r="C71" s="1687" t="s">
        <v>268</v>
      </c>
      <c r="D71" s="335"/>
      <c r="E71" s="335"/>
      <c r="F71" s="336"/>
      <c r="G71" s="336"/>
    </row>
    <row r="72" spans="1:7" s="1684" customFormat="1">
      <c r="A72" s="1726">
        <v>486</v>
      </c>
      <c r="B72" s="1686"/>
      <c r="C72" s="1687" t="s">
        <v>269</v>
      </c>
      <c r="D72" s="335"/>
      <c r="E72" s="335"/>
      <c r="F72" s="336"/>
      <c r="G72" s="336"/>
    </row>
    <row r="73" spans="1:7" s="1695" customFormat="1">
      <c r="A73" s="1726">
        <v>487</v>
      </c>
      <c r="B73" s="1689"/>
      <c r="C73" s="1687" t="s">
        <v>270</v>
      </c>
      <c r="D73" s="286"/>
      <c r="E73" s="286"/>
      <c r="F73" s="287"/>
      <c r="G73" s="287"/>
    </row>
    <row r="74" spans="1:7" s="1695" customFormat="1">
      <c r="A74" s="1726">
        <v>489</v>
      </c>
      <c r="B74" s="1727"/>
      <c r="C74" s="1704" t="s">
        <v>78</v>
      </c>
      <c r="D74" s="286">
        <v>1223.5999999999999</v>
      </c>
      <c r="E74" s="286"/>
      <c r="F74" s="287">
        <v>1276.4000000000001</v>
      </c>
      <c r="G74" s="287"/>
    </row>
    <row r="75" spans="1:7" s="1695" customFormat="1">
      <c r="A75" s="1728" t="s">
        <v>271</v>
      </c>
      <c r="B75" s="1727"/>
      <c r="C75" s="1715" t="s">
        <v>272</v>
      </c>
      <c r="D75" s="335"/>
      <c r="E75" s="335"/>
      <c r="F75" s="336"/>
      <c r="G75" s="336"/>
    </row>
    <row r="76" spans="1:7">
      <c r="A76" s="1705"/>
      <c r="B76" s="1705"/>
      <c r="C76" s="1706" t="s">
        <v>273</v>
      </c>
      <c r="D76" s="312">
        <f t="shared" ref="D76:G76" si="6">SUM(D65:D74)-SUM(D57:D64)</f>
        <v>1223.5999999999999</v>
      </c>
      <c r="E76" s="312">
        <f t="shared" si="6"/>
        <v>0</v>
      </c>
      <c r="F76" s="312">
        <f t="shared" ref="F76" si="7">SUM(F65:F74)-SUM(F57:F64)</f>
        <v>1276.4000000000001</v>
      </c>
      <c r="G76" s="312">
        <f t="shared" si="6"/>
        <v>0</v>
      </c>
    </row>
    <row r="77" spans="1:7">
      <c r="A77" s="1729"/>
      <c r="B77" s="1729"/>
      <c r="C77" s="1706" t="s">
        <v>274</v>
      </c>
      <c r="D77" s="312">
        <f t="shared" ref="D77:G77" si="8">D56+D76</f>
        <v>8452.8000000000466</v>
      </c>
      <c r="E77" s="312">
        <f t="shared" si="8"/>
        <v>-671.59999999997672</v>
      </c>
      <c r="F77" s="312">
        <f t="shared" si="8"/>
        <v>1155.2000000000139</v>
      </c>
      <c r="G77" s="312">
        <f t="shared" si="8"/>
        <v>-7396.9000000000688</v>
      </c>
    </row>
    <row r="78" spans="1:7">
      <c r="A78" s="1730">
        <v>3</v>
      </c>
      <c r="B78" s="1730"/>
      <c r="C78" s="1731" t="s">
        <v>275</v>
      </c>
      <c r="D78" s="363">
        <f t="shared" ref="D78:G78" si="9">D20+D21+SUM(D38:D43)+SUM(D57:D64)</f>
        <v>399412.2</v>
      </c>
      <c r="E78" s="363">
        <f t="shared" si="9"/>
        <v>411097</v>
      </c>
      <c r="F78" s="363">
        <f t="shared" si="9"/>
        <v>413009.7</v>
      </c>
      <c r="G78" s="363">
        <f t="shared" si="9"/>
        <v>413438.00000000006</v>
      </c>
    </row>
    <row r="79" spans="1:7">
      <c r="A79" s="1730">
        <v>4</v>
      </c>
      <c r="B79" s="1730"/>
      <c r="C79" s="1731" t="s">
        <v>276</v>
      </c>
      <c r="D79" s="363">
        <f t="shared" ref="D79:G79" si="10">D35+D36+SUM(D44:D53)+SUM(D65:D74)</f>
        <v>407865</v>
      </c>
      <c r="E79" s="363">
        <f t="shared" si="10"/>
        <v>410425.4</v>
      </c>
      <c r="F79" s="363">
        <f t="shared" si="10"/>
        <v>414164.9</v>
      </c>
      <c r="G79" s="363">
        <f t="shared" si="10"/>
        <v>406041.1</v>
      </c>
    </row>
    <row r="80" spans="1:7">
      <c r="A80" s="1732"/>
      <c r="B80" s="1732"/>
      <c r="C80" s="1733"/>
      <c r="D80" s="482"/>
      <c r="E80" s="482"/>
      <c r="F80" s="482"/>
      <c r="G80" s="482"/>
    </row>
    <row r="81" spans="1:7">
      <c r="A81" s="1734" t="s">
        <v>277</v>
      </c>
      <c r="B81" s="1735"/>
      <c r="C81" s="1735"/>
      <c r="D81" s="505"/>
      <c r="E81" s="505"/>
      <c r="F81" s="505"/>
      <c r="G81" s="505"/>
    </row>
    <row r="82" spans="1:7" s="1684" customFormat="1">
      <c r="A82" s="1736">
        <v>50</v>
      </c>
      <c r="B82" s="1737"/>
      <c r="C82" s="1737" t="s">
        <v>278</v>
      </c>
      <c r="D82" s="335">
        <v>22573.200000000001</v>
      </c>
      <c r="E82" s="335">
        <v>34712</v>
      </c>
      <c r="F82" s="336">
        <v>29912.400000000001</v>
      </c>
      <c r="G82" s="336">
        <v>37438.800000000003</v>
      </c>
    </row>
    <row r="83" spans="1:7" s="1684" customFormat="1">
      <c r="A83" s="1736">
        <v>51</v>
      </c>
      <c r="B83" s="1737"/>
      <c r="C83" s="1737" t="s">
        <v>279</v>
      </c>
      <c r="D83" s="335">
        <v>62.2</v>
      </c>
      <c r="E83" s="335">
        <v>0</v>
      </c>
      <c r="F83" s="336">
        <v>311.8</v>
      </c>
      <c r="G83" s="336">
        <v>0</v>
      </c>
    </row>
    <row r="84" spans="1:7" s="1684" customFormat="1">
      <c r="A84" s="1736">
        <v>52</v>
      </c>
      <c r="B84" s="1737"/>
      <c r="C84" s="1737" t="s">
        <v>280</v>
      </c>
      <c r="D84" s="335">
        <v>444.1</v>
      </c>
      <c r="E84" s="335">
        <v>939.5</v>
      </c>
      <c r="F84" s="336">
        <v>819.4</v>
      </c>
      <c r="G84" s="336">
        <v>1033.9000000000001</v>
      </c>
    </row>
    <row r="85" spans="1:7" s="1684" customFormat="1">
      <c r="A85" s="1738">
        <v>54</v>
      </c>
      <c r="B85" s="1739"/>
      <c r="C85" s="1739" t="s">
        <v>281</v>
      </c>
      <c r="D85" s="335">
        <v>11934.8</v>
      </c>
      <c r="E85" s="335">
        <v>22290.3</v>
      </c>
      <c r="F85" s="336">
        <v>14745.4</v>
      </c>
      <c r="G85" s="336">
        <v>4045.9</v>
      </c>
    </row>
    <row r="86" spans="1:7" s="1684" customFormat="1">
      <c r="A86" s="1738">
        <v>55</v>
      </c>
      <c r="B86" s="1739"/>
      <c r="C86" s="1739" t="s">
        <v>282</v>
      </c>
      <c r="D86" s="335">
        <v>680</v>
      </c>
      <c r="E86" s="335">
        <v>1300</v>
      </c>
      <c r="F86" s="336">
        <v>509.1</v>
      </c>
      <c r="G86" s="336">
        <v>0</v>
      </c>
    </row>
    <row r="87" spans="1:7" s="1684" customFormat="1">
      <c r="A87" s="1738">
        <v>56</v>
      </c>
      <c r="B87" s="1739"/>
      <c r="C87" s="1739" t="s">
        <v>283</v>
      </c>
      <c r="D87" s="335">
        <v>9070.7999999999993</v>
      </c>
      <c r="E87" s="335">
        <v>13127.1</v>
      </c>
      <c r="F87" s="336">
        <v>10072</v>
      </c>
      <c r="G87" s="336">
        <v>11787.5</v>
      </c>
    </row>
    <row r="88" spans="1:7" s="1684" customFormat="1">
      <c r="A88" s="1736">
        <v>57</v>
      </c>
      <c r="B88" s="1737"/>
      <c r="C88" s="1737" t="s">
        <v>284</v>
      </c>
      <c r="D88" s="335">
        <v>1689.2</v>
      </c>
      <c r="E88" s="335">
        <v>1973</v>
      </c>
      <c r="F88" s="336">
        <v>1352.8</v>
      </c>
      <c r="G88" s="336">
        <v>1887</v>
      </c>
    </row>
    <row r="89" spans="1:7" s="1684" customFormat="1">
      <c r="A89" s="1736">
        <v>580</v>
      </c>
      <c r="B89" s="1737"/>
      <c r="C89" s="1737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1684" customFormat="1">
      <c r="A90" s="1736">
        <v>582</v>
      </c>
      <c r="B90" s="1737"/>
      <c r="C90" s="1737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1684" customFormat="1">
      <c r="A91" s="1736">
        <v>584</v>
      </c>
      <c r="B91" s="1737"/>
      <c r="C91" s="1737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1684" customFormat="1">
      <c r="A92" s="1736">
        <v>585</v>
      </c>
      <c r="B92" s="1737"/>
      <c r="C92" s="1737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1684" customFormat="1">
      <c r="A93" s="1736">
        <v>586</v>
      </c>
      <c r="B93" s="1737"/>
      <c r="C93" s="1737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1684" customFormat="1">
      <c r="A94" s="1740">
        <v>589</v>
      </c>
      <c r="B94" s="1741"/>
      <c r="C94" s="1741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1742">
        <v>5</v>
      </c>
      <c r="B95" s="1743"/>
      <c r="C95" s="1743" t="s">
        <v>291</v>
      </c>
      <c r="D95" s="384">
        <f t="shared" ref="D95:G95" si="11">SUM(D82:D94)</f>
        <v>46454.3</v>
      </c>
      <c r="E95" s="384">
        <f t="shared" si="11"/>
        <v>74341.900000000009</v>
      </c>
      <c r="F95" s="384">
        <f t="shared" si="11"/>
        <v>57722.9</v>
      </c>
      <c r="G95" s="384">
        <f t="shared" si="11"/>
        <v>56193.100000000006</v>
      </c>
    </row>
    <row r="96" spans="1:7" s="1684" customFormat="1">
      <c r="A96" s="1736">
        <v>60</v>
      </c>
      <c r="B96" s="1737"/>
      <c r="C96" s="1737" t="s">
        <v>292</v>
      </c>
      <c r="D96" s="335"/>
      <c r="E96" s="335"/>
      <c r="F96" s="336"/>
      <c r="G96" s="336"/>
    </row>
    <row r="97" spans="1:7" s="1684" customFormat="1">
      <c r="A97" s="1736">
        <v>61</v>
      </c>
      <c r="B97" s="1737"/>
      <c r="C97" s="1737" t="s">
        <v>293</v>
      </c>
      <c r="D97" s="335">
        <v>62.2</v>
      </c>
      <c r="E97" s="335"/>
      <c r="F97" s="336">
        <v>311.8</v>
      </c>
      <c r="G97" s="336"/>
    </row>
    <row r="98" spans="1:7" s="1684" customFormat="1">
      <c r="A98" s="1736">
        <v>62</v>
      </c>
      <c r="B98" s="1737"/>
      <c r="C98" s="1737" t="s">
        <v>294</v>
      </c>
      <c r="D98" s="335"/>
      <c r="E98" s="335"/>
      <c r="F98" s="336"/>
      <c r="G98" s="336"/>
    </row>
    <row r="99" spans="1:7" s="1684" customFormat="1">
      <c r="A99" s="1736">
        <v>63</v>
      </c>
      <c r="B99" s="1737"/>
      <c r="C99" s="1737" t="s">
        <v>295</v>
      </c>
      <c r="D99" s="335">
        <v>11872.2</v>
      </c>
      <c r="E99" s="335">
        <v>12075.6</v>
      </c>
      <c r="F99" s="336">
        <v>12179.1</v>
      </c>
      <c r="G99" s="336">
        <v>15313.5</v>
      </c>
    </row>
    <row r="100" spans="1:7" s="1684" customFormat="1">
      <c r="A100" s="1736">
        <v>64</v>
      </c>
      <c r="B100" s="1737"/>
      <c r="C100" s="1737" t="s">
        <v>296</v>
      </c>
      <c r="D100" s="335">
        <v>11942.2</v>
      </c>
      <c r="E100" s="335">
        <v>22123.3</v>
      </c>
      <c r="F100" s="336">
        <v>14888.2</v>
      </c>
      <c r="G100" s="336">
        <v>3958.9</v>
      </c>
    </row>
    <row r="101" spans="1:7" s="1684" customFormat="1">
      <c r="A101" s="1736">
        <v>65</v>
      </c>
      <c r="B101" s="1737"/>
      <c r="C101" s="1737" t="s">
        <v>297</v>
      </c>
      <c r="D101" s="335"/>
      <c r="E101" s="335"/>
      <c r="F101" s="336"/>
      <c r="G101" s="336"/>
    </row>
    <row r="102" spans="1:7" s="1684" customFormat="1">
      <c r="A102" s="1736">
        <v>66</v>
      </c>
      <c r="B102" s="1737"/>
      <c r="C102" s="1737" t="s">
        <v>298</v>
      </c>
      <c r="D102" s="335"/>
      <c r="E102" s="335"/>
      <c r="F102" s="336"/>
      <c r="G102" s="336"/>
    </row>
    <row r="103" spans="1:7" s="1684" customFormat="1">
      <c r="A103" s="1736">
        <v>67</v>
      </c>
      <c r="B103" s="1737"/>
      <c r="C103" s="1737" t="s">
        <v>284</v>
      </c>
      <c r="D103" s="286">
        <f>D88</f>
        <v>1689.2</v>
      </c>
      <c r="E103" s="286">
        <f>E88</f>
        <v>1973</v>
      </c>
      <c r="F103" s="287">
        <v>1352.8</v>
      </c>
      <c r="G103" s="287">
        <v>1887</v>
      </c>
    </row>
    <row r="104" spans="1:7" s="1684" customFormat="1" ht="25.5">
      <c r="A104" s="1744" t="s">
        <v>299</v>
      </c>
      <c r="B104" s="1737"/>
      <c r="C104" s="1745" t="s">
        <v>300</v>
      </c>
      <c r="D104" s="286"/>
      <c r="E104" s="286"/>
      <c r="F104" s="287"/>
      <c r="G104" s="287"/>
    </row>
    <row r="105" spans="1:7" s="1684" customFormat="1" ht="38.25">
      <c r="A105" s="1746" t="s">
        <v>301</v>
      </c>
      <c r="B105" s="1741"/>
      <c r="C105" s="1747" t="s">
        <v>302</v>
      </c>
      <c r="D105" s="308"/>
      <c r="E105" s="308"/>
      <c r="F105" s="309"/>
      <c r="G105" s="309"/>
    </row>
    <row r="106" spans="1:7">
      <c r="A106" s="1742">
        <v>6</v>
      </c>
      <c r="B106" s="1743"/>
      <c r="C106" s="1743" t="s">
        <v>303</v>
      </c>
      <c r="D106" s="384">
        <f t="shared" ref="D106:G106" si="12">SUM(D96:D105)</f>
        <v>25565.800000000003</v>
      </c>
      <c r="E106" s="384">
        <f t="shared" si="12"/>
        <v>36171.9</v>
      </c>
      <c r="F106" s="384">
        <f t="shared" si="12"/>
        <v>28731.899999999998</v>
      </c>
      <c r="G106" s="384">
        <f t="shared" si="12"/>
        <v>21159.4</v>
      </c>
    </row>
    <row r="107" spans="1:7">
      <c r="A107" s="1748" t="s">
        <v>304</v>
      </c>
      <c r="B107" s="1748"/>
      <c r="C107" s="1743" t="s">
        <v>3</v>
      </c>
      <c r="D107" s="384">
        <f t="shared" ref="D107:G107" si="13">(D95-D88)-(D106-D103)</f>
        <v>20888.500000000004</v>
      </c>
      <c r="E107" s="384">
        <f t="shared" si="13"/>
        <v>38170.000000000007</v>
      </c>
      <c r="F107" s="384">
        <f t="shared" si="13"/>
        <v>28991</v>
      </c>
      <c r="G107" s="384">
        <f t="shared" si="13"/>
        <v>35033.700000000004</v>
      </c>
    </row>
    <row r="108" spans="1:7">
      <c r="A108" s="1749" t="s">
        <v>305</v>
      </c>
      <c r="B108" s="1749"/>
      <c r="C108" s="1750" t="s">
        <v>306</v>
      </c>
      <c r="D108" s="396">
        <f t="shared" ref="D108:G108" si="14">D107-D85-D86+D100+D101</f>
        <v>20215.900000000005</v>
      </c>
      <c r="E108" s="396">
        <f t="shared" si="14"/>
        <v>36703.000000000007</v>
      </c>
      <c r="F108" s="396">
        <f t="shared" si="14"/>
        <v>28624.7</v>
      </c>
      <c r="G108" s="396">
        <f t="shared" si="14"/>
        <v>34946.700000000004</v>
      </c>
    </row>
    <row r="109" spans="1:7">
      <c r="A109" s="1732"/>
      <c r="B109" s="1732"/>
      <c r="C109" s="1733"/>
      <c r="D109" s="482"/>
      <c r="E109" s="482"/>
      <c r="F109" s="482"/>
      <c r="G109" s="482"/>
    </row>
    <row r="110" spans="1:7" s="1753" customFormat="1">
      <c r="A110" s="1751" t="s">
        <v>307</v>
      </c>
      <c r="B110" s="1752"/>
      <c r="C110" s="1751"/>
      <c r="D110" s="482"/>
      <c r="E110" s="482"/>
      <c r="F110" s="482"/>
      <c r="G110" s="482"/>
    </row>
    <row r="111" spans="1:7" s="1756" customFormat="1">
      <c r="A111" s="1754">
        <v>10</v>
      </c>
      <c r="B111" s="1755"/>
      <c r="C111" s="1755" t="s">
        <v>308</v>
      </c>
      <c r="D111" s="402">
        <f t="shared" ref="D111:G111" si="15">D112+D117</f>
        <v>156827.59999999998</v>
      </c>
      <c r="E111" s="402">
        <f t="shared" si="15"/>
        <v>131593.60000000001</v>
      </c>
      <c r="F111" s="402">
        <f t="shared" si="15"/>
        <v>153609.9</v>
      </c>
      <c r="G111" s="402">
        <f t="shared" si="15"/>
        <v>124672.49400000001</v>
      </c>
    </row>
    <row r="112" spans="1:7" s="1756" customFormat="1">
      <c r="A112" s="1757" t="s">
        <v>309</v>
      </c>
      <c r="B112" s="1758"/>
      <c r="C112" s="1758" t="s">
        <v>310</v>
      </c>
      <c r="D112" s="402">
        <f t="shared" ref="D112:G112" si="16">D113+D114+D115+D116</f>
        <v>134636.09999999998</v>
      </c>
      <c r="E112" s="402">
        <f t="shared" si="16"/>
        <v>103849.2</v>
      </c>
      <c r="F112" s="402">
        <f t="shared" si="16"/>
        <v>127253.6</v>
      </c>
      <c r="G112" s="402">
        <f t="shared" si="16"/>
        <v>101180.933</v>
      </c>
    </row>
    <row r="113" spans="1:7" s="1756" customFormat="1">
      <c r="A113" s="1759" t="s">
        <v>311</v>
      </c>
      <c r="B113" s="1760"/>
      <c r="C113" s="1760" t="s">
        <v>312</v>
      </c>
      <c r="D113" s="335">
        <f>37685.8+63565.1</f>
        <v>101250.9</v>
      </c>
      <c r="E113" s="335">
        <f>13887.9+66257.9</f>
        <v>80145.799999999988</v>
      </c>
      <c r="F113" s="336">
        <v>92707.5</v>
      </c>
      <c r="G113" s="336">
        <v>77795.733999999997</v>
      </c>
    </row>
    <row r="114" spans="1:7" s="1763" customFormat="1" ht="15" customHeight="1">
      <c r="A114" s="1761">
        <v>102</v>
      </c>
      <c r="B114" s="1762"/>
      <c r="C114" s="1762" t="s">
        <v>313</v>
      </c>
      <c r="D114" s="347">
        <v>15000</v>
      </c>
      <c r="E114" s="347">
        <v>5000</v>
      </c>
      <c r="F114" s="348">
        <v>15000</v>
      </c>
      <c r="G114" s="348">
        <v>5000</v>
      </c>
    </row>
    <row r="115" spans="1:7" s="1756" customFormat="1">
      <c r="A115" s="1759">
        <v>104</v>
      </c>
      <c r="B115" s="1760"/>
      <c r="C115" s="1760" t="s">
        <v>314</v>
      </c>
      <c r="D115" s="335">
        <v>17032.8</v>
      </c>
      <c r="E115" s="335">
        <v>17285.599999999999</v>
      </c>
      <c r="F115" s="336">
        <v>18266</v>
      </c>
      <c r="G115" s="336">
        <v>17032.793000000001</v>
      </c>
    </row>
    <row r="116" spans="1:7" s="1756" customFormat="1">
      <c r="A116" s="1759">
        <v>106</v>
      </c>
      <c r="B116" s="1760"/>
      <c r="C116" s="1760" t="s">
        <v>315</v>
      </c>
      <c r="D116" s="335">
        <v>1352.4</v>
      </c>
      <c r="E116" s="335">
        <v>1417.8</v>
      </c>
      <c r="F116" s="336">
        <v>1280.0999999999999</v>
      </c>
      <c r="G116" s="336">
        <v>1352.4059999999999</v>
      </c>
    </row>
    <row r="117" spans="1:7" s="1756" customFormat="1">
      <c r="A117" s="1757" t="s">
        <v>316</v>
      </c>
      <c r="B117" s="1758"/>
      <c r="C117" s="1758" t="s">
        <v>317</v>
      </c>
      <c r="D117" s="402">
        <f t="shared" ref="D117:G117" si="17">D118+D119+D120</f>
        <v>22191.5</v>
      </c>
      <c r="E117" s="402">
        <f t="shared" si="17"/>
        <v>27744.400000000001</v>
      </c>
      <c r="F117" s="402">
        <f t="shared" si="17"/>
        <v>26356.3</v>
      </c>
      <c r="G117" s="402">
        <f t="shared" si="17"/>
        <v>23491.561000000002</v>
      </c>
    </row>
    <row r="118" spans="1:7" s="1756" customFormat="1">
      <c r="A118" s="1759">
        <v>107</v>
      </c>
      <c r="B118" s="1760"/>
      <c r="C118" s="1760" t="s">
        <v>318</v>
      </c>
      <c r="D118" s="335">
        <v>6181.7</v>
      </c>
      <c r="E118" s="335">
        <v>7034.6</v>
      </c>
      <c r="F118" s="336">
        <v>6444.5</v>
      </c>
      <c r="G118" s="336">
        <v>6181.7209999999995</v>
      </c>
    </row>
    <row r="119" spans="1:7" s="1756" customFormat="1">
      <c r="A119" s="1759">
        <v>108</v>
      </c>
      <c r="B119" s="1760"/>
      <c r="C119" s="1760" t="s">
        <v>319</v>
      </c>
      <c r="D119" s="335">
        <v>16009.8</v>
      </c>
      <c r="E119" s="335">
        <v>20709.8</v>
      </c>
      <c r="F119" s="336">
        <v>19911.8</v>
      </c>
      <c r="G119" s="336">
        <v>17309.84</v>
      </c>
    </row>
    <row r="120" spans="1:7" s="1765" customFormat="1" ht="25.5">
      <c r="A120" s="1761">
        <v>109</v>
      </c>
      <c r="B120" s="1764"/>
      <c r="C120" s="1764" t="s">
        <v>320</v>
      </c>
      <c r="D120" s="507"/>
      <c r="E120" s="507">
        <v>0</v>
      </c>
      <c r="F120" s="508"/>
      <c r="G120" s="508">
        <v>0</v>
      </c>
    </row>
    <row r="121" spans="1:7" s="1756" customFormat="1">
      <c r="A121" s="1757">
        <v>14</v>
      </c>
      <c r="B121" s="1758"/>
      <c r="C121" s="1758" t="s">
        <v>321</v>
      </c>
      <c r="D121" s="417">
        <f t="shared" ref="D121:G121" si="18">SUM(D122:D130)</f>
        <v>235277.59999999998</v>
      </c>
      <c r="E121" s="417">
        <f t="shared" si="18"/>
        <v>313016.40000000002</v>
      </c>
      <c r="F121" s="417">
        <f t="shared" si="18"/>
        <v>264809.09999999998</v>
      </c>
      <c r="G121" s="417">
        <f t="shared" si="18"/>
        <v>304678.59100000001</v>
      </c>
    </row>
    <row r="122" spans="1:7" s="1756" customFormat="1">
      <c r="A122" s="1759" t="s">
        <v>322</v>
      </c>
      <c r="B122" s="1760"/>
      <c r="C122" s="1760" t="s">
        <v>323</v>
      </c>
      <c r="D122" s="335">
        <f>128259.9+547.4</f>
        <v>128807.29999999999</v>
      </c>
      <c r="E122" s="335">
        <f>148907.7+1320.6</f>
        <v>150228.30000000002</v>
      </c>
      <c r="F122" s="336">
        <v>143994.79999999999</v>
      </c>
      <c r="G122" s="336">
        <v>168372.10400000002</v>
      </c>
    </row>
    <row r="123" spans="1:7" s="1756" customFormat="1">
      <c r="A123" s="1759">
        <v>144</v>
      </c>
      <c r="B123" s="1760"/>
      <c r="C123" s="1760" t="s">
        <v>281</v>
      </c>
      <c r="D123" s="335">
        <v>25979.8</v>
      </c>
      <c r="E123" s="335">
        <v>77703.3</v>
      </c>
      <c r="F123" s="336">
        <v>39219.599999999999</v>
      </c>
      <c r="G123" s="336">
        <v>49457.120999999999</v>
      </c>
    </row>
    <row r="124" spans="1:7" s="1756" customFormat="1">
      <c r="A124" s="1759">
        <v>145</v>
      </c>
      <c r="B124" s="1760"/>
      <c r="C124" s="1760" t="s">
        <v>324</v>
      </c>
      <c r="D124" s="509">
        <v>48223.6</v>
      </c>
      <c r="E124" s="509">
        <v>48843.6</v>
      </c>
      <c r="F124" s="510">
        <v>48732.7</v>
      </c>
      <c r="G124" s="510">
        <v>49523.55</v>
      </c>
    </row>
    <row r="125" spans="1:7" s="1756" customFormat="1">
      <c r="A125" s="1759">
        <v>146</v>
      </c>
      <c r="B125" s="1760"/>
      <c r="C125" s="1760" t="s">
        <v>325</v>
      </c>
      <c r="D125" s="509">
        <v>32266.9</v>
      </c>
      <c r="E125" s="509">
        <v>36241.199999999997</v>
      </c>
      <c r="F125" s="510">
        <v>32862</v>
      </c>
      <c r="G125" s="510">
        <v>37325.815999999999</v>
      </c>
    </row>
    <row r="126" spans="1:7" s="1765" customFormat="1" ht="29.45" customHeight="1">
      <c r="A126" s="1761" t="s">
        <v>326</v>
      </c>
      <c r="B126" s="1764"/>
      <c r="C126" s="1764" t="s">
        <v>327</v>
      </c>
      <c r="D126" s="511"/>
      <c r="E126" s="511"/>
      <c r="F126" s="512"/>
      <c r="G126" s="512"/>
    </row>
    <row r="127" spans="1:7" s="1756" customFormat="1">
      <c r="A127" s="1759">
        <v>1484</v>
      </c>
      <c r="B127" s="1760"/>
      <c r="C127" s="1760" t="s">
        <v>328</v>
      </c>
      <c r="D127" s="509"/>
      <c r="E127" s="509"/>
      <c r="F127" s="510"/>
      <c r="G127" s="510"/>
    </row>
    <row r="128" spans="1:7" s="1756" customFormat="1">
      <c r="A128" s="1759">
        <v>1485</v>
      </c>
      <c r="B128" s="1760"/>
      <c r="C128" s="1760" t="s">
        <v>329</v>
      </c>
      <c r="D128" s="509"/>
      <c r="E128" s="509"/>
      <c r="F128" s="510"/>
      <c r="G128" s="510"/>
    </row>
    <row r="129" spans="1:7" s="1756" customFormat="1">
      <c r="A129" s="1759">
        <v>1486</v>
      </c>
      <c r="B129" s="1760"/>
      <c r="C129" s="1760" t="s">
        <v>330</v>
      </c>
      <c r="D129" s="509"/>
      <c r="E129" s="509"/>
      <c r="F129" s="510"/>
      <c r="G129" s="510"/>
    </row>
    <row r="130" spans="1:7" s="1756" customFormat="1">
      <c r="A130" s="1766">
        <v>1489</v>
      </c>
      <c r="B130" s="1767"/>
      <c r="C130" s="1767" t="s">
        <v>331</v>
      </c>
      <c r="D130" s="513"/>
      <c r="E130" s="513"/>
      <c r="F130" s="514"/>
      <c r="G130" s="514"/>
    </row>
    <row r="131" spans="1:7" s="1753" customFormat="1">
      <c r="A131" s="1768">
        <v>1</v>
      </c>
      <c r="B131" s="1769"/>
      <c r="C131" s="1768" t="s">
        <v>332</v>
      </c>
      <c r="D131" s="428">
        <f t="shared" ref="D131:G131" si="19">D111+D121</f>
        <v>392105.19999999995</v>
      </c>
      <c r="E131" s="428">
        <f t="shared" si="19"/>
        <v>444610</v>
      </c>
      <c r="F131" s="428">
        <f t="shared" si="19"/>
        <v>418419</v>
      </c>
      <c r="G131" s="428">
        <f t="shared" si="19"/>
        <v>429351.08500000002</v>
      </c>
    </row>
    <row r="132" spans="1:7" s="1753" customFormat="1">
      <c r="A132" s="1732"/>
      <c r="B132" s="1732"/>
      <c r="C132" s="1733"/>
      <c r="D132" s="482"/>
      <c r="E132" s="482"/>
      <c r="F132" s="482"/>
      <c r="G132" s="482"/>
    </row>
    <row r="133" spans="1:7" s="1756" customFormat="1">
      <c r="A133" s="1754">
        <v>20</v>
      </c>
      <c r="B133" s="1755"/>
      <c r="C133" s="1755" t="s">
        <v>333</v>
      </c>
      <c r="D133" s="802">
        <f t="shared" ref="D133:G133" si="20">D134+D140</f>
        <v>140038.1</v>
      </c>
      <c r="E133" s="802">
        <f t="shared" si="20"/>
        <v>201446.5</v>
      </c>
      <c r="F133" s="802">
        <f t="shared" si="20"/>
        <v>165063.70000000001</v>
      </c>
      <c r="G133" s="802">
        <f t="shared" si="20"/>
        <v>186240.27999999997</v>
      </c>
    </row>
    <row r="134" spans="1:7" s="1756" customFormat="1">
      <c r="A134" s="1770" t="s">
        <v>334</v>
      </c>
      <c r="B134" s="1758"/>
      <c r="C134" s="1758" t="s">
        <v>335</v>
      </c>
      <c r="D134" s="402">
        <f t="shared" ref="D134:G134" si="21">D135+D136+D138+D139</f>
        <v>51091</v>
      </c>
      <c r="E134" s="402">
        <f t="shared" si="21"/>
        <v>59247.9</v>
      </c>
      <c r="F134" s="402">
        <f t="shared" si="21"/>
        <v>65114.5</v>
      </c>
      <c r="G134" s="402">
        <f t="shared" si="21"/>
        <v>49091.020999999993</v>
      </c>
    </row>
    <row r="135" spans="1:7" s="1772" customFormat="1">
      <c r="A135" s="1771">
        <v>200</v>
      </c>
      <c r="B135" s="1760"/>
      <c r="C135" s="1760" t="s">
        <v>336</v>
      </c>
      <c r="D135" s="335">
        <v>32430.9</v>
      </c>
      <c r="E135" s="335">
        <v>37178</v>
      </c>
      <c r="F135" s="336">
        <v>45574.2</v>
      </c>
      <c r="G135" s="336">
        <v>32430.963</v>
      </c>
    </row>
    <row r="136" spans="1:7" s="1772" customFormat="1">
      <c r="A136" s="1771">
        <v>201</v>
      </c>
      <c r="B136" s="1760"/>
      <c r="C136" s="1760" t="s">
        <v>337</v>
      </c>
      <c r="D136" s="335">
        <v>2000</v>
      </c>
      <c r="E136" s="335">
        <v>0</v>
      </c>
      <c r="F136" s="336"/>
      <c r="G136" s="336">
        <v>0</v>
      </c>
    </row>
    <row r="137" spans="1:7" s="1772" customFormat="1">
      <c r="A137" s="1773" t="s">
        <v>664</v>
      </c>
      <c r="B137" s="1774"/>
      <c r="C137" s="1774" t="s">
        <v>339</v>
      </c>
      <c r="D137" s="515"/>
      <c r="E137" s="515"/>
      <c r="F137" s="516"/>
      <c r="G137" s="516"/>
    </row>
    <row r="138" spans="1:7" s="1772" customFormat="1">
      <c r="A138" s="1771">
        <v>204</v>
      </c>
      <c r="B138" s="1760"/>
      <c r="C138" s="1760" t="s">
        <v>340</v>
      </c>
      <c r="D138" s="509">
        <v>11225.8</v>
      </c>
      <c r="E138" s="509">
        <v>17323.599999999999</v>
      </c>
      <c r="F138" s="510">
        <v>13581.4</v>
      </c>
      <c r="G138" s="510">
        <v>11225.79</v>
      </c>
    </row>
    <row r="139" spans="1:7" s="1772" customFormat="1">
      <c r="A139" s="1771">
        <v>205</v>
      </c>
      <c r="B139" s="1760"/>
      <c r="C139" s="1760" t="s">
        <v>341</v>
      </c>
      <c r="D139" s="509">
        <v>5434.3</v>
      </c>
      <c r="E139" s="509">
        <v>4746.3</v>
      </c>
      <c r="F139" s="510">
        <v>5958.9</v>
      </c>
      <c r="G139" s="510">
        <v>5434.268</v>
      </c>
    </row>
    <row r="140" spans="1:7" s="1772" customFormat="1">
      <c r="A140" s="1770" t="s">
        <v>342</v>
      </c>
      <c r="B140" s="1758"/>
      <c r="C140" s="1758" t="s">
        <v>343</v>
      </c>
      <c r="D140" s="402">
        <f t="shared" ref="D140:G140" si="22">D141+D143+D144</f>
        <v>88947.1</v>
      </c>
      <c r="E140" s="402">
        <f t="shared" si="22"/>
        <v>142198.6</v>
      </c>
      <c r="F140" s="402">
        <f t="shared" si="22"/>
        <v>99949.2</v>
      </c>
      <c r="G140" s="402">
        <f t="shared" si="22"/>
        <v>137149.25899999999</v>
      </c>
    </row>
    <row r="141" spans="1:7" s="1772" customFormat="1">
      <c r="A141" s="1771">
        <v>206</v>
      </c>
      <c r="B141" s="1760"/>
      <c r="C141" s="1760" t="s">
        <v>344</v>
      </c>
      <c r="D141" s="509">
        <v>74437.3</v>
      </c>
      <c r="E141" s="509">
        <v>128578.4</v>
      </c>
      <c r="F141" s="510">
        <v>77708.3</v>
      </c>
      <c r="G141" s="510">
        <v>122660.6</v>
      </c>
    </row>
    <row r="142" spans="1:7" s="1772" customFormat="1">
      <c r="A142" s="1773" t="s">
        <v>345</v>
      </c>
      <c r="B142" s="1774"/>
      <c r="C142" s="1774" t="s">
        <v>346</v>
      </c>
      <c r="D142" s="515"/>
      <c r="E142" s="515"/>
      <c r="F142" s="516"/>
      <c r="G142" s="516"/>
    </row>
    <row r="143" spans="1:7" s="1772" customFormat="1">
      <c r="A143" s="1771">
        <v>208</v>
      </c>
      <c r="B143" s="1760"/>
      <c r="C143" s="1760" t="s">
        <v>347</v>
      </c>
      <c r="D143" s="509">
        <v>11080.8</v>
      </c>
      <c r="E143" s="509">
        <v>10397.5</v>
      </c>
      <c r="F143" s="510">
        <v>19074.2</v>
      </c>
      <c r="G143" s="510">
        <v>11080.811</v>
      </c>
    </row>
    <row r="144" spans="1:7" s="1775" customFormat="1" ht="25.5">
      <c r="A144" s="1761">
        <v>209</v>
      </c>
      <c r="B144" s="1764"/>
      <c r="C144" s="1764" t="s">
        <v>348</v>
      </c>
      <c r="D144" s="511">
        <v>3429</v>
      </c>
      <c r="E144" s="511">
        <v>3222.7</v>
      </c>
      <c r="F144" s="512">
        <v>3166.7</v>
      </c>
      <c r="G144" s="512">
        <v>3407.848</v>
      </c>
    </row>
    <row r="145" spans="1:7" s="1756" customFormat="1">
      <c r="A145" s="1770">
        <v>29</v>
      </c>
      <c r="B145" s="1758"/>
      <c r="C145" s="1758" t="s">
        <v>349</v>
      </c>
      <c r="D145" s="509">
        <v>252067.1</v>
      </c>
      <c r="E145" s="509">
        <v>243163.6</v>
      </c>
      <c r="F145" s="510">
        <v>253355.3</v>
      </c>
      <c r="G145" s="510">
        <v>243110.80600000001</v>
      </c>
    </row>
    <row r="146" spans="1:7" s="1756" customFormat="1">
      <c r="A146" s="1776" t="s">
        <v>350</v>
      </c>
      <c r="B146" s="1777"/>
      <c r="C146" s="1777" t="s">
        <v>351</v>
      </c>
      <c r="D146" s="339"/>
      <c r="E146" s="339">
        <v>218637.2</v>
      </c>
      <c r="F146" s="340">
        <v>228598.3</v>
      </c>
      <c r="G146" s="340">
        <v>219374.899</v>
      </c>
    </row>
    <row r="147" spans="1:7" s="1753" customFormat="1">
      <c r="A147" s="1768">
        <v>2</v>
      </c>
      <c r="B147" s="1769"/>
      <c r="C147" s="1768" t="s">
        <v>352</v>
      </c>
      <c r="D147" s="428">
        <f t="shared" ref="D147:G147" si="23">D133+D145</f>
        <v>392105.2</v>
      </c>
      <c r="E147" s="428">
        <f t="shared" si="23"/>
        <v>444610.1</v>
      </c>
      <c r="F147" s="428">
        <f t="shared" si="23"/>
        <v>418419</v>
      </c>
      <c r="G147" s="428">
        <f t="shared" si="23"/>
        <v>429351.08600000001</v>
      </c>
    </row>
    <row r="148" spans="1:7" ht="7.5" customHeight="1"/>
    <row r="149" spans="1:7" ht="13.5" customHeight="1">
      <c r="A149" s="1778" t="s">
        <v>353</v>
      </c>
      <c r="B149" s="1779"/>
      <c r="C149" s="1780" t="s">
        <v>354</v>
      </c>
      <c r="D149" s="1779"/>
      <c r="E149" s="1779"/>
      <c r="F149" s="1779"/>
      <c r="G149" s="1779"/>
    </row>
    <row r="150" spans="1:7">
      <c r="A150" s="1838" t="s">
        <v>355</v>
      </c>
      <c r="B150" s="1782"/>
      <c r="C150" s="1782" t="s">
        <v>101</v>
      </c>
      <c r="D150" s="446">
        <f t="shared" ref="D150:G150" si="24">D77+SUM(D8:D12)-D30-D31+D16-D33+D59+D63-D73+D64-D74-D54+D20-D35</f>
        <v>18896.400000000049</v>
      </c>
      <c r="E150" s="446">
        <f t="shared" si="24"/>
        <v>11614.400000000023</v>
      </c>
      <c r="F150" s="446">
        <f t="shared" ref="F150" si="25">F77+SUM(F8:F12)-F30-F31+F16-F33+F59+F63-F73+F64-F74-F54+F20-F35</f>
        <v>13868.700000000015</v>
      </c>
      <c r="G150" s="446">
        <f t="shared" si="24"/>
        <v>5324.0999999999294</v>
      </c>
    </row>
    <row r="151" spans="1:7">
      <c r="A151" s="1839" t="s">
        <v>356</v>
      </c>
      <c r="B151" s="1784"/>
      <c r="C151" s="1784" t="s">
        <v>357</v>
      </c>
      <c r="D151" s="450">
        <f t="shared" ref="D151:G151" si="26">IF(D177=0,0,D150/D177)</f>
        <v>5.2587842602709288E-2</v>
      </c>
      <c r="E151" s="450">
        <f t="shared" si="26"/>
        <v>3.2099096397612749E-2</v>
      </c>
      <c r="F151" s="450">
        <f t="shared" si="26"/>
        <v>3.8093153219420417E-2</v>
      </c>
      <c r="G151" s="450">
        <f t="shared" si="26"/>
        <v>1.4878878035175225E-2</v>
      </c>
    </row>
    <row r="152" spans="1:7" s="1842" customFormat="1" ht="25.5">
      <c r="A152" s="1840" t="s">
        <v>358</v>
      </c>
      <c r="B152" s="1841"/>
      <c r="C152" s="1841" t="s">
        <v>359</v>
      </c>
      <c r="D152" s="1199">
        <f t="shared" ref="D152:G152" si="27">IF(D107=0,0,D150/D107)</f>
        <v>0.9046317351652845</v>
      </c>
      <c r="E152" s="1199">
        <f t="shared" si="27"/>
        <v>0.30428084883416351</v>
      </c>
      <c r="F152" s="1199">
        <f t="shared" si="27"/>
        <v>0.47837949708530286</v>
      </c>
      <c r="G152" s="1199">
        <f t="shared" si="27"/>
        <v>0.1519708166708035</v>
      </c>
    </row>
    <row r="153" spans="1:7" s="1842" customFormat="1" ht="25.5">
      <c r="A153" s="1843" t="s">
        <v>358</v>
      </c>
      <c r="B153" s="1844"/>
      <c r="C153" s="1844" t="s">
        <v>360</v>
      </c>
      <c r="D153" s="523">
        <f t="shared" ref="D153:G153" si="28">IF(0=D108,0,D150/D108)</f>
        <v>0.93472959403242217</v>
      </c>
      <c r="E153" s="523">
        <f t="shared" si="28"/>
        <v>0.31644279759147809</v>
      </c>
      <c r="F153" s="523">
        <f t="shared" si="28"/>
        <v>0.48450114761028118</v>
      </c>
      <c r="G153" s="523">
        <f t="shared" si="28"/>
        <v>0.15234914884667017</v>
      </c>
    </row>
    <row r="154" spans="1:7" ht="25.5">
      <c r="A154" s="1790" t="s">
        <v>361</v>
      </c>
      <c r="B154" s="1791"/>
      <c r="C154" s="1791" t="s">
        <v>362</v>
      </c>
      <c r="D154" s="463">
        <f t="shared" ref="D154:G154" si="29">D150-D107</f>
        <v>-1992.0999999999549</v>
      </c>
      <c r="E154" s="463">
        <f t="shared" si="29"/>
        <v>-26555.599999999984</v>
      </c>
      <c r="F154" s="463">
        <f t="shared" si="29"/>
        <v>-15122.299999999985</v>
      </c>
      <c r="G154" s="463">
        <f t="shared" si="29"/>
        <v>-29709.600000000075</v>
      </c>
    </row>
    <row r="155" spans="1:7" ht="25.5">
      <c r="A155" s="1788" t="s">
        <v>363</v>
      </c>
      <c r="B155" s="1789"/>
      <c r="C155" s="1789" t="s">
        <v>364</v>
      </c>
      <c r="D155" s="464">
        <f t="shared" ref="D155:G155" si="30">D150-D108</f>
        <v>-1319.4999999999563</v>
      </c>
      <c r="E155" s="464">
        <f t="shared" si="30"/>
        <v>-25088.599999999984</v>
      </c>
      <c r="F155" s="464">
        <f t="shared" si="30"/>
        <v>-14755.999999999985</v>
      </c>
      <c r="G155" s="464">
        <f t="shared" si="30"/>
        <v>-29622.600000000075</v>
      </c>
    </row>
    <row r="156" spans="1:7">
      <c r="A156" s="1838" t="s">
        <v>365</v>
      </c>
      <c r="B156" s="1782"/>
      <c r="C156" s="1782" t="s">
        <v>366</v>
      </c>
      <c r="D156" s="465">
        <f t="shared" ref="D156:G156" si="31">D135+D136-D137+D141-D142</f>
        <v>108868.20000000001</v>
      </c>
      <c r="E156" s="465">
        <f t="shared" si="31"/>
        <v>165756.4</v>
      </c>
      <c r="F156" s="465">
        <f t="shared" si="31"/>
        <v>123282.5</v>
      </c>
      <c r="G156" s="465">
        <f t="shared" si="31"/>
        <v>155091.56299999999</v>
      </c>
    </row>
    <row r="157" spans="1:7">
      <c r="A157" s="1845" t="s">
        <v>367</v>
      </c>
      <c r="B157" s="1793"/>
      <c r="C157" s="1793" t="s">
        <v>368</v>
      </c>
      <c r="D157" s="469">
        <f t="shared" ref="D157:G157" si="32">IF(D177=0,0,D156/D177)</f>
        <v>0.30297536917297796</v>
      </c>
      <c r="E157" s="469">
        <f t="shared" si="32"/>
        <v>0.45810637330565912</v>
      </c>
      <c r="F157" s="469">
        <f t="shared" si="32"/>
        <v>0.33861999767629214</v>
      </c>
      <c r="G157" s="469">
        <f t="shared" si="32"/>
        <v>0.4334231983174105</v>
      </c>
    </row>
    <row r="158" spans="1:7">
      <c r="A158" s="1838" t="s">
        <v>369</v>
      </c>
      <c r="B158" s="1782"/>
      <c r="C158" s="1782" t="s">
        <v>370</v>
      </c>
      <c r="D158" s="465">
        <f t="shared" ref="D158:G158" si="33">D133-D142-D111</f>
        <v>-16789.499999999971</v>
      </c>
      <c r="E158" s="465">
        <f t="shared" si="33"/>
        <v>69852.899999999994</v>
      </c>
      <c r="F158" s="465">
        <f t="shared" si="33"/>
        <v>11453.800000000017</v>
      </c>
      <c r="G158" s="465">
        <f t="shared" si="33"/>
        <v>61567.785999999964</v>
      </c>
    </row>
    <row r="159" spans="1:7">
      <c r="A159" s="1839" t="s">
        <v>371</v>
      </c>
      <c r="B159" s="1784"/>
      <c r="C159" s="1784" t="s">
        <v>372</v>
      </c>
      <c r="D159" s="470">
        <f t="shared" ref="D159:G159" si="34">D121-D123-D124-D142-D145</f>
        <v>-90992.900000000023</v>
      </c>
      <c r="E159" s="470">
        <f t="shared" si="34"/>
        <v>-56694.099999999977</v>
      </c>
      <c r="F159" s="470">
        <f t="shared" si="34"/>
        <v>-76498.5</v>
      </c>
      <c r="G159" s="470">
        <f t="shared" si="34"/>
        <v>-37412.885999999969</v>
      </c>
    </row>
    <row r="160" spans="1:7">
      <c r="A160" s="1839" t="s">
        <v>373</v>
      </c>
      <c r="B160" s="1784"/>
      <c r="C160" s="1784" t="s">
        <v>374</v>
      </c>
      <c r="D160" s="471">
        <f t="shared" ref="D160:G160" si="35">IF(D175=0,"-",1000*D158/D175)</f>
        <v>-466.72504378283628</v>
      </c>
      <c r="E160" s="471">
        <f t="shared" si="35"/>
        <v>1941.8146943540989</v>
      </c>
      <c r="F160" s="471">
        <f t="shared" si="35"/>
        <v>316.88476967768753</v>
      </c>
      <c r="G160" s="471">
        <f t="shared" si="35"/>
        <v>1703.3555401853635</v>
      </c>
    </row>
    <row r="161" spans="1:7">
      <c r="A161" s="1839" t="s">
        <v>373</v>
      </c>
      <c r="B161" s="1784"/>
      <c r="C161" s="1784" t="s">
        <v>375</v>
      </c>
      <c r="D161" s="470">
        <f t="shared" ref="D161:G161" si="36">IF(D175=0,0,1000*(D159/D175))</f>
        <v>-2529.4776638034086</v>
      </c>
      <c r="E161" s="470">
        <f t="shared" si="36"/>
        <v>-1576.0181247046389</v>
      </c>
      <c r="F161" s="470">
        <f t="shared" si="36"/>
        <v>-2116.433808272237</v>
      </c>
      <c r="G161" s="470">
        <f t="shared" si="36"/>
        <v>-1035.0777700926815</v>
      </c>
    </row>
    <row r="162" spans="1:7">
      <c r="A162" s="1845" t="s">
        <v>376</v>
      </c>
      <c r="B162" s="1793"/>
      <c r="C162" s="1793" t="s">
        <v>377</v>
      </c>
      <c r="D162" s="469">
        <f t="shared" ref="D162:G162" si="37">IF((D22+D23+D65+D66)=0,0,D158/(D22+D23+D65+D66))</f>
        <v>-0.18365177099615698</v>
      </c>
      <c r="E162" s="469">
        <f t="shared" si="37"/>
        <v>0.7716761856364821</v>
      </c>
      <c r="F162" s="469">
        <f t="shared" si="37"/>
        <v>0.12407274208364404</v>
      </c>
      <c r="G162" s="469">
        <f t="shared" si="37"/>
        <v>0.67025687753791174</v>
      </c>
    </row>
    <row r="163" spans="1:7">
      <c r="A163" s="1839" t="s">
        <v>378</v>
      </c>
      <c r="B163" s="1784"/>
      <c r="C163" s="1784" t="s">
        <v>349</v>
      </c>
      <c r="D163" s="446">
        <f t="shared" ref="D163:G163" si="38">D145</f>
        <v>252067.1</v>
      </c>
      <c r="E163" s="446">
        <f t="shared" si="38"/>
        <v>243163.6</v>
      </c>
      <c r="F163" s="446">
        <f t="shared" si="38"/>
        <v>253355.3</v>
      </c>
      <c r="G163" s="446">
        <f t="shared" si="38"/>
        <v>243110.80600000001</v>
      </c>
    </row>
    <row r="164" spans="1:7" ht="25.5">
      <c r="A164" s="1788" t="s">
        <v>380</v>
      </c>
      <c r="B164" s="1794"/>
      <c r="C164" s="1794" t="s">
        <v>381</v>
      </c>
      <c r="D164" s="459">
        <f t="shared" ref="D164:G164" si="39">IF(D178=0,0,D146/D178)</f>
        <v>0</v>
      </c>
      <c r="E164" s="459">
        <f t="shared" si="39"/>
        <v>0.60313527324468819</v>
      </c>
      <c r="F164" s="459">
        <f t="shared" si="39"/>
        <v>0.62768191172573995</v>
      </c>
      <c r="G164" s="459">
        <f t="shared" si="39"/>
        <v>0.60065471462487774</v>
      </c>
    </row>
    <row r="165" spans="1:7">
      <c r="A165" s="1846" t="s">
        <v>382</v>
      </c>
      <c r="B165" s="1796"/>
      <c r="C165" s="1796" t="s">
        <v>383</v>
      </c>
      <c r="D165" s="477">
        <f t="shared" ref="D165:G165" si="40">IF(D177=0,0,D180/D177)</f>
        <v>3.1775787284230493E-2</v>
      </c>
      <c r="E165" s="477">
        <f t="shared" si="40"/>
        <v>3.7214212771484914E-2</v>
      </c>
      <c r="F165" s="477">
        <f t="shared" si="40"/>
        <v>3.6138327089627283E-2</v>
      </c>
      <c r="G165" s="477">
        <f t="shared" si="40"/>
        <v>3.9696849951401429E-2</v>
      </c>
    </row>
    <row r="166" spans="1:7">
      <c r="A166" s="1839" t="s">
        <v>384</v>
      </c>
      <c r="B166" s="1784"/>
      <c r="C166" s="1784" t="s">
        <v>251</v>
      </c>
      <c r="D166" s="446">
        <f t="shared" ref="D166:G166" si="41">D55</f>
        <v>10694.9</v>
      </c>
      <c r="E166" s="446">
        <f t="shared" si="41"/>
        <v>11495</v>
      </c>
      <c r="F166" s="446">
        <f t="shared" si="41"/>
        <v>11709.100000000002</v>
      </c>
      <c r="G166" s="446">
        <f t="shared" si="41"/>
        <v>11370.800000000001</v>
      </c>
    </row>
    <row r="167" spans="1:7">
      <c r="A167" s="1845" t="s">
        <v>385</v>
      </c>
      <c r="B167" s="1793"/>
      <c r="C167" s="1793" t="s">
        <v>386</v>
      </c>
      <c r="D167" s="469">
        <f t="shared" ref="D167:G167" si="42">IF(0=D111,0,(D44+D45+D46+D47+D48)/D111)</f>
        <v>4.0898413289497514E-3</v>
      </c>
      <c r="E167" s="469">
        <f t="shared" si="42"/>
        <v>3.9728375848065555E-3</v>
      </c>
      <c r="F167" s="469">
        <f t="shared" si="42"/>
        <v>5.0309257411143421E-3</v>
      </c>
      <c r="G167" s="469">
        <f t="shared" si="42"/>
        <v>4.3578176915270491E-3</v>
      </c>
    </row>
    <row r="168" spans="1:7">
      <c r="A168" s="1839" t="s">
        <v>387</v>
      </c>
      <c r="B168" s="1782"/>
      <c r="C168" s="1782" t="s">
        <v>388</v>
      </c>
      <c r="D168" s="446">
        <f t="shared" ref="D168:G168" si="43">D38-D44</f>
        <v>367.2</v>
      </c>
      <c r="E168" s="446">
        <f t="shared" si="43"/>
        <v>318</v>
      </c>
      <c r="F168" s="446">
        <f t="shared" si="43"/>
        <v>314.7</v>
      </c>
      <c r="G168" s="446">
        <f t="shared" si="43"/>
        <v>325.89999999999998</v>
      </c>
    </row>
    <row r="169" spans="1:7">
      <c r="A169" s="1845" t="s">
        <v>389</v>
      </c>
      <c r="B169" s="1793"/>
      <c r="C169" s="1793" t="s">
        <v>390</v>
      </c>
      <c r="D169" s="450">
        <f t="shared" ref="D169:G169" si="44">IF(D177=0,0,D168/D177)</f>
        <v>1.0219013041486633E-3</v>
      </c>
      <c r="E169" s="450">
        <f t="shared" si="44"/>
        <v>8.7886698016607272E-4</v>
      </c>
      <c r="F169" s="450">
        <f t="shared" si="44"/>
        <v>8.6438637494152962E-4</v>
      </c>
      <c r="G169" s="450">
        <f t="shared" si="44"/>
        <v>9.1076921013197917E-4</v>
      </c>
    </row>
    <row r="170" spans="1:7">
      <c r="A170" s="1839" t="s">
        <v>391</v>
      </c>
      <c r="B170" s="1784"/>
      <c r="C170" s="1784" t="s">
        <v>392</v>
      </c>
      <c r="D170" s="446">
        <f t="shared" ref="D170:G170" si="45">SUM(D82:D87)+SUM(D89:D94)</f>
        <v>44765.100000000006</v>
      </c>
      <c r="E170" s="446">
        <f t="shared" si="45"/>
        <v>72368.900000000009</v>
      </c>
      <c r="F170" s="446">
        <f t="shared" ref="F170" si="46">SUM(F82:F87)+SUM(F89:F94)</f>
        <v>56370.1</v>
      </c>
      <c r="G170" s="446">
        <f t="shared" si="45"/>
        <v>54306.100000000006</v>
      </c>
    </row>
    <row r="171" spans="1:7">
      <c r="A171" s="1839" t="s">
        <v>393</v>
      </c>
      <c r="B171" s="1784"/>
      <c r="C171" s="1784" t="s">
        <v>394</v>
      </c>
      <c r="D171" s="470">
        <f t="shared" ref="D171:G171" si="47">SUM(D96:D102)+SUM(D104:D105)</f>
        <v>23876.600000000002</v>
      </c>
      <c r="E171" s="470">
        <f t="shared" si="47"/>
        <v>34198.9</v>
      </c>
      <c r="F171" s="470">
        <f t="shared" ref="F171" si="48">SUM(F96:F102)+SUM(F104:F105)</f>
        <v>27379.1</v>
      </c>
      <c r="G171" s="470">
        <f t="shared" si="47"/>
        <v>19272.400000000001</v>
      </c>
    </row>
    <row r="172" spans="1:7">
      <c r="A172" s="1846" t="s">
        <v>395</v>
      </c>
      <c r="B172" s="1796"/>
      <c r="C172" s="1796" t="s">
        <v>396</v>
      </c>
      <c r="D172" s="477">
        <f t="shared" ref="D172:G172" si="49">IF(D184=0,0,D170/D184)</f>
        <v>0.1166577758690288</v>
      </c>
      <c r="E172" s="477">
        <f t="shared" si="49"/>
        <v>0.17189982959401381</v>
      </c>
      <c r="F172" s="477">
        <f t="shared" si="49"/>
        <v>0.1389505541990009</v>
      </c>
      <c r="G172" s="477">
        <f t="shared" si="49"/>
        <v>0.13417978169943942</v>
      </c>
    </row>
    <row r="173" spans="1:7">
      <c r="A173" s="1797"/>
    </row>
    <row r="174" spans="1:7">
      <c r="A174" s="1798" t="s">
        <v>397</v>
      </c>
      <c r="B174" s="1799"/>
      <c r="C174" s="1800"/>
      <c r="D174" s="482"/>
      <c r="E174" s="482"/>
      <c r="F174" s="482"/>
      <c r="G174" s="482"/>
    </row>
    <row r="175" spans="1:7" s="1684" customFormat="1">
      <c r="A175" s="1801" t="s">
        <v>398</v>
      </c>
      <c r="B175" s="1799"/>
      <c r="C175" s="1799" t="s">
        <v>399</v>
      </c>
      <c r="D175" s="1847">
        <v>35973</v>
      </c>
      <c r="E175" s="1847">
        <v>35973</v>
      </c>
      <c r="F175" s="1848">
        <v>36145</v>
      </c>
      <c r="G175" s="1848">
        <v>36145</v>
      </c>
    </row>
    <row r="176" spans="1:7">
      <c r="A176" s="1798" t="s">
        <v>400</v>
      </c>
      <c r="B176" s="1799"/>
      <c r="C176" s="1799"/>
      <c r="D176" s="1799"/>
      <c r="E176" s="1799"/>
      <c r="F176" s="1799"/>
      <c r="G176" s="1799"/>
    </row>
    <row r="177" spans="1:7">
      <c r="A177" s="1801" t="s">
        <v>401</v>
      </c>
      <c r="B177" s="1799"/>
      <c r="C177" s="1799" t="s">
        <v>402</v>
      </c>
      <c r="D177" s="1802">
        <f t="shared" ref="D177:G177" si="50">SUM(D22:D32)+SUM(D44:D53)+SUM(D65:D72)+D75</f>
        <v>359330.2</v>
      </c>
      <c r="E177" s="1802">
        <f t="shared" si="50"/>
        <v>361829.5</v>
      </c>
      <c r="F177" s="1802">
        <f t="shared" ref="F177" si="51">SUM(F22:F32)+SUM(F44:F53)+SUM(F65:F72)+F75</f>
        <v>364073.3</v>
      </c>
      <c r="G177" s="1802">
        <f t="shared" si="50"/>
        <v>357829.39999999997</v>
      </c>
    </row>
    <row r="178" spans="1:7">
      <c r="A178" s="1801" t="s">
        <v>403</v>
      </c>
      <c r="B178" s="1799"/>
      <c r="C178" s="1799" t="s">
        <v>404</v>
      </c>
      <c r="D178" s="1802">
        <f t="shared" ref="D178:G178" si="52">D78-D17-D20-D59-D63-D64</f>
        <v>352101</v>
      </c>
      <c r="E178" s="1802">
        <f t="shared" si="52"/>
        <v>362501.1</v>
      </c>
      <c r="F178" s="1802">
        <f t="shared" si="52"/>
        <v>364194.5</v>
      </c>
      <c r="G178" s="1802">
        <f t="shared" si="52"/>
        <v>365226.30000000005</v>
      </c>
    </row>
    <row r="179" spans="1:7">
      <c r="A179" s="1801"/>
      <c r="B179" s="1799"/>
      <c r="C179" s="1799" t="s">
        <v>405</v>
      </c>
      <c r="D179" s="1802">
        <f t="shared" ref="D179:G179" si="53">D178+D170</f>
        <v>396866.1</v>
      </c>
      <c r="E179" s="1802">
        <f t="shared" si="53"/>
        <v>434870</v>
      </c>
      <c r="F179" s="1802">
        <f t="shared" si="53"/>
        <v>420564.6</v>
      </c>
      <c r="G179" s="1802">
        <f t="shared" si="53"/>
        <v>419532.4</v>
      </c>
    </row>
    <row r="180" spans="1:7">
      <c r="A180" s="1801" t="s">
        <v>406</v>
      </c>
      <c r="B180" s="1799"/>
      <c r="C180" s="1799" t="s">
        <v>407</v>
      </c>
      <c r="D180" s="1802">
        <f t="shared" ref="D180:G180" si="54">D38-D44+D8+D9+D10+D16-D33</f>
        <v>11418</v>
      </c>
      <c r="E180" s="1802">
        <f t="shared" si="54"/>
        <v>13465.2</v>
      </c>
      <c r="F180" s="1802">
        <f t="shared" si="54"/>
        <v>13157</v>
      </c>
      <c r="G180" s="1802">
        <f t="shared" si="54"/>
        <v>14204.7</v>
      </c>
    </row>
    <row r="181" spans="1:7" ht="27.6" customHeight="1">
      <c r="A181" s="1803" t="s">
        <v>408</v>
      </c>
      <c r="B181" s="1804"/>
      <c r="C181" s="1804" t="s">
        <v>409</v>
      </c>
      <c r="D181" s="491">
        <f t="shared" ref="D181:G181" si="55">D22+D23+D24+D25+D26+D29+SUM(D44:D47)+SUM(D49:D53)-D54+D32-D33+SUM(D65:D70)+D72</f>
        <v>358141.8</v>
      </c>
      <c r="E181" s="491">
        <f t="shared" si="55"/>
        <v>359674.1</v>
      </c>
      <c r="F181" s="491">
        <f t="shared" si="55"/>
        <v>362705.7</v>
      </c>
      <c r="G181" s="491">
        <f t="shared" si="55"/>
        <v>355228.4</v>
      </c>
    </row>
    <row r="182" spans="1:7">
      <c r="A182" s="1805" t="s">
        <v>410</v>
      </c>
      <c r="B182" s="1804"/>
      <c r="C182" s="1804" t="s">
        <v>411</v>
      </c>
      <c r="D182" s="491">
        <f t="shared" ref="D182:G182" si="56">D181+D171</f>
        <v>382018.39999999997</v>
      </c>
      <c r="E182" s="491">
        <f t="shared" si="56"/>
        <v>393873</v>
      </c>
      <c r="F182" s="491">
        <f t="shared" si="56"/>
        <v>390084.8</v>
      </c>
      <c r="G182" s="491">
        <f t="shared" si="56"/>
        <v>374500.80000000005</v>
      </c>
    </row>
    <row r="183" spans="1:7">
      <c r="A183" s="1805" t="s">
        <v>412</v>
      </c>
      <c r="B183" s="1804"/>
      <c r="C183" s="1804" t="s">
        <v>413</v>
      </c>
      <c r="D183" s="491">
        <f t="shared" ref="D183:G183" si="57">D4+D5-D7+D38+D39+D40+D41+D43+D13-D16+D57+D58+D60+D62</f>
        <v>338965</v>
      </c>
      <c r="E183" s="491">
        <f t="shared" si="57"/>
        <v>348625.7</v>
      </c>
      <c r="F183" s="491">
        <f t="shared" si="57"/>
        <v>349314.5</v>
      </c>
      <c r="G183" s="491">
        <f t="shared" si="57"/>
        <v>350420.3</v>
      </c>
    </row>
    <row r="184" spans="1:7">
      <c r="A184" s="1805" t="s">
        <v>414</v>
      </c>
      <c r="B184" s="1804"/>
      <c r="C184" s="1804" t="s">
        <v>415</v>
      </c>
      <c r="D184" s="491">
        <f t="shared" ref="D184:G184" si="58">D183+D170</f>
        <v>383730.1</v>
      </c>
      <c r="E184" s="491">
        <f t="shared" si="58"/>
        <v>420994.60000000003</v>
      </c>
      <c r="F184" s="491">
        <f t="shared" si="58"/>
        <v>405684.6</v>
      </c>
      <c r="G184" s="491">
        <f t="shared" si="58"/>
        <v>404726.4</v>
      </c>
    </row>
    <row r="185" spans="1:7">
      <c r="A185" s="1805"/>
      <c r="B185" s="1804"/>
      <c r="C185" s="1804" t="s">
        <v>416</v>
      </c>
      <c r="D185" s="491">
        <f t="shared" ref="D185:G186" si="59">D181-D183</f>
        <v>19176.799999999988</v>
      </c>
      <c r="E185" s="491">
        <f t="shared" si="59"/>
        <v>11048.399999999965</v>
      </c>
      <c r="F185" s="491">
        <f t="shared" si="59"/>
        <v>13391.200000000012</v>
      </c>
      <c r="G185" s="491">
        <f t="shared" si="59"/>
        <v>4808.1000000000349</v>
      </c>
    </row>
    <row r="186" spans="1:7">
      <c r="A186" s="1805"/>
      <c r="B186" s="1804"/>
      <c r="C186" s="1804" t="s">
        <v>417</v>
      </c>
      <c r="D186" s="491">
        <f t="shared" si="59"/>
        <v>-1711.7000000000116</v>
      </c>
      <c r="E186" s="491">
        <f t="shared" si="59"/>
        <v>-27121.600000000035</v>
      </c>
      <c r="F186" s="491">
        <f t="shared" si="59"/>
        <v>-15599.799999999988</v>
      </c>
      <c r="G186" s="491">
        <f t="shared" si="59"/>
        <v>-30225.599999999977</v>
      </c>
    </row>
  </sheetData>
  <sheetProtection selectLockedCells="1" sort="0" autoFilter="0" pivotTables="0"/>
  <autoFilter ref="A1:C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7" max="21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view="pageLayout" zoomScaleNormal="100" workbookViewId="0">
      <selection activeCell="C208" sqref="C208"/>
    </sheetView>
  </sheetViews>
  <sheetFormatPr baseColWidth="10" defaultColWidth="11.42578125" defaultRowHeight="12.75"/>
  <cols>
    <col min="1" max="1" width="16.28515625" style="1797" customWidth="1"/>
    <col min="2" max="2" width="3.7109375" style="1680" customWidth="1"/>
    <col min="3" max="3" width="44.7109375" style="1680" customWidth="1"/>
    <col min="4" max="7" width="11.42578125" style="1680" customWidth="1"/>
    <col min="8" max="16384" width="11.42578125" style="1680"/>
  </cols>
  <sheetData>
    <row r="1" spans="1:43" s="1670" customFormat="1" ht="18" customHeight="1">
      <c r="A1" s="1806" t="s">
        <v>113</v>
      </c>
      <c r="B1" s="1807" t="s">
        <v>665</v>
      </c>
      <c r="C1" s="1807" t="s">
        <v>169</v>
      </c>
      <c r="D1" s="1666" t="s">
        <v>431</v>
      </c>
      <c r="E1" s="1667" t="s">
        <v>22</v>
      </c>
      <c r="F1" s="1666" t="s">
        <v>431</v>
      </c>
      <c r="G1" s="1667" t="s">
        <v>22</v>
      </c>
      <c r="H1" s="1668"/>
      <c r="I1" s="1669"/>
      <c r="J1" s="1669"/>
      <c r="K1" s="1669"/>
      <c r="L1" s="1669"/>
      <c r="M1" s="1669"/>
      <c r="N1" s="1669"/>
      <c r="O1" s="1669"/>
      <c r="P1" s="1669"/>
      <c r="Q1" s="1669"/>
      <c r="R1" s="1669"/>
      <c r="S1" s="1669"/>
      <c r="T1" s="1669"/>
      <c r="U1" s="1669"/>
      <c r="V1" s="1669"/>
      <c r="W1" s="1669"/>
      <c r="X1" s="1669"/>
      <c r="Y1" s="1669"/>
      <c r="Z1" s="1669"/>
      <c r="AA1" s="1669"/>
      <c r="AB1" s="1669"/>
      <c r="AC1" s="1669"/>
      <c r="AD1" s="1669"/>
      <c r="AE1" s="1669"/>
      <c r="AF1" s="1669"/>
      <c r="AG1" s="1669"/>
      <c r="AH1" s="1669"/>
      <c r="AI1" s="1669"/>
      <c r="AJ1" s="1669"/>
      <c r="AK1" s="1669"/>
      <c r="AL1" s="1669"/>
      <c r="AM1" s="1669"/>
      <c r="AN1" s="1669"/>
      <c r="AO1" s="1669"/>
      <c r="AP1" s="1669"/>
      <c r="AQ1" s="1669"/>
    </row>
    <row r="2" spans="1:43" s="1676" customFormat="1" ht="15" customHeight="1">
      <c r="A2" s="1808"/>
      <c r="B2" s="1672"/>
      <c r="C2" s="1673" t="s">
        <v>432</v>
      </c>
      <c r="D2" s="1674">
        <v>2016</v>
      </c>
      <c r="E2" s="1675">
        <v>2017</v>
      </c>
      <c r="F2" s="1674">
        <v>2017</v>
      </c>
      <c r="G2" s="1675">
        <v>2018</v>
      </c>
    </row>
    <row r="3" spans="1:43" ht="15" customHeight="1">
      <c r="A3" s="1677" t="s">
        <v>433</v>
      </c>
      <c r="B3" s="1678"/>
      <c r="C3" s="1678"/>
      <c r="D3" s="1679"/>
      <c r="E3" s="1679"/>
      <c r="F3" s="1679"/>
      <c r="G3" s="1679"/>
    </row>
    <row r="4" spans="1:43" s="1684" customFormat="1" ht="12.75" customHeight="1">
      <c r="A4" s="1809">
        <v>30</v>
      </c>
      <c r="B4" s="1682"/>
      <c r="C4" s="1683" t="s">
        <v>116</v>
      </c>
      <c r="D4" s="280">
        <v>2347354.3223999999</v>
      </c>
      <c r="E4" s="280">
        <v>2409775.7000000002</v>
      </c>
      <c r="F4" s="281">
        <v>2394031.35592</v>
      </c>
      <c r="G4" s="281">
        <v>2447668.6</v>
      </c>
    </row>
    <row r="5" spans="1:43" s="1684" customFormat="1" ht="12.75" customHeight="1">
      <c r="A5" s="1691">
        <v>31</v>
      </c>
      <c r="B5" s="1686"/>
      <c r="C5" s="1687" t="s">
        <v>434</v>
      </c>
      <c r="D5" s="286">
        <v>724890.95833000005</v>
      </c>
      <c r="E5" s="286">
        <v>713819.1</v>
      </c>
      <c r="F5" s="287">
        <v>761729.46880999999</v>
      </c>
      <c r="G5" s="287">
        <v>717674.1</v>
      </c>
    </row>
    <row r="6" spans="1:43" s="1684" customFormat="1" ht="12.75" customHeight="1">
      <c r="A6" s="1688" t="s">
        <v>118</v>
      </c>
      <c r="B6" s="1689"/>
      <c r="C6" s="1690" t="s">
        <v>435</v>
      </c>
      <c r="D6" s="286">
        <v>85937.622920000009</v>
      </c>
      <c r="E6" s="286">
        <v>72515.199999999997</v>
      </c>
      <c r="F6" s="287">
        <v>90672.890329999995</v>
      </c>
      <c r="G6" s="287">
        <v>76503.399999999994</v>
      </c>
    </row>
    <row r="7" spans="1:43" s="1684" customFormat="1" ht="12.75" customHeight="1">
      <c r="A7" s="1688" t="s">
        <v>436</v>
      </c>
      <c r="B7" s="1689"/>
      <c r="C7" s="1690" t="s">
        <v>437</v>
      </c>
      <c r="D7" s="286">
        <v>-11710.022449999999</v>
      </c>
      <c r="E7" s="286">
        <v>0</v>
      </c>
      <c r="F7" s="287">
        <v>34243.595329999996</v>
      </c>
      <c r="G7" s="287">
        <v>0</v>
      </c>
    </row>
    <row r="8" spans="1:43" s="1684" customFormat="1" ht="12.75" customHeight="1">
      <c r="A8" s="1691">
        <v>330</v>
      </c>
      <c r="B8" s="1686"/>
      <c r="C8" s="1687" t="s">
        <v>438</v>
      </c>
      <c r="D8" s="286">
        <v>387787.56708000001</v>
      </c>
      <c r="E8" s="286">
        <v>183492.4</v>
      </c>
      <c r="F8" s="287">
        <v>239285.74942000001</v>
      </c>
      <c r="G8" s="287">
        <v>173298.8</v>
      </c>
    </row>
    <row r="9" spans="1:43" s="1684" customFormat="1" ht="12.75" customHeight="1">
      <c r="A9" s="1691">
        <v>332</v>
      </c>
      <c r="B9" s="1686"/>
      <c r="C9" s="1687" t="s">
        <v>439</v>
      </c>
      <c r="D9" s="286">
        <v>26923.80487</v>
      </c>
      <c r="E9" s="286">
        <v>23118.400000000001</v>
      </c>
      <c r="F9" s="287">
        <v>23050.487730000001</v>
      </c>
      <c r="G9" s="287">
        <v>23287.8</v>
      </c>
    </row>
    <row r="10" spans="1:43" s="1684" customFormat="1" ht="12.75" customHeight="1">
      <c r="A10" s="1691">
        <v>339</v>
      </c>
      <c r="B10" s="1686"/>
      <c r="C10" s="1687" t="s">
        <v>440</v>
      </c>
      <c r="D10" s="286">
        <v>0</v>
      </c>
      <c r="E10" s="286">
        <v>0</v>
      </c>
      <c r="F10" s="287">
        <v>0</v>
      </c>
      <c r="G10" s="287">
        <v>0</v>
      </c>
    </row>
    <row r="11" spans="1:43" s="1811" customFormat="1" ht="28.15" customHeight="1">
      <c r="A11" s="1692">
        <v>350</v>
      </c>
      <c r="B11" s="1810"/>
      <c r="C11" s="1694" t="s">
        <v>441</v>
      </c>
      <c r="D11" s="286">
        <v>177.59042000000002</v>
      </c>
      <c r="E11" s="286">
        <v>8.1999999999999993</v>
      </c>
      <c r="F11" s="287">
        <v>864.01545999999996</v>
      </c>
      <c r="G11" s="287">
        <v>0</v>
      </c>
    </row>
    <row r="12" spans="1:43" s="1695" customFormat="1" ht="25.5">
      <c r="A12" s="1692">
        <v>351</v>
      </c>
      <c r="B12" s="1693"/>
      <c r="C12" s="1694" t="s">
        <v>442</v>
      </c>
      <c r="D12" s="286">
        <v>19004.855909999998</v>
      </c>
      <c r="E12" s="286">
        <v>14735.4</v>
      </c>
      <c r="F12" s="287">
        <v>19543.453529999999</v>
      </c>
      <c r="G12" s="287">
        <v>16543.2</v>
      </c>
    </row>
    <row r="13" spans="1:43" s="1684" customFormat="1" ht="12.75" customHeight="1">
      <c r="A13" s="1691">
        <v>36</v>
      </c>
      <c r="B13" s="1686"/>
      <c r="C13" s="1687" t="s">
        <v>443</v>
      </c>
      <c r="D13" s="286">
        <v>5506528.4514199998</v>
      </c>
      <c r="E13" s="286">
        <v>5343236.7</v>
      </c>
      <c r="F13" s="287">
        <v>5585757.03749</v>
      </c>
      <c r="G13" s="287">
        <v>5530613.2999999998</v>
      </c>
    </row>
    <row r="14" spans="1:43" s="1684" customFormat="1" ht="12.75" customHeight="1">
      <c r="A14" s="1696" t="s">
        <v>444</v>
      </c>
      <c r="B14" s="1686"/>
      <c r="C14" s="1697" t="s">
        <v>445</v>
      </c>
      <c r="D14" s="286">
        <v>1424008.7070899999</v>
      </c>
      <c r="E14" s="286">
        <v>1261614.3999999999</v>
      </c>
      <c r="F14" s="287">
        <v>1329296.33901</v>
      </c>
      <c r="G14" s="287">
        <v>1266637.6000000001</v>
      </c>
    </row>
    <row r="15" spans="1:43" s="1684" customFormat="1" ht="12.75" customHeight="1">
      <c r="A15" s="1696" t="s">
        <v>446</v>
      </c>
      <c r="B15" s="1686"/>
      <c r="C15" s="1697" t="s">
        <v>447</v>
      </c>
      <c r="D15" s="286">
        <v>304511.77367000002</v>
      </c>
      <c r="E15" s="286">
        <v>309377.40000000002</v>
      </c>
      <c r="F15" s="287">
        <v>301560.45393999998</v>
      </c>
      <c r="G15" s="287">
        <v>324242.7</v>
      </c>
    </row>
    <row r="16" spans="1:43" s="1699" customFormat="1" ht="26.25" customHeight="1">
      <c r="A16" s="1696" t="s">
        <v>448</v>
      </c>
      <c r="B16" s="1698"/>
      <c r="C16" s="1697" t="s">
        <v>449</v>
      </c>
      <c r="D16" s="286">
        <v>54087.249299999996</v>
      </c>
      <c r="E16" s="286">
        <v>9150.4</v>
      </c>
      <c r="F16" s="287">
        <v>36155.934780000003</v>
      </c>
      <c r="G16" s="287">
        <v>11233.8</v>
      </c>
    </row>
    <row r="17" spans="1:7" s="1700" customFormat="1">
      <c r="A17" s="1691">
        <v>37</v>
      </c>
      <c r="B17" s="1686"/>
      <c r="C17" s="1687" t="s">
        <v>450</v>
      </c>
      <c r="D17" s="286">
        <v>559417.27921000007</v>
      </c>
      <c r="E17" s="286">
        <v>561718.4</v>
      </c>
      <c r="F17" s="287">
        <v>606044.79952999996</v>
      </c>
      <c r="G17" s="287">
        <v>572901.30000000005</v>
      </c>
    </row>
    <row r="18" spans="1:7" s="1700" customFormat="1">
      <c r="A18" s="1701" t="s">
        <v>451</v>
      </c>
      <c r="B18" s="1689"/>
      <c r="C18" s="1690" t="s">
        <v>452</v>
      </c>
      <c r="D18" s="286">
        <v>218195.97305999999</v>
      </c>
      <c r="E18" s="286">
        <v>218700</v>
      </c>
      <c r="F18" s="287">
        <v>234032.01517</v>
      </c>
      <c r="G18" s="287">
        <v>225069.9</v>
      </c>
    </row>
    <row r="19" spans="1:7" s="1700" customFormat="1">
      <c r="A19" s="1701" t="s">
        <v>453</v>
      </c>
      <c r="B19" s="1689"/>
      <c r="C19" s="1690" t="s">
        <v>454</v>
      </c>
      <c r="D19" s="286">
        <v>5624.3289100000002</v>
      </c>
      <c r="E19" s="286">
        <v>11685</v>
      </c>
      <c r="F19" s="287">
        <v>10593.419449999999</v>
      </c>
      <c r="G19" s="287">
        <v>12105</v>
      </c>
    </row>
    <row r="20" spans="1:7" s="1684" customFormat="1" ht="12.75" customHeight="1">
      <c r="A20" s="1812">
        <v>39</v>
      </c>
      <c r="B20" s="1703"/>
      <c r="C20" s="1704" t="s">
        <v>138</v>
      </c>
      <c r="D20" s="308">
        <v>4934.2023600000002</v>
      </c>
      <c r="E20" s="308">
        <v>4685.1000000000004</v>
      </c>
      <c r="F20" s="309">
        <v>4950.7253799999999</v>
      </c>
      <c r="G20" s="309">
        <v>5057.3</v>
      </c>
    </row>
    <row r="21" spans="1:7" ht="12.75" customHeight="1">
      <c r="A21" s="1813"/>
      <c r="B21" s="1705"/>
      <c r="C21" s="1706" t="s">
        <v>455</v>
      </c>
      <c r="D21" s="312">
        <f t="shared" ref="D21:G21" si="0">D4+D5+SUM(D8:D13)+D17</f>
        <v>9572084.8296399992</v>
      </c>
      <c r="E21" s="312">
        <f t="shared" si="0"/>
        <v>9249904.3000000007</v>
      </c>
      <c r="F21" s="312">
        <f t="shared" si="0"/>
        <v>9630306.3678900003</v>
      </c>
      <c r="G21" s="312">
        <f t="shared" si="0"/>
        <v>9481987.1000000015</v>
      </c>
    </row>
    <row r="22" spans="1:7" s="1811" customFormat="1" ht="12.75" customHeight="1">
      <c r="A22" s="1692" t="s">
        <v>216</v>
      </c>
      <c r="B22" s="1810"/>
      <c r="C22" s="1694" t="s">
        <v>456</v>
      </c>
      <c r="D22" s="507">
        <v>5316176.3767999988</v>
      </c>
      <c r="E22" s="507">
        <v>5090600</v>
      </c>
      <c r="F22" s="508">
        <v>5425921.7511099996</v>
      </c>
      <c r="G22" s="508">
        <v>5173600</v>
      </c>
    </row>
    <row r="23" spans="1:7" s="1811" customFormat="1">
      <c r="A23" s="1692" t="s">
        <v>218</v>
      </c>
      <c r="B23" s="1810"/>
      <c r="C23" s="1694" t="s">
        <v>457</v>
      </c>
      <c r="D23" s="507">
        <v>728013.04445000004</v>
      </c>
      <c r="E23" s="507">
        <v>673970</v>
      </c>
      <c r="F23" s="508">
        <v>757337.53554000007</v>
      </c>
      <c r="G23" s="508">
        <v>672915</v>
      </c>
    </row>
    <row r="24" spans="1:7" s="1707" customFormat="1" ht="12.75" customHeight="1">
      <c r="A24" s="1691">
        <v>41</v>
      </c>
      <c r="B24" s="1686"/>
      <c r="C24" s="1687" t="s">
        <v>458</v>
      </c>
      <c r="D24" s="335">
        <v>102905.04240000001</v>
      </c>
      <c r="E24" s="335">
        <v>41668</v>
      </c>
      <c r="F24" s="336">
        <v>149679.54741</v>
      </c>
      <c r="G24" s="336">
        <v>103613.7</v>
      </c>
    </row>
    <row r="25" spans="1:7" s="1684" customFormat="1" ht="12.75" customHeight="1">
      <c r="A25" s="1814">
        <v>42</v>
      </c>
      <c r="B25" s="1709"/>
      <c r="C25" s="1687" t="s">
        <v>459</v>
      </c>
      <c r="D25" s="335">
        <v>447305.07120999997</v>
      </c>
      <c r="E25" s="335">
        <v>384998.6</v>
      </c>
      <c r="F25" s="336">
        <v>403409.99407999997</v>
      </c>
      <c r="G25" s="336">
        <v>387073.2</v>
      </c>
    </row>
    <row r="26" spans="1:7" s="1710" customFormat="1" ht="12.75" customHeight="1">
      <c r="A26" s="1692">
        <v>430</v>
      </c>
      <c r="B26" s="1686"/>
      <c r="C26" s="1687" t="s">
        <v>460</v>
      </c>
      <c r="D26" s="497">
        <v>24823.641230000001</v>
      </c>
      <c r="E26" s="497">
        <v>24215.5</v>
      </c>
      <c r="F26" s="498">
        <v>23938.668259999999</v>
      </c>
      <c r="G26" s="498">
        <v>22957.1</v>
      </c>
    </row>
    <row r="27" spans="1:7" s="1710" customFormat="1" ht="12.75" customHeight="1">
      <c r="A27" s="1692">
        <v>431</v>
      </c>
      <c r="B27" s="1686"/>
      <c r="C27" s="1687" t="s">
        <v>461</v>
      </c>
      <c r="D27" s="497">
        <v>0</v>
      </c>
      <c r="E27" s="497">
        <v>0</v>
      </c>
      <c r="F27" s="498">
        <v>0</v>
      </c>
      <c r="G27" s="498">
        <v>0</v>
      </c>
    </row>
    <row r="28" spans="1:7" s="1710" customFormat="1" ht="12.75" customHeight="1">
      <c r="A28" s="1692">
        <v>432</v>
      </c>
      <c r="B28" s="1686"/>
      <c r="C28" s="1687" t="s">
        <v>462</v>
      </c>
      <c r="D28" s="497">
        <v>-109.15276</v>
      </c>
      <c r="E28" s="497">
        <v>840</v>
      </c>
      <c r="F28" s="498">
        <v>-246.86022</v>
      </c>
      <c r="G28" s="498">
        <v>0</v>
      </c>
    </row>
    <row r="29" spans="1:7" s="1710" customFormat="1" ht="12.75" customHeight="1">
      <c r="A29" s="1692">
        <v>439</v>
      </c>
      <c r="B29" s="1686"/>
      <c r="C29" s="1687" t="s">
        <v>463</v>
      </c>
      <c r="D29" s="497">
        <v>21558.281920000001</v>
      </c>
      <c r="E29" s="497">
        <v>19746.2</v>
      </c>
      <c r="F29" s="498">
        <v>25344.76355</v>
      </c>
      <c r="G29" s="498">
        <v>25708.3</v>
      </c>
    </row>
    <row r="30" spans="1:7" s="1684" customFormat="1" ht="25.5">
      <c r="A30" s="1692">
        <v>450</v>
      </c>
      <c r="B30" s="1693"/>
      <c r="C30" s="1694" t="s">
        <v>464</v>
      </c>
      <c r="D30" s="286">
        <v>2334.0892000000003</v>
      </c>
      <c r="E30" s="286">
        <v>201.4</v>
      </c>
      <c r="F30" s="287">
        <v>0</v>
      </c>
      <c r="G30" s="287">
        <v>2987.4</v>
      </c>
    </row>
    <row r="31" spans="1:7" s="1695" customFormat="1" ht="25.5">
      <c r="A31" s="1692">
        <v>451</v>
      </c>
      <c r="B31" s="1693"/>
      <c r="C31" s="1694" t="s">
        <v>465</v>
      </c>
      <c r="D31" s="335">
        <v>31195.489539999999</v>
      </c>
      <c r="E31" s="335">
        <v>35762.199999999997</v>
      </c>
      <c r="F31" s="336">
        <v>34650.173999999999</v>
      </c>
      <c r="G31" s="336">
        <v>27586.799999999999</v>
      </c>
    </row>
    <row r="32" spans="1:7" s="1684" customFormat="1" ht="12.75" customHeight="1">
      <c r="A32" s="1691">
        <v>46</v>
      </c>
      <c r="B32" s="1686"/>
      <c r="C32" s="1687" t="s">
        <v>466</v>
      </c>
      <c r="D32" s="335">
        <v>2344497.4178899997</v>
      </c>
      <c r="E32" s="335">
        <v>2228500.1</v>
      </c>
      <c r="F32" s="336">
        <v>2478052.4846800002</v>
      </c>
      <c r="G32" s="336">
        <v>2314396.7000000002</v>
      </c>
    </row>
    <row r="33" spans="1:7" s="1699" customFormat="1" ht="25.5">
      <c r="A33" s="1696" t="s">
        <v>467</v>
      </c>
      <c r="B33" s="1815"/>
      <c r="C33" s="1697" t="s">
        <v>468</v>
      </c>
      <c r="D33" s="1004">
        <v>0</v>
      </c>
      <c r="E33" s="1004">
        <v>0</v>
      </c>
      <c r="F33" s="1005">
        <v>0</v>
      </c>
      <c r="G33" s="1005">
        <v>0</v>
      </c>
    </row>
    <row r="34" spans="1:7" s="1684" customFormat="1" ht="15" customHeight="1">
      <c r="A34" s="1691">
        <v>47</v>
      </c>
      <c r="B34" s="1686"/>
      <c r="C34" s="1687" t="s">
        <v>450</v>
      </c>
      <c r="D34" s="335">
        <v>559417.27921000007</v>
      </c>
      <c r="E34" s="335">
        <v>561718.4</v>
      </c>
      <c r="F34" s="336">
        <v>606044.79952999996</v>
      </c>
      <c r="G34" s="336">
        <v>572901.30000000005</v>
      </c>
    </row>
    <row r="35" spans="1:7" s="1684" customFormat="1" ht="15" customHeight="1">
      <c r="A35" s="1812">
        <v>49</v>
      </c>
      <c r="B35" s="1703"/>
      <c r="C35" s="1704" t="s">
        <v>138</v>
      </c>
      <c r="D35" s="380">
        <v>4934.2023600000002</v>
      </c>
      <c r="E35" s="380">
        <v>4685.1000000000004</v>
      </c>
      <c r="F35" s="381">
        <v>4950.7253799999999</v>
      </c>
      <c r="G35" s="381">
        <v>5057.3</v>
      </c>
    </row>
    <row r="36" spans="1:7" ht="13.5" customHeight="1">
      <c r="A36" s="1813"/>
      <c r="B36" s="1712"/>
      <c r="C36" s="1706" t="s">
        <v>469</v>
      </c>
      <c r="D36" s="312">
        <f t="shared" ref="D36:G36" si="1">D22+D23+D24+D25+D26+D27+D28+D29+D30+D31+D32+D34</f>
        <v>9578116.5810899977</v>
      </c>
      <c r="E36" s="312">
        <f t="shared" si="1"/>
        <v>9062220.4000000004</v>
      </c>
      <c r="F36" s="312">
        <f t="shared" si="1"/>
        <v>9904132.8579399996</v>
      </c>
      <c r="G36" s="312">
        <f t="shared" si="1"/>
        <v>9303739.5</v>
      </c>
    </row>
    <row r="37" spans="1:7" s="1713" customFormat="1" ht="15" customHeight="1">
      <c r="A37" s="1813"/>
      <c r="B37" s="1712"/>
      <c r="C37" s="1706" t="s">
        <v>470</v>
      </c>
      <c r="D37" s="312">
        <f t="shared" ref="D37:G37" si="2">D36-D21</f>
        <v>6031.7514499984682</v>
      </c>
      <c r="E37" s="312">
        <f t="shared" si="2"/>
        <v>-187683.90000000037</v>
      </c>
      <c r="F37" s="312">
        <f t="shared" si="2"/>
        <v>273826.49004999921</v>
      </c>
      <c r="G37" s="312">
        <f t="shared" si="2"/>
        <v>-178247.60000000149</v>
      </c>
    </row>
    <row r="38" spans="1:7" s="1695" customFormat="1" ht="15" customHeight="1">
      <c r="A38" s="1691">
        <v>340</v>
      </c>
      <c r="B38" s="1686"/>
      <c r="C38" s="1687" t="s">
        <v>471</v>
      </c>
      <c r="D38" s="335">
        <v>20818.236629999999</v>
      </c>
      <c r="E38" s="335">
        <v>33843.5</v>
      </c>
      <c r="F38" s="336">
        <v>18680.57372</v>
      </c>
      <c r="G38" s="336">
        <v>25133.4</v>
      </c>
    </row>
    <row r="39" spans="1:7" s="1695" customFormat="1" ht="15" customHeight="1">
      <c r="A39" s="1691">
        <v>341</v>
      </c>
      <c r="B39" s="1686"/>
      <c r="C39" s="1687" t="s">
        <v>472</v>
      </c>
      <c r="D39" s="335">
        <v>-168.60457</v>
      </c>
      <c r="E39" s="335">
        <v>0</v>
      </c>
      <c r="F39" s="336">
        <v>-276.17405000000002</v>
      </c>
      <c r="G39" s="336">
        <v>0</v>
      </c>
    </row>
    <row r="40" spans="1:7" s="1699" customFormat="1" ht="15" customHeight="1">
      <c r="A40" s="1692">
        <v>342</v>
      </c>
      <c r="B40" s="1810"/>
      <c r="C40" s="1694" t="s">
        <v>473</v>
      </c>
      <c r="D40" s="507">
        <v>137.61682000000002</v>
      </c>
      <c r="E40" s="507">
        <v>4097.5</v>
      </c>
      <c r="F40" s="508">
        <v>138.50368</v>
      </c>
      <c r="G40" s="508">
        <v>2635.5</v>
      </c>
    </row>
    <row r="41" spans="1:7" s="1695" customFormat="1" ht="15" customHeight="1">
      <c r="A41" s="1691">
        <v>343</v>
      </c>
      <c r="B41" s="1686"/>
      <c r="C41" s="1687" t="s">
        <v>474</v>
      </c>
      <c r="D41" s="335">
        <v>1.3</v>
      </c>
      <c r="E41" s="335">
        <v>0</v>
      </c>
      <c r="F41" s="336">
        <v>0</v>
      </c>
      <c r="G41" s="336">
        <v>0</v>
      </c>
    </row>
    <row r="42" spans="1:7" s="1699" customFormat="1" ht="15" customHeight="1">
      <c r="A42" s="1692">
        <v>344</v>
      </c>
      <c r="B42" s="1810"/>
      <c r="C42" s="1694" t="s">
        <v>475</v>
      </c>
      <c r="D42" s="507">
        <v>0</v>
      </c>
      <c r="E42" s="507">
        <v>0</v>
      </c>
      <c r="F42" s="508">
        <v>1.9883500000000001</v>
      </c>
      <c r="G42" s="508">
        <v>0</v>
      </c>
    </row>
    <row r="43" spans="1:7" s="1695" customFormat="1" ht="15" customHeight="1">
      <c r="A43" s="1691">
        <v>349</v>
      </c>
      <c r="B43" s="1686"/>
      <c r="C43" s="1687" t="s">
        <v>476</v>
      </c>
      <c r="D43" s="335">
        <v>2971.0960399999999</v>
      </c>
      <c r="E43" s="335">
        <v>5500</v>
      </c>
      <c r="F43" s="336">
        <v>11188.23199</v>
      </c>
      <c r="G43" s="336">
        <v>13763</v>
      </c>
    </row>
    <row r="44" spans="1:7" s="1684" customFormat="1" ht="15" customHeight="1">
      <c r="A44" s="1691">
        <v>440</v>
      </c>
      <c r="B44" s="1686"/>
      <c r="C44" s="1687" t="s">
        <v>477</v>
      </c>
      <c r="D44" s="335">
        <v>44311.177579999996</v>
      </c>
      <c r="E44" s="335">
        <v>38844.5</v>
      </c>
      <c r="F44" s="336">
        <v>39667.669929999996</v>
      </c>
      <c r="G44" s="336">
        <v>40805</v>
      </c>
    </row>
    <row r="45" spans="1:7" s="1811" customFormat="1" ht="15" customHeight="1">
      <c r="A45" s="1692">
        <v>441</v>
      </c>
      <c r="B45" s="1810"/>
      <c r="C45" s="1694" t="s">
        <v>478</v>
      </c>
      <c r="D45" s="1006">
        <v>215.70564999999999</v>
      </c>
      <c r="E45" s="1006">
        <v>0</v>
      </c>
      <c r="F45" s="1007">
        <v>20868.479869999999</v>
      </c>
      <c r="G45" s="1007">
        <v>0</v>
      </c>
    </row>
    <row r="46" spans="1:7" s="1811" customFormat="1" ht="15" customHeight="1">
      <c r="A46" s="1692">
        <v>442</v>
      </c>
      <c r="B46" s="1810"/>
      <c r="C46" s="1694" t="s">
        <v>479</v>
      </c>
      <c r="D46" s="507">
        <v>33326.231</v>
      </c>
      <c r="E46" s="507">
        <v>33325.300000000003</v>
      </c>
      <c r="F46" s="508">
        <v>33325.517999999996</v>
      </c>
      <c r="G46" s="508">
        <v>33325.4</v>
      </c>
    </row>
    <row r="47" spans="1:7" s="1684" customFormat="1" ht="15" customHeight="1">
      <c r="A47" s="1691">
        <v>443</v>
      </c>
      <c r="B47" s="1686"/>
      <c r="C47" s="1687" t="s">
        <v>480</v>
      </c>
      <c r="D47" s="349">
        <v>7497.3184900000006</v>
      </c>
      <c r="E47" s="349">
        <v>5965.4</v>
      </c>
      <c r="F47" s="350">
        <v>7676.56844</v>
      </c>
      <c r="G47" s="350">
        <v>7559</v>
      </c>
    </row>
    <row r="48" spans="1:7" s="1684" customFormat="1" ht="15" customHeight="1">
      <c r="A48" s="1691">
        <v>444</v>
      </c>
      <c r="B48" s="1686"/>
      <c r="C48" s="1687" t="s">
        <v>481</v>
      </c>
      <c r="D48" s="349">
        <v>0</v>
      </c>
      <c r="E48" s="349">
        <v>0</v>
      </c>
      <c r="F48" s="350">
        <v>0</v>
      </c>
      <c r="G48" s="350">
        <v>0</v>
      </c>
    </row>
    <row r="49" spans="1:7" s="1684" customFormat="1" ht="15" customHeight="1">
      <c r="A49" s="1691">
        <v>445</v>
      </c>
      <c r="B49" s="1686"/>
      <c r="C49" s="1687" t="s">
        <v>482</v>
      </c>
      <c r="D49" s="335">
        <v>118564.85935</v>
      </c>
      <c r="E49" s="335">
        <v>118586.1</v>
      </c>
      <c r="F49" s="336">
        <v>118604.844</v>
      </c>
      <c r="G49" s="336">
        <v>19242.7</v>
      </c>
    </row>
    <row r="50" spans="1:7" s="1684" customFormat="1" ht="15" customHeight="1">
      <c r="A50" s="1691">
        <v>446</v>
      </c>
      <c r="B50" s="1686"/>
      <c r="C50" s="1687" t="s">
        <v>483</v>
      </c>
      <c r="D50" s="335">
        <v>3617.9507999999996</v>
      </c>
      <c r="E50" s="335">
        <v>3180</v>
      </c>
      <c r="F50" s="336">
        <v>3686.5590499999998</v>
      </c>
      <c r="G50" s="336">
        <v>102538.7</v>
      </c>
    </row>
    <row r="51" spans="1:7" s="1811" customFormat="1" ht="15" customHeight="1">
      <c r="A51" s="1692">
        <v>447</v>
      </c>
      <c r="B51" s="1810"/>
      <c r="C51" s="1694" t="s">
        <v>484</v>
      </c>
      <c r="D51" s="507">
        <v>34324.919750000001</v>
      </c>
      <c r="E51" s="507">
        <v>31145.8</v>
      </c>
      <c r="F51" s="508">
        <v>18417.722959999999</v>
      </c>
      <c r="G51" s="508">
        <v>16248.4</v>
      </c>
    </row>
    <row r="52" spans="1:7" s="1684" customFormat="1" ht="15" customHeight="1">
      <c r="A52" s="1691">
        <v>448</v>
      </c>
      <c r="B52" s="1686"/>
      <c r="C52" s="1687" t="s">
        <v>485</v>
      </c>
      <c r="D52" s="349">
        <v>125.7084</v>
      </c>
      <c r="E52" s="349">
        <v>139.80000000000001</v>
      </c>
      <c r="F52" s="350">
        <v>122.5993</v>
      </c>
      <c r="G52" s="350">
        <v>121.6</v>
      </c>
    </row>
    <row r="53" spans="1:7" s="1811" customFormat="1" ht="15" customHeight="1">
      <c r="A53" s="1692">
        <v>449</v>
      </c>
      <c r="B53" s="1810"/>
      <c r="C53" s="1694" t="s">
        <v>486</v>
      </c>
      <c r="D53" s="1006">
        <v>0</v>
      </c>
      <c r="E53" s="1006">
        <v>0</v>
      </c>
      <c r="F53" s="1007">
        <v>0</v>
      </c>
      <c r="G53" s="1007">
        <v>0</v>
      </c>
    </row>
    <row r="54" spans="1:7" s="1695" customFormat="1" ht="13.5" customHeight="1">
      <c r="A54" s="1714" t="s">
        <v>487</v>
      </c>
      <c r="B54" s="1715"/>
      <c r="C54" s="1715" t="s">
        <v>488</v>
      </c>
      <c r="D54" s="1008">
        <v>0</v>
      </c>
      <c r="E54" s="1008">
        <v>0</v>
      </c>
      <c r="F54" s="1009">
        <v>0</v>
      </c>
      <c r="G54" s="1009">
        <v>0</v>
      </c>
    </row>
    <row r="55" spans="1:7" ht="15" customHeight="1">
      <c r="A55" s="1816"/>
      <c r="B55" s="1712"/>
      <c r="C55" s="1706" t="s">
        <v>489</v>
      </c>
      <c r="D55" s="312">
        <f t="shared" ref="D55:G55" si="3">SUM(D44:D53)-SUM(D38:D43)</f>
        <v>218224.22610000003</v>
      </c>
      <c r="E55" s="312">
        <f t="shared" si="3"/>
        <v>187745.89999999997</v>
      </c>
      <c r="F55" s="312">
        <f t="shared" ref="F55" si="4">SUM(F44:F53)-SUM(F38:F43)</f>
        <v>212636.83786</v>
      </c>
      <c r="G55" s="312">
        <f t="shared" si="3"/>
        <v>178308.9</v>
      </c>
    </row>
    <row r="56" spans="1:7" ht="14.25" customHeight="1">
      <c r="A56" s="1816"/>
      <c r="B56" s="1712"/>
      <c r="C56" s="1706" t="s">
        <v>490</v>
      </c>
      <c r="D56" s="312">
        <f t="shared" ref="D56:G56" si="5">D55+D37</f>
        <v>224255.9775499985</v>
      </c>
      <c r="E56" s="312">
        <f t="shared" si="5"/>
        <v>61.999999999592546</v>
      </c>
      <c r="F56" s="312">
        <f t="shared" si="5"/>
        <v>486463.32790999918</v>
      </c>
      <c r="G56" s="312">
        <f t="shared" si="5"/>
        <v>61.299999998504063</v>
      </c>
    </row>
    <row r="57" spans="1:7" s="1684" customFormat="1" ht="15.75" customHeight="1">
      <c r="A57" s="1817">
        <v>380</v>
      </c>
      <c r="B57" s="1717"/>
      <c r="C57" s="1718" t="s">
        <v>491</v>
      </c>
      <c r="D57" s="345">
        <v>0</v>
      </c>
      <c r="E57" s="345">
        <v>0</v>
      </c>
      <c r="F57" s="346">
        <v>0</v>
      </c>
      <c r="G57" s="346">
        <v>0</v>
      </c>
    </row>
    <row r="58" spans="1:7" s="1684" customFormat="1" ht="15.75" customHeight="1">
      <c r="A58" s="1817">
        <v>381</v>
      </c>
      <c r="B58" s="1717"/>
      <c r="C58" s="1718" t="s">
        <v>492</v>
      </c>
      <c r="D58" s="345">
        <v>18.389620000000001</v>
      </c>
      <c r="E58" s="345">
        <v>0</v>
      </c>
      <c r="F58" s="346">
        <v>17.5</v>
      </c>
      <c r="G58" s="346">
        <v>0</v>
      </c>
    </row>
    <row r="59" spans="1:7" s="1695" customFormat="1" ht="27.6" customHeight="1">
      <c r="A59" s="1692">
        <v>383</v>
      </c>
      <c r="B59" s="1693"/>
      <c r="C59" s="1694" t="s">
        <v>493</v>
      </c>
      <c r="D59" s="347">
        <v>0</v>
      </c>
      <c r="E59" s="347">
        <v>0</v>
      </c>
      <c r="F59" s="348">
        <v>0</v>
      </c>
      <c r="G59" s="348">
        <v>0</v>
      </c>
    </row>
    <row r="60" spans="1:7" s="1695" customFormat="1">
      <c r="A60" s="1692">
        <v>3840</v>
      </c>
      <c r="B60" s="1693"/>
      <c r="C60" s="1694" t="s">
        <v>494</v>
      </c>
      <c r="D60" s="502">
        <v>48.186399999999999</v>
      </c>
      <c r="E60" s="502">
        <v>0</v>
      </c>
      <c r="F60" s="503">
        <v>13.01271</v>
      </c>
      <c r="G60" s="503">
        <v>0</v>
      </c>
    </row>
    <row r="61" spans="1:7" s="1695" customFormat="1" ht="26.45" customHeight="1">
      <c r="A61" s="1692">
        <v>3841</v>
      </c>
      <c r="B61" s="1693"/>
      <c r="C61" s="1694" t="s">
        <v>495</v>
      </c>
      <c r="D61" s="502">
        <v>0</v>
      </c>
      <c r="E61" s="502">
        <v>0</v>
      </c>
      <c r="F61" s="503">
        <v>143.85050000000001</v>
      </c>
      <c r="G61" s="503">
        <v>0</v>
      </c>
    </row>
    <row r="62" spans="1:7" s="1695" customFormat="1">
      <c r="A62" s="1719">
        <v>386</v>
      </c>
      <c r="B62" s="1720"/>
      <c r="C62" s="1721" t="s">
        <v>496</v>
      </c>
      <c r="D62" s="502">
        <v>0</v>
      </c>
      <c r="E62" s="502">
        <v>0</v>
      </c>
      <c r="F62" s="503">
        <v>0</v>
      </c>
      <c r="G62" s="503">
        <v>0</v>
      </c>
    </row>
    <row r="63" spans="1:7" s="1695" customFormat="1" ht="27.6" customHeight="1">
      <c r="A63" s="1692">
        <v>387</v>
      </c>
      <c r="B63" s="1693"/>
      <c r="C63" s="1694" t="s">
        <v>497</v>
      </c>
      <c r="D63" s="502">
        <v>0</v>
      </c>
      <c r="E63" s="502">
        <v>0</v>
      </c>
      <c r="F63" s="503">
        <v>0</v>
      </c>
      <c r="G63" s="503">
        <v>0</v>
      </c>
    </row>
    <row r="64" spans="1:7" s="1695" customFormat="1">
      <c r="A64" s="1691">
        <v>389</v>
      </c>
      <c r="B64" s="1722"/>
      <c r="C64" s="1687" t="s">
        <v>137</v>
      </c>
      <c r="D64" s="335">
        <v>38449</v>
      </c>
      <c r="E64" s="335">
        <v>0</v>
      </c>
      <c r="F64" s="336">
        <v>339000</v>
      </c>
      <c r="G64" s="336">
        <v>0</v>
      </c>
    </row>
    <row r="65" spans="1:7" s="1811" customFormat="1">
      <c r="A65" s="1692" t="s">
        <v>260</v>
      </c>
      <c r="B65" s="1810"/>
      <c r="C65" s="1694" t="s">
        <v>498</v>
      </c>
      <c r="D65" s="507">
        <v>0</v>
      </c>
      <c r="E65" s="507">
        <v>0</v>
      </c>
      <c r="F65" s="508">
        <v>0</v>
      </c>
      <c r="G65" s="508">
        <v>0</v>
      </c>
    </row>
    <row r="66" spans="1:7" s="1725" customFormat="1" ht="25.5">
      <c r="A66" s="1692" t="s">
        <v>262</v>
      </c>
      <c r="B66" s="1724"/>
      <c r="C66" s="1694" t="s">
        <v>499</v>
      </c>
      <c r="D66" s="347">
        <v>0</v>
      </c>
      <c r="E66" s="347">
        <v>0</v>
      </c>
      <c r="F66" s="348">
        <v>0</v>
      </c>
      <c r="G66" s="348">
        <v>0</v>
      </c>
    </row>
    <row r="67" spans="1:7" s="1684" customFormat="1">
      <c r="A67" s="1692">
        <v>481</v>
      </c>
      <c r="B67" s="1686"/>
      <c r="C67" s="1687" t="s">
        <v>500</v>
      </c>
      <c r="D67" s="335">
        <v>0</v>
      </c>
      <c r="E67" s="335">
        <v>0</v>
      </c>
      <c r="F67" s="336">
        <v>0</v>
      </c>
      <c r="G67" s="336">
        <v>0</v>
      </c>
    </row>
    <row r="68" spans="1:7" s="1684" customFormat="1">
      <c r="A68" s="1692">
        <v>482</v>
      </c>
      <c r="B68" s="1686"/>
      <c r="C68" s="1687" t="s">
        <v>501</v>
      </c>
      <c r="D68" s="335">
        <v>0</v>
      </c>
      <c r="E68" s="335">
        <v>0</v>
      </c>
      <c r="F68" s="336">
        <v>56.5</v>
      </c>
      <c r="G68" s="336">
        <v>0</v>
      </c>
    </row>
    <row r="69" spans="1:7" s="1684" customFormat="1">
      <c r="A69" s="1692">
        <v>483</v>
      </c>
      <c r="B69" s="1686"/>
      <c r="C69" s="1687" t="s">
        <v>502</v>
      </c>
      <c r="D69" s="335">
        <v>26451.114320000001</v>
      </c>
      <c r="E69" s="335">
        <v>0</v>
      </c>
      <c r="F69" s="336">
        <v>19791.643459999999</v>
      </c>
      <c r="G69" s="336">
        <v>0</v>
      </c>
    </row>
    <row r="70" spans="1:7" s="1684" customFormat="1">
      <c r="A70" s="1692">
        <v>484</v>
      </c>
      <c r="B70" s="1686"/>
      <c r="C70" s="1687" t="s">
        <v>503</v>
      </c>
      <c r="D70" s="335">
        <v>57624.293149999998</v>
      </c>
      <c r="E70" s="335">
        <v>0</v>
      </c>
      <c r="F70" s="336">
        <v>57622.735959999998</v>
      </c>
      <c r="G70" s="336">
        <v>0</v>
      </c>
    </row>
    <row r="71" spans="1:7" s="1811" customFormat="1" ht="25.5">
      <c r="A71" s="1692">
        <v>485</v>
      </c>
      <c r="B71" s="1810"/>
      <c r="C71" s="1694" t="s">
        <v>504</v>
      </c>
      <c r="D71" s="507">
        <v>0</v>
      </c>
      <c r="E71" s="507">
        <v>0</v>
      </c>
      <c r="F71" s="508">
        <v>0</v>
      </c>
      <c r="G71" s="508">
        <v>0</v>
      </c>
    </row>
    <row r="72" spans="1:7" s="1684" customFormat="1">
      <c r="A72" s="1692">
        <v>486</v>
      </c>
      <c r="B72" s="1686"/>
      <c r="C72" s="1687" t="s">
        <v>505</v>
      </c>
      <c r="D72" s="335">
        <v>6869.6036199999999</v>
      </c>
      <c r="E72" s="335">
        <v>0</v>
      </c>
      <c r="F72" s="336">
        <v>14164.26562</v>
      </c>
      <c r="G72" s="336">
        <v>0</v>
      </c>
    </row>
    <row r="73" spans="1:7" s="1699" customFormat="1" ht="25.5">
      <c r="A73" s="1692">
        <v>487</v>
      </c>
      <c r="B73" s="1815"/>
      <c r="C73" s="1694" t="s">
        <v>506</v>
      </c>
      <c r="D73" s="507">
        <v>0</v>
      </c>
      <c r="E73" s="507">
        <v>0</v>
      </c>
      <c r="F73" s="508">
        <v>0</v>
      </c>
      <c r="G73" s="508">
        <v>0</v>
      </c>
    </row>
    <row r="74" spans="1:7" s="1695" customFormat="1" ht="15" customHeight="1">
      <c r="A74" s="1692">
        <v>489</v>
      </c>
      <c r="B74" s="1727"/>
      <c r="C74" s="1704" t="s">
        <v>170</v>
      </c>
      <c r="D74" s="507">
        <v>9580.0605500000001</v>
      </c>
      <c r="E74" s="507">
        <v>0</v>
      </c>
      <c r="F74" s="508">
        <v>26135.61577</v>
      </c>
      <c r="G74" s="508">
        <v>0</v>
      </c>
    </row>
    <row r="75" spans="1:7" s="1695" customFormat="1">
      <c r="A75" s="1728" t="s">
        <v>507</v>
      </c>
      <c r="B75" s="1727"/>
      <c r="C75" s="1715" t="s">
        <v>508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1813"/>
      <c r="B76" s="1705"/>
      <c r="C76" s="1706" t="s">
        <v>509</v>
      </c>
      <c r="D76" s="312">
        <f t="shared" ref="D76:G76" si="6">SUM(D65:D74)-SUM(D57:D64)</f>
        <v>62009.495619999994</v>
      </c>
      <c r="E76" s="312">
        <f t="shared" si="6"/>
        <v>0</v>
      </c>
      <c r="F76" s="312">
        <f t="shared" ref="F76" si="7">SUM(F65:F74)-SUM(F57:F64)</f>
        <v>-221403.60239999997</v>
      </c>
      <c r="G76" s="312">
        <f t="shared" si="6"/>
        <v>0</v>
      </c>
    </row>
    <row r="77" spans="1:7">
      <c r="A77" s="1818"/>
      <c r="B77" s="1729"/>
      <c r="C77" s="1706" t="s">
        <v>510</v>
      </c>
      <c r="D77" s="312">
        <f t="shared" ref="D77:G77" si="8">D56+D76</f>
        <v>286265.4731699985</v>
      </c>
      <c r="E77" s="312">
        <f t="shared" si="8"/>
        <v>61.999999999592546</v>
      </c>
      <c r="F77" s="312">
        <f t="shared" si="8"/>
        <v>265059.7255099992</v>
      </c>
      <c r="G77" s="312">
        <f t="shared" si="8"/>
        <v>61.299999998504063</v>
      </c>
    </row>
    <row r="78" spans="1:7">
      <c r="A78" s="1819">
        <v>3</v>
      </c>
      <c r="B78" s="1730"/>
      <c r="C78" s="1731" t="s">
        <v>275</v>
      </c>
      <c r="D78" s="363">
        <f t="shared" ref="D78:G78" si="9">D20+D21+SUM(D38:D43)+SUM(D57:D64)</f>
        <v>9639294.252940001</v>
      </c>
      <c r="E78" s="363">
        <f t="shared" si="9"/>
        <v>9298030.4000000004</v>
      </c>
      <c r="F78" s="363">
        <f t="shared" si="9"/>
        <v>10004164.58017</v>
      </c>
      <c r="G78" s="363">
        <f t="shared" si="9"/>
        <v>9528576.3000000026</v>
      </c>
    </row>
    <row r="79" spans="1:7">
      <c r="A79" s="1819">
        <v>4</v>
      </c>
      <c r="B79" s="1730"/>
      <c r="C79" s="1731" t="s">
        <v>276</v>
      </c>
      <c r="D79" s="363">
        <f t="shared" ref="D79:G79" si="10">D35+D36+SUM(D44:D53)+SUM(D65:D74)</f>
        <v>9925559.7261099983</v>
      </c>
      <c r="E79" s="363">
        <f t="shared" si="10"/>
        <v>9298092.4000000004</v>
      </c>
      <c r="F79" s="363">
        <f t="shared" si="10"/>
        <v>10269224.305679999</v>
      </c>
      <c r="G79" s="363">
        <f t="shared" si="10"/>
        <v>9528637.6000000015</v>
      </c>
    </row>
    <row r="80" spans="1:7">
      <c r="A80" s="1820"/>
      <c r="B80" s="1732"/>
      <c r="C80" s="1733"/>
      <c r="D80" s="482"/>
      <c r="E80" s="482"/>
      <c r="F80" s="482"/>
      <c r="G80" s="482"/>
    </row>
    <row r="81" spans="1:7">
      <c r="A81" s="1734" t="s">
        <v>511</v>
      </c>
      <c r="B81" s="1735"/>
      <c r="C81" s="1735"/>
      <c r="D81" s="1015"/>
      <c r="E81" s="1015"/>
      <c r="F81" s="1015"/>
      <c r="G81" s="1015"/>
    </row>
    <row r="82" spans="1:7" s="1684" customFormat="1">
      <c r="A82" s="1736">
        <v>50</v>
      </c>
      <c r="B82" s="1737"/>
      <c r="C82" s="1737" t="s">
        <v>512</v>
      </c>
      <c r="D82" s="335">
        <v>287331.95954000001</v>
      </c>
      <c r="E82" s="335">
        <v>405551</v>
      </c>
      <c r="F82" s="336">
        <v>228271.85258999999</v>
      </c>
      <c r="G82" s="336">
        <v>428644.2</v>
      </c>
    </row>
    <row r="83" spans="1:7" s="1684" customFormat="1">
      <c r="A83" s="1736">
        <v>51</v>
      </c>
      <c r="B83" s="1737"/>
      <c r="C83" s="1737" t="s">
        <v>513</v>
      </c>
      <c r="D83" s="335">
        <v>0</v>
      </c>
      <c r="E83" s="335">
        <v>0</v>
      </c>
      <c r="F83" s="336">
        <v>0</v>
      </c>
      <c r="G83" s="336">
        <v>0</v>
      </c>
    </row>
    <row r="84" spans="1:7" s="1684" customFormat="1">
      <c r="A84" s="1736">
        <v>52</v>
      </c>
      <c r="B84" s="1737"/>
      <c r="C84" s="1737" t="s">
        <v>514</v>
      </c>
      <c r="D84" s="335">
        <v>29734.872510000001</v>
      </c>
      <c r="E84" s="335">
        <v>0</v>
      </c>
      <c r="F84" s="336">
        <v>28212.959169999998</v>
      </c>
      <c r="G84" s="336">
        <v>0</v>
      </c>
    </row>
    <row r="85" spans="1:7" s="1684" customFormat="1">
      <c r="A85" s="1738">
        <v>54</v>
      </c>
      <c r="B85" s="1739"/>
      <c r="C85" s="1739" t="s">
        <v>515</v>
      </c>
      <c r="D85" s="335">
        <v>41150.869050000001</v>
      </c>
      <c r="E85" s="335">
        <v>0</v>
      </c>
      <c r="F85" s="336">
        <v>25998.626400000001</v>
      </c>
      <c r="G85" s="336">
        <v>0</v>
      </c>
    </row>
    <row r="86" spans="1:7" s="1684" customFormat="1">
      <c r="A86" s="1738">
        <v>55</v>
      </c>
      <c r="B86" s="1739"/>
      <c r="C86" s="1739" t="s">
        <v>516</v>
      </c>
      <c r="D86" s="335">
        <v>0.7</v>
      </c>
      <c r="E86" s="335">
        <v>0</v>
      </c>
      <c r="F86" s="336">
        <v>0.6</v>
      </c>
      <c r="G86" s="336">
        <v>0</v>
      </c>
    </row>
    <row r="87" spans="1:7" s="1684" customFormat="1">
      <c r="A87" s="1738">
        <v>56</v>
      </c>
      <c r="B87" s="1739"/>
      <c r="C87" s="1739" t="s">
        <v>517</v>
      </c>
      <c r="D87" s="335">
        <v>46444.477590000002</v>
      </c>
      <c r="E87" s="335">
        <v>0</v>
      </c>
      <c r="F87" s="336">
        <v>44188.628089999998</v>
      </c>
      <c r="G87" s="336">
        <v>0</v>
      </c>
    </row>
    <row r="88" spans="1:7" s="1684" customFormat="1">
      <c r="A88" s="1736">
        <v>57</v>
      </c>
      <c r="B88" s="1737"/>
      <c r="C88" s="1737" t="s">
        <v>518</v>
      </c>
      <c r="D88" s="335">
        <v>3972.8420000000001</v>
      </c>
      <c r="E88" s="335">
        <v>0</v>
      </c>
      <c r="F88" s="336">
        <v>3570.0320000000002</v>
      </c>
      <c r="G88" s="336">
        <v>0</v>
      </c>
    </row>
    <row r="89" spans="1:7" s="1811" customFormat="1" ht="25.5">
      <c r="A89" s="1744">
        <v>580</v>
      </c>
      <c r="B89" s="1745"/>
      <c r="C89" s="1745" t="s">
        <v>519</v>
      </c>
      <c r="D89" s="507">
        <v>0</v>
      </c>
      <c r="E89" s="507">
        <v>0</v>
      </c>
      <c r="F89" s="508">
        <v>0</v>
      </c>
      <c r="G89" s="508">
        <v>0</v>
      </c>
    </row>
    <row r="90" spans="1:7" s="1811" customFormat="1" ht="25.5">
      <c r="A90" s="1744">
        <v>582</v>
      </c>
      <c r="B90" s="1745"/>
      <c r="C90" s="1745" t="s">
        <v>520</v>
      </c>
      <c r="D90" s="507">
        <v>0</v>
      </c>
      <c r="E90" s="507">
        <v>0</v>
      </c>
      <c r="F90" s="508">
        <v>0</v>
      </c>
      <c r="G90" s="508">
        <v>0</v>
      </c>
    </row>
    <row r="91" spans="1:7" s="1684" customFormat="1">
      <c r="A91" s="1736">
        <v>584</v>
      </c>
      <c r="B91" s="1737"/>
      <c r="C91" s="1737" t="s">
        <v>521</v>
      </c>
      <c r="D91" s="335">
        <v>0</v>
      </c>
      <c r="E91" s="335">
        <v>0</v>
      </c>
      <c r="F91" s="336">
        <v>0</v>
      </c>
      <c r="G91" s="336">
        <v>0</v>
      </c>
    </row>
    <row r="92" spans="1:7" s="1811" customFormat="1" ht="25.5">
      <c r="A92" s="1744">
        <v>585</v>
      </c>
      <c r="B92" s="1745"/>
      <c r="C92" s="1745" t="s">
        <v>522</v>
      </c>
      <c r="D92" s="507">
        <v>0</v>
      </c>
      <c r="E92" s="507">
        <v>0</v>
      </c>
      <c r="F92" s="508">
        <v>0</v>
      </c>
      <c r="G92" s="508">
        <v>0</v>
      </c>
    </row>
    <row r="93" spans="1:7" s="1684" customFormat="1">
      <c r="A93" s="1736">
        <v>586</v>
      </c>
      <c r="B93" s="1737"/>
      <c r="C93" s="1737" t="s">
        <v>523</v>
      </c>
      <c r="D93" s="335">
        <v>0</v>
      </c>
      <c r="E93" s="335">
        <v>0</v>
      </c>
      <c r="F93" s="336">
        <v>0</v>
      </c>
      <c r="G93" s="336">
        <v>0</v>
      </c>
    </row>
    <row r="94" spans="1:7" s="1684" customFormat="1">
      <c r="A94" s="1740">
        <v>589</v>
      </c>
      <c r="B94" s="1741"/>
      <c r="C94" s="1741" t="s">
        <v>524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1742">
        <v>5</v>
      </c>
      <c r="B95" s="1743"/>
      <c r="C95" s="1743" t="s">
        <v>525</v>
      </c>
      <c r="D95" s="384">
        <f t="shared" ref="D95:G95" si="11">SUM(D82:D94)</f>
        <v>408635.72069000005</v>
      </c>
      <c r="E95" s="384">
        <f t="shared" si="11"/>
        <v>405551</v>
      </c>
      <c r="F95" s="384">
        <f t="shared" si="11"/>
        <v>330242.69824999996</v>
      </c>
      <c r="G95" s="384">
        <f t="shared" si="11"/>
        <v>428644.2</v>
      </c>
    </row>
    <row r="96" spans="1:7" s="1811" customFormat="1" ht="25.5">
      <c r="A96" s="1744">
        <v>60</v>
      </c>
      <c r="B96" s="1745"/>
      <c r="C96" s="1745" t="s">
        <v>526</v>
      </c>
      <c r="D96" s="507">
        <v>0</v>
      </c>
      <c r="E96" s="507">
        <v>40494</v>
      </c>
      <c r="F96" s="508"/>
      <c r="G96" s="508">
        <v>33576</v>
      </c>
    </row>
    <row r="97" spans="1:7" s="1811" customFormat="1" ht="25.5">
      <c r="A97" s="1744">
        <v>61</v>
      </c>
      <c r="B97" s="1745"/>
      <c r="C97" s="1745" t="s">
        <v>527</v>
      </c>
      <c r="D97" s="507">
        <v>0</v>
      </c>
      <c r="E97" s="507">
        <v>0</v>
      </c>
      <c r="F97" s="508"/>
      <c r="G97" s="508"/>
    </row>
    <row r="98" spans="1:7" s="1684" customFormat="1">
      <c r="A98" s="1736">
        <v>62</v>
      </c>
      <c r="B98" s="1737"/>
      <c r="C98" s="1737" t="s">
        <v>528</v>
      </c>
      <c r="D98" s="335">
        <v>0</v>
      </c>
      <c r="E98" s="335">
        <v>0</v>
      </c>
      <c r="F98" s="336"/>
      <c r="G98" s="336"/>
    </row>
    <row r="99" spans="1:7" s="1684" customFormat="1">
      <c r="A99" s="1736">
        <v>63</v>
      </c>
      <c r="B99" s="1737"/>
      <c r="C99" s="1737" t="s">
        <v>529</v>
      </c>
      <c r="D99" s="335">
        <v>22170.140619999998</v>
      </c>
      <c r="E99" s="335">
        <v>0</v>
      </c>
      <c r="F99" s="336">
        <v>32542.431629999999</v>
      </c>
      <c r="G99" s="336"/>
    </row>
    <row r="100" spans="1:7" s="1684" customFormat="1">
      <c r="A100" s="1736">
        <v>64</v>
      </c>
      <c r="B100" s="1737"/>
      <c r="C100" s="1737" t="s">
        <v>530</v>
      </c>
      <c r="D100" s="335">
        <v>36158.791899999997</v>
      </c>
      <c r="E100" s="335">
        <v>0</v>
      </c>
      <c r="F100" s="336">
        <v>25705.521700000001</v>
      </c>
      <c r="G100" s="336"/>
    </row>
    <row r="101" spans="1:7" s="1684" customFormat="1">
      <c r="A101" s="1736">
        <v>65</v>
      </c>
      <c r="B101" s="1737"/>
      <c r="C101" s="1737" t="s">
        <v>531</v>
      </c>
      <c r="D101" s="335">
        <v>0</v>
      </c>
      <c r="E101" s="335">
        <v>0</v>
      </c>
      <c r="F101" s="336"/>
      <c r="G101" s="336"/>
    </row>
    <row r="102" spans="1:7" s="1811" customFormat="1">
      <c r="A102" s="1744">
        <v>66</v>
      </c>
      <c r="B102" s="1745"/>
      <c r="C102" s="1745" t="s">
        <v>532</v>
      </c>
      <c r="D102" s="507">
        <v>43</v>
      </c>
      <c r="E102" s="507">
        <v>0</v>
      </c>
      <c r="F102" s="508">
        <v>106.8049</v>
      </c>
      <c r="G102" s="508"/>
    </row>
    <row r="103" spans="1:7" s="1684" customFormat="1">
      <c r="A103" s="1736">
        <v>67</v>
      </c>
      <c r="B103" s="1737"/>
      <c r="C103" s="1737" t="s">
        <v>518</v>
      </c>
      <c r="D103" s="286">
        <v>3972.8420000000001</v>
      </c>
      <c r="E103" s="286">
        <v>0</v>
      </c>
      <c r="F103" s="287">
        <v>3570.0320000000002</v>
      </c>
      <c r="G103" s="287"/>
    </row>
    <row r="104" spans="1:7" s="1684" customFormat="1" ht="38.25">
      <c r="A104" s="1744" t="s">
        <v>299</v>
      </c>
      <c r="B104" s="1737"/>
      <c r="C104" s="1745" t="s">
        <v>533</v>
      </c>
      <c r="D104" s="335">
        <v>0</v>
      </c>
      <c r="E104" s="335">
        <v>0</v>
      </c>
      <c r="F104" s="336">
        <v>203.82300000000001</v>
      </c>
      <c r="G104" s="336"/>
    </row>
    <row r="105" spans="1:7" s="1684" customFormat="1" ht="56.45" customHeight="1">
      <c r="A105" s="1746" t="s">
        <v>534</v>
      </c>
      <c r="B105" s="1741"/>
      <c r="C105" s="1747" t="s">
        <v>535</v>
      </c>
      <c r="D105" s="380">
        <v>0</v>
      </c>
      <c r="E105" s="380">
        <v>0</v>
      </c>
      <c r="F105" s="381"/>
      <c r="G105" s="381"/>
    </row>
    <row r="106" spans="1:7">
      <c r="A106" s="1742">
        <v>6</v>
      </c>
      <c r="B106" s="1743"/>
      <c r="C106" s="1743" t="s">
        <v>536</v>
      </c>
      <c r="D106" s="384">
        <f t="shared" ref="D106:G106" si="12">SUM(D96:D105)</f>
        <v>62344.774519999992</v>
      </c>
      <c r="E106" s="384">
        <f t="shared" si="12"/>
        <v>40494</v>
      </c>
      <c r="F106" s="384">
        <f t="shared" si="12"/>
        <v>62128.613230000003</v>
      </c>
      <c r="G106" s="384">
        <f t="shared" si="12"/>
        <v>33576</v>
      </c>
    </row>
    <row r="107" spans="1:7">
      <c r="A107" s="1821" t="s">
        <v>304</v>
      </c>
      <c r="B107" s="1748"/>
      <c r="C107" s="1743" t="s">
        <v>4</v>
      </c>
      <c r="D107" s="384">
        <f t="shared" ref="D107:G107" si="13">(D95-D88)-(D106-D103)</f>
        <v>346290.94617000007</v>
      </c>
      <c r="E107" s="384">
        <f t="shared" si="13"/>
        <v>365057</v>
      </c>
      <c r="F107" s="384">
        <f t="shared" si="13"/>
        <v>268114.08501999994</v>
      </c>
      <c r="G107" s="384">
        <f t="shared" si="13"/>
        <v>395068.2</v>
      </c>
    </row>
    <row r="108" spans="1:7">
      <c r="A108" s="1822" t="s">
        <v>305</v>
      </c>
      <c r="B108" s="1749"/>
      <c r="C108" s="1750" t="s">
        <v>537</v>
      </c>
      <c r="D108" s="384">
        <f t="shared" ref="D108:G108" si="14">D107-D85-D86+D100+D101</f>
        <v>341298.16902000009</v>
      </c>
      <c r="E108" s="384">
        <f t="shared" si="14"/>
        <v>365057</v>
      </c>
      <c r="F108" s="384">
        <f t="shared" si="14"/>
        <v>267820.38031999994</v>
      </c>
      <c r="G108" s="384">
        <f t="shared" si="14"/>
        <v>395068.2</v>
      </c>
    </row>
    <row r="109" spans="1:7">
      <c r="A109" s="1820"/>
      <c r="B109" s="1732"/>
      <c r="C109" s="1733"/>
      <c r="D109" s="482"/>
      <c r="E109" s="482"/>
      <c r="F109" s="482"/>
      <c r="G109" s="482"/>
    </row>
    <row r="110" spans="1:7" s="1753" customFormat="1">
      <c r="A110" s="1823" t="s">
        <v>538</v>
      </c>
      <c r="B110" s="1752"/>
      <c r="C110" s="1751"/>
      <c r="D110" s="482"/>
      <c r="E110" s="482"/>
      <c r="F110" s="482"/>
      <c r="G110" s="482"/>
    </row>
    <row r="111" spans="1:7" s="1756" customFormat="1">
      <c r="A111" s="1824">
        <v>10</v>
      </c>
      <c r="B111" s="1755"/>
      <c r="C111" s="1755" t="s">
        <v>539</v>
      </c>
      <c r="D111" s="402">
        <f t="shared" ref="D111:G111" si="15">D112+D117</f>
        <v>5999592.4533300009</v>
      </c>
      <c r="E111" s="402">
        <f t="shared" si="15"/>
        <v>0</v>
      </c>
      <c r="F111" s="402">
        <f t="shared" si="15"/>
        <v>6538842.8141000001</v>
      </c>
      <c r="G111" s="402">
        <f t="shared" si="15"/>
        <v>0</v>
      </c>
    </row>
    <row r="112" spans="1:7" s="1756" customFormat="1">
      <c r="A112" s="1757" t="s">
        <v>309</v>
      </c>
      <c r="B112" s="1758"/>
      <c r="C112" s="1758" t="s">
        <v>540</v>
      </c>
      <c r="D112" s="402">
        <f t="shared" ref="D112:G112" si="16">D113+D114+D115+D116</f>
        <v>5760168.1556900004</v>
      </c>
      <c r="E112" s="402">
        <f t="shared" si="16"/>
        <v>0</v>
      </c>
      <c r="F112" s="402">
        <f t="shared" si="16"/>
        <v>6300298.1944599999</v>
      </c>
      <c r="G112" s="402">
        <f t="shared" si="16"/>
        <v>0</v>
      </c>
    </row>
    <row r="113" spans="1:7" s="1756" customFormat="1">
      <c r="A113" s="1759" t="s">
        <v>311</v>
      </c>
      <c r="B113" s="1760"/>
      <c r="C113" s="1760" t="s">
        <v>541</v>
      </c>
      <c r="D113" s="335">
        <v>5167191.3989399998</v>
      </c>
      <c r="E113" s="335">
        <v>0</v>
      </c>
      <c r="F113" s="336">
        <v>5686742.0531799998</v>
      </c>
      <c r="G113" s="336"/>
    </row>
    <row r="114" spans="1:7" s="1763" customFormat="1" ht="15" customHeight="1">
      <c r="A114" s="1761">
        <v>102</v>
      </c>
      <c r="B114" s="1762"/>
      <c r="C114" s="1762" t="s">
        <v>542</v>
      </c>
      <c r="D114" s="347">
        <v>0</v>
      </c>
      <c r="E114" s="347">
        <v>0</v>
      </c>
      <c r="F114" s="348">
        <v>0</v>
      </c>
      <c r="G114" s="348"/>
    </row>
    <row r="115" spans="1:7" s="1756" customFormat="1">
      <c r="A115" s="1759">
        <v>104</v>
      </c>
      <c r="B115" s="1760"/>
      <c r="C115" s="1760" t="s">
        <v>543</v>
      </c>
      <c r="D115" s="335">
        <v>577554.32432999997</v>
      </c>
      <c r="E115" s="335">
        <v>0</v>
      </c>
      <c r="F115" s="336">
        <v>599282.61176</v>
      </c>
      <c r="G115" s="336"/>
    </row>
    <row r="116" spans="1:7" s="1756" customFormat="1">
      <c r="A116" s="1759">
        <v>106</v>
      </c>
      <c r="B116" s="1760"/>
      <c r="C116" s="1760" t="s">
        <v>544</v>
      </c>
      <c r="D116" s="335">
        <v>15422.432419999999</v>
      </c>
      <c r="E116" s="335">
        <v>0</v>
      </c>
      <c r="F116" s="336">
        <v>14273.52952</v>
      </c>
      <c r="G116" s="336"/>
    </row>
    <row r="117" spans="1:7" s="1756" customFormat="1">
      <c r="A117" s="1757" t="s">
        <v>316</v>
      </c>
      <c r="B117" s="1758"/>
      <c r="C117" s="1758" t="s">
        <v>545</v>
      </c>
      <c r="D117" s="402">
        <f t="shared" ref="D117:G117" si="17">D118+D119+D120</f>
        <v>239424.29764</v>
      </c>
      <c r="E117" s="402">
        <f t="shared" si="17"/>
        <v>0</v>
      </c>
      <c r="F117" s="402">
        <f t="shared" si="17"/>
        <v>238544.61963999999</v>
      </c>
      <c r="G117" s="402">
        <f t="shared" si="17"/>
        <v>0</v>
      </c>
    </row>
    <row r="118" spans="1:7" s="1756" customFormat="1">
      <c r="A118" s="1759">
        <v>107</v>
      </c>
      <c r="B118" s="1760"/>
      <c r="C118" s="1760" t="s">
        <v>546</v>
      </c>
      <c r="D118" s="335">
        <v>181540.23358999999</v>
      </c>
      <c r="E118" s="335">
        <v>0</v>
      </c>
      <c r="F118" s="336">
        <v>180646.62938999999</v>
      </c>
      <c r="G118" s="336"/>
    </row>
    <row r="119" spans="1:7" s="1756" customFormat="1">
      <c r="A119" s="1759">
        <v>108</v>
      </c>
      <c r="B119" s="1760"/>
      <c r="C119" s="1760" t="s">
        <v>547</v>
      </c>
      <c r="D119" s="335">
        <v>57884.064050000001</v>
      </c>
      <c r="E119" s="335">
        <v>0</v>
      </c>
      <c r="F119" s="336">
        <v>57897.990250000003</v>
      </c>
      <c r="G119" s="336"/>
    </row>
    <row r="120" spans="1:7" s="1765" customFormat="1" ht="25.5">
      <c r="A120" s="1761">
        <v>109</v>
      </c>
      <c r="B120" s="1764"/>
      <c r="C120" s="1764" t="s">
        <v>548</v>
      </c>
      <c r="D120" s="507">
        <v>0</v>
      </c>
      <c r="E120" s="507">
        <v>0</v>
      </c>
      <c r="F120" s="508"/>
      <c r="G120" s="508"/>
    </row>
    <row r="121" spans="1:7" s="1756" customFormat="1">
      <c r="A121" s="1757">
        <v>14</v>
      </c>
      <c r="B121" s="1758"/>
      <c r="C121" s="1758" t="s">
        <v>549</v>
      </c>
      <c r="D121" s="417">
        <f t="shared" ref="D121:G121" si="18">SUM(D122:D130)</f>
        <v>1732031.5468900001</v>
      </c>
      <c r="E121" s="417">
        <f t="shared" si="18"/>
        <v>0</v>
      </c>
      <c r="F121" s="417">
        <f t="shared" si="18"/>
        <v>1719891.4076100001</v>
      </c>
      <c r="G121" s="417">
        <f t="shared" si="18"/>
        <v>0</v>
      </c>
    </row>
    <row r="122" spans="1:7" s="1756" customFormat="1">
      <c r="A122" s="1759" t="s">
        <v>322</v>
      </c>
      <c r="B122" s="1760"/>
      <c r="C122" s="1760" t="s">
        <v>550</v>
      </c>
      <c r="D122" s="335">
        <v>1243528.8430900001</v>
      </c>
      <c r="E122" s="335">
        <v>0</v>
      </c>
      <c r="F122" s="336">
        <v>1229639.02514</v>
      </c>
      <c r="G122" s="336"/>
    </row>
    <row r="123" spans="1:7" s="1756" customFormat="1">
      <c r="A123" s="1759">
        <v>144</v>
      </c>
      <c r="B123" s="1760"/>
      <c r="C123" s="1760" t="s">
        <v>515</v>
      </c>
      <c r="D123" s="335">
        <v>361435.1459</v>
      </c>
      <c r="E123" s="335">
        <v>0</v>
      </c>
      <c r="F123" s="336">
        <v>362264.71691999998</v>
      </c>
      <c r="G123" s="336"/>
    </row>
    <row r="124" spans="1:7" s="1756" customFormat="1">
      <c r="A124" s="1759">
        <v>145</v>
      </c>
      <c r="B124" s="1760"/>
      <c r="C124" s="1760" t="s">
        <v>551</v>
      </c>
      <c r="D124" s="509">
        <v>9011.9750000000004</v>
      </c>
      <c r="E124" s="509">
        <v>0</v>
      </c>
      <c r="F124" s="510">
        <v>9011.9750000000004</v>
      </c>
      <c r="G124" s="510"/>
    </row>
    <row r="125" spans="1:7" s="1756" customFormat="1">
      <c r="A125" s="1759">
        <v>146</v>
      </c>
      <c r="B125" s="1760"/>
      <c r="C125" s="1760" t="s">
        <v>552</v>
      </c>
      <c r="D125" s="509">
        <v>118055.58289999999</v>
      </c>
      <c r="E125" s="509">
        <v>0</v>
      </c>
      <c r="F125" s="510">
        <v>118975.69055</v>
      </c>
      <c r="G125" s="510"/>
    </row>
    <row r="126" spans="1:7" s="1765" customFormat="1" ht="29.45" customHeight="1">
      <c r="A126" s="1761" t="s">
        <v>326</v>
      </c>
      <c r="B126" s="1764"/>
      <c r="C126" s="1764" t="s">
        <v>553</v>
      </c>
      <c r="D126" s="511">
        <v>0</v>
      </c>
      <c r="E126" s="511">
        <v>0</v>
      </c>
      <c r="F126" s="512"/>
      <c r="G126" s="512"/>
    </row>
    <row r="127" spans="1:7" s="1756" customFormat="1">
      <c r="A127" s="1759">
        <v>1484</v>
      </c>
      <c r="B127" s="1760"/>
      <c r="C127" s="1760" t="s">
        <v>554</v>
      </c>
      <c r="D127" s="509">
        <v>0</v>
      </c>
      <c r="E127" s="509">
        <v>0</v>
      </c>
      <c r="F127" s="510"/>
      <c r="G127" s="510"/>
    </row>
    <row r="128" spans="1:7" s="1765" customFormat="1">
      <c r="A128" s="1761">
        <v>1485</v>
      </c>
      <c r="B128" s="1764"/>
      <c r="C128" s="1764" t="s">
        <v>555</v>
      </c>
      <c r="D128" s="511">
        <v>0</v>
      </c>
      <c r="E128" s="511">
        <v>0</v>
      </c>
      <c r="F128" s="512"/>
      <c r="G128" s="512"/>
    </row>
    <row r="129" spans="1:7" s="1765" customFormat="1" ht="25.5">
      <c r="A129" s="1761">
        <v>1486</v>
      </c>
      <c r="B129" s="1764"/>
      <c r="C129" s="1764" t="s">
        <v>556</v>
      </c>
      <c r="D129" s="511">
        <v>0</v>
      </c>
      <c r="E129" s="511">
        <v>0</v>
      </c>
      <c r="F129" s="512"/>
      <c r="G129" s="512"/>
    </row>
    <row r="130" spans="1:7" s="1765" customFormat="1">
      <c r="A130" s="1825">
        <v>1489</v>
      </c>
      <c r="B130" s="1826"/>
      <c r="C130" s="1826" t="s">
        <v>557</v>
      </c>
      <c r="D130" s="1023">
        <v>0</v>
      </c>
      <c r="E130" s="1023">
        <v>0</v>
      </c>
      <c r="F130" s="1024"/>
      <c r="G130" s="1024"/>
    </row>
    <row r="131" spans="1:7" s="1753" customFormat="1">
      <c r="A131" s="1827">
        <v>1</v>
      </c>
      <c r="B131" s="1769"/>
      <c r="C131" s="1768" t="s">
        <v>558</v>
      </c>
      <c r="D131" s="428">
        <f t="shared" ref="D131:G131" si="19">D111+D121</f>
        <v>7731624.0002200007</v>
      </c>
      <c r="E131" s="428">
        <f t="shared" si="19"/>
        <v>0</v>
      </c>
      <c r="F131" s="428">
        <f t="shared" si="19"/>
        <v>8258734.2217100002</v>
      </c>
      <c r="G131" s="428">
        <f t="shared" si="19"/>
        <v>0</v>
      </c>
    </row>
    <row r="132" spans="1:7" s="1753" customFormat="1">
      <c r="A132" s="1820"/>
      <c r="B132" s="1732"/>
      <c r="C132" s="1733"/>
      <c r="D132" s="482"/>
      <c r="E132" s="482"/>
      <c r="F132" s="482"/>
      <c r="G132" s="482"/>
    </row>
    <row r="133" spans="1:7" s="1756" customFormat="1">
      <c r="A133" s="1824">
        <v>20</v>
      </c>
      <c r="B133" s="1755"/>
      <c r="C133" s="1755" t="s">
        <v>559</v>
      </c>
      <c r="D133" s="802">
        <f t="shared" ref="D133:G133" si="20">D134+D140</f>
        <v>5465845.9315399993</v>
      </c>
      <c r="E133" s="802">
        <f t="shared" si="20"/>
        <v>0</v>
      </c>
      <c r="F133" s="802">
        <f t="shared" si="20"/>
        <v>5430033.5926900003</v>
      </c>
      <c r="G133" s="802">
        <f t="shared" si="20"/>
        <v>0</v>
      </c>
    </row>
    <row r="134" spans="1:7" s="1756" customFormat="1">
      <c r="A134" s="1770" t="s">
        <v>334</v>
      </c>
      <c r="B134" s="1758"/>
      <c r="C134" s="1758" t="s">
        <v>560</v>
      </c>
      <c r="D134" s="402">
        <f t="shared" ref="D134:G134" si="21">D135+D136+D138+D139</f>
        <v>3762481.86222</v>
      </c>
      <c r="E134" s="402">
        <f t="shared" si="21"/>
        <v>0</v>
      </c>
      <c r="F134" s="402">
        <f t="shared" si="21"/>
        <v>3926805.62151</v>
      </c>
      <c r="G134" s="402">
        <f t="shared" si="21"/>
        <v>0</v>
      </c>
    </row>
    <row r="135" spans="1:7" s="1772" customFormat="1">
      <c r="A135" s="1771">
        <v>200</v>
      </c>
      <c r="B135" s="1760"/>
      <c r="C135" s="1760" t="s">
        <v>561</v>
      </c>
      <c r="D135" s="335">
        <v>1636025.37161</v>
      </c>
      <c r="E135" s="335">
        <v>0</v>
      </c>
      <c r="F135" s="336">
        <v>1611895.14243</v>
      </c>
      <c r="G135" s="336"/>
    </row>
    <row r="136" spans="1:7" s="1772" customFormat="1">
      <c r="A136" s="1771">
        <v>201</v>
      </c>
      <c r="B136" s="1760"/>
      <c r="C136" s="1760" t="s">
        <v>562</v>
      </c>
      <c r="D136" s="335">
        <v>144282.73863000001</v>
      </c>
      <c r="E136" s="335">
        <v>0</v>
      </c>
      <c r="F136" s="336">
        <v>164385.10938000001</v>
      </c>
      <c r="G136" s="336"/>
    </row>
    <row r="137" spans="1:7" s="1772" customFormat="1">
      <c r="A137" s="1773" t="s">
        <v>563</v>
      </c>
      <c r="B137" s="1774"/>
      <c r="C137" s="1774" t="s">
        <v>564</v>
      </c>
      <c r="D137" s="515">
        <v>0</v>
      </c>
      <c r="E137" s="515">
        <v>0</v>
      </c>
      <c r="F137" s="516">
        <v>0</v>
      </c>
      <c r="G137" s="516"/>
    </row>
    <row r="138" spans="1:7" s="1772" customFormat="1">
      <c r="A138" s="1771">
        <v>204</v>
      </c>
      <c r="B138" s="1760"/>
      <c r="C138" s="1760" t="s">
        <v>565</v>
      </c>
      <c r="D138" s="509">
        <v>1982173.7519799999</v>
      </c>
      <c r="E138" s="509">
        <v>0</v>
      </c>
      <c r="F138" s="510">
        <v>2150525.3697000002</v>
      </c>
      <c r="G138" s="510"/>
    </row>
    <row r="139" spans="1:7" s="1772" customFormat="1">
      <c r="A139" s="1771">
        <v>205</v>
      </c>
      <c r="B139" s="1760"/>
      <c r="C139" s="1760" t="s">
        <v>566</v>
      </c>
      <c r="D139" s="509">
        <v>0</v>
      </c>
      <c r="E139" s="509">
        <v>0</v>
      </c>
      <c r="F139" s="510">
        <v>0</v>
      </c>
      <c r="G139" s="510"/>
    </row>
    <row r="140" spans="1:7" s="1772" customFormat="1">
      <c r="A140" s="1770" t="s">
        <v>342</v>
      </c>
      <c r="B140" s="1758"/>
      <c r="C140" s="1758" t="s">
        <v>567</v>
      </c>
      <c r="D140" s="402">
        <f t="shared" ref="D140:G140" si="22">D141+D143+D144</f>
        <v>1703364.0693199998</v>
      </c>
      <c r="E140" s="402">
        <f t="shared" si="22"/>
        <v>0</v>
      </c>
      <c r="F140" s="402">
        <f t="shared" si="22"/>
        <v>1503227.9711800001</v>
      </c>
      <c r="G140" s="402">
        <f t="shared" si="22"/>
        <v>0</v>
      </c>
    </row>
    <row r="141" spans="1:7" s="1772" customFormat="1">
      <c r="A141" s="1771">
        <v>206</v>
      </c>
      <c r="B141" s="1760"/>
      <c r="C141" s="1760" t="s">
        <v>568</v>
      </c>
      <c r="D141" s="509">
        <v>1688549.0637999999</v>
      </c>
      <c r="E141" s="509">
        <v>0</v>
      </c>
      <c r="F141" s="510">
        <v>1487548.9502000001</v>
      </c>
      <c r="G141" s="510"/>
    </row>
    <row r="142" spans="1:7" s="1772" customFormat="1">
      <c r="A142" s="1773" t="s">
        <v>569</v>
      </c>
      <c r="B142" s="1774"/>
      <c r="C142" s="1774" t="s">
        <v>570</v>
      </c>
      <c r="D142" s="515">
        <v>0</v>
      </c>
      <c r="E142" s="515">
        <v>0</v>
      </c>
      <c r="F142" s="516">
        <v>0</v>
      </c>
      <c r="G142" s="516"/>
    </row>
    <row r="143" spans="1:7" s="1772" customFormat="1">
      <c r="A143" s="1771">
        <v>208</v>
      </c>
      <c r="B143" s="1760"/>
      <c r="C143" s="1760" t="s">
        <v>571</v>
      </c>
      <c r="D143" s="509">
        <v>0</v>
      </c>
      <c r="E143" s="509">
        <v>0</v>
      </c>
      <c r="F143" s="510">
        <v>0</v>
      </c>
      <c r="G143" s="510"/>
    </row>
    <row r="144" spans="1:7" s="1775" customFormat="1" ht="25.5">
      <c r="A144" s="1761">
        <v>209</v>
      </c>
      <c r="B144" s="1764"/>
      <c r="C144" s="1764" t="s">
        <v>572</v>
      </c>
      <c r="D144" s="511">
        <v>14815.005520000001</v>
      </c>
      <c r="E144" s="511">
        <v>0</v>
      </c>
      <c r="F144" s="512">
        <v>15679.020979999999</v>
      </c>
      <c r="G144" s="512"/>
    </row>
    <row r="145" spans="1:7" s="1756" customFormat="1">
      <c r="A145" s="1770">
        <v>29</v>
      </c>
      <c r="B145" s="1758"/>
      <c r="C145" s="1758" t="s">
        <v>573</v>
      </c>
      <c r="D145" s="509">
        <v>2265778.0686699999</v>
      </c>
      <c r="E145" s="509">
        <v>0</v>
      </c>
      <c r="F145" s="510">
        <v>2828700.6290199999</v>
      </c>
      <c r="G145" s="510"/>
    </row>
    <row r="146" spans="1:7" s="1756" customFormat="1">
      <c r="A146" s="1776" t="s">
        <v>574</v>
      </c>
      <c r="B146" s="1777"/>
      <c r="C146" s="1777" t="s">
        <v>575</v>
      </c>
      <c r="D146" s="339">
        <v>1406608.6092999999</v>
      </c>
      <c r="E146" s="339">
        <v>0</v>
      </c>
      <c r="F146" s="340">
        <v>1670913.5218</v>
      </c>
      <c r="G146" s="340"/>
    </row>
    <row r="147" spans="1:7" s="1753" customFormat="1">
      <c r="A147" s="1827">
        <v>2</v>
      </c>
      <c r="B147" s="1769"/>
      <c r="C147" s="1768" t="s">
        <v>576</v>
      </c>
      <c r="D147" s="428">
        <f t="shared" ref="D147:G147" si="23">D133+D145</f>
        <v>7731624.0002099993</v>
      </c>
      <c r="E147" s="428">
        <f t="shared" si="23"/>
        <v>0</v>
      </c>
      <c r="F147" s="428">
        <f t="shared" si="23"/>
        <v>8258734.2217100002</v>
      </c>
      <c r="G147" s="428">
        <f t="shared" si="23"/>
        <v>0</v>
      </c>
    </row>
    <row r="148" spans="1:7" ht="7.5" customHeight="1"/>
    <row r="149" spans="1:7" ht="13.5" customHeight="1">
      <c r="A149" s="1828" t="s">
        <v>577</v>
      </c>
      <c r="B149" s="1779"/>
      <c r="C149" s="1780"/>
      <c r="D149" s="1779"/>
      <c r="E149" s="1779"/>
      <c r="F149" s="1779"/>
      <c r="G149" s="1779"/>
    </row>
    <row r="150" spans="1:7">
      <c r="A150" s="1829" t="s">
        <v>578</v>
      </c>
      <c r="B150" s="1829"/>
      <c r="C150" s="1829" t="s">
        <v>155</v>
      </c>
      <c r="D150" s="446">
        <f t="shared" ref="D150:G150" si="24">D77+SUM(D8:D12)-D30-D31+D16-D33+D59+D63-D73+D64-D74-D54+D20-D35</f>
        <v>769585.90145999845</v>
      </c>
      <c r="E150" s="446">
        <f t="shared" si="24"/>
        <v>194603.19999999958</v>
      </c>
      <c r="F150" s="446">
        <f t="shared" ref="F150" si="25">F77+SUM(F8:F12)-F30-F31+F16-F33+F59+F63-F73+F64-F74-F54+F20-F35</f>
        <v>862173.57665999921</v>
      </c>
      <c r="G150" s="446">
        <f t="shared" si="24"/>
        <v>193850.6999999985</v>
      </c>
    </row>
    <row r="151" spans="1:7">
      <c r="A151" s="1830" t="s">
        <v>579</v>
      </c>
      <c r="B151" s="1830"/>
      <c r="C151" s="1830" t="s">
        <v>580</v>
      </c>
      <c r="D151" s="450">
        <f t="shared" ref="D151:G151" si="26">IF(D177=0,0,D150/D177)</f>
        <v>8.2294322049451321E-2</v>
      </c>
      <c r="E151" s="450">
        <f t="shared" si="26"/>
        <v>2.2287005667368607E-2</v>
      </c>
      <c r="F151" s="450">
        <f t="shared" si="26"/>
        <v>8.9510510528787987E-2</v>
      </c>
      <c r="G151" s="450">
        <f t="shared" si="26"/>
        <v>2.1657653011575826E-2</v>
      </c>
    </row>
    <row r="152" spans="1:7" s="1787" customFormat="1" ht="25.5">
      <c r="A152" s="1831" t="s">
        <v>581</v>
      </c>
      <c r="B152" s="1831"/>
      <c r="C152" s="1831" t="s">
        <v>582</v>
      </c>
      <c r="D152" s="459">
        <f t="shared" ref="D152:G152" si="27">IF(D107=0,0,D150/D107)</f>
        <v>2.2223679538020487</v>
      </c>
      <c r="E152" s="459">
        <f t="shared" si="27"/>
        <v>0.53307620453792026</v>
      </c>
      <c r="F152" s="459">
        <f t="shared" si="27"/>
        <v>3.2156966934269247</v>
      </c>
      <c r="G152" s="459">
        <f t="shared" si="27"/>
        <v>0.49067654647981918</v>
      </c>
    </row>
    <row r="153" spans="1:7" s="1787" customFormat="1" ht="25.5">
      <c r="A153" s="1832" t="s">
        <v>581</v>
      </c>
      <c r="B153" s="1832"/>
      <c r="C153" s="1832" t="s">
        <v>583</v>
      </c>
      <c r="D153" s="1027">
        <f t="shared" ref="D153:G153" si="28">IF(0=D108,0,D150/D108)</f>
        <v>2.2548784942790028</v>
      </c>
      <c r="E153" s="1027">
        <f t="shared" si="28"/>
        <v>0.53307620453792026</v>
      </c>
      <c r="F153" s="1027">
        <f t="shared" si="28"/>
        <v>3.2192231809612397</v>
      </c>
      <c r="G153" s="1027">
        <f t="shared" si="28"/>
        <v>0.49067654647981918</v>
      </c>
    </row>
    <row r="154" spans="1:7" s="1787" customFormat="1" ht="25.5">
      <c r="A154" s="1833" t="s">
        <v>584</v>
      </c>
      <c r="B154" s="1833"/>
      <c r="C154" s="1833" t="s">
        <v>585</v>
      </c>
      <c r="D154" s="464">
        <f t="shared" ref="D154:G154" si="29">D150-D107</f>
        <v>423294.95528999838</v>
      </c>
      <c r="E154" s="464">
        <f t="shared" si="29"/>
        <v>-170453.80000000042</v>
      </c>
      <c r="F154" s="464">
        <f t="shared" si="29"/>
        <v>594059.49163999921</v>
      </c>
      <c r="G154" s="464">
        <f t="shared" si="29"/>
        <v>-201217.50000000151</v>
      </c>
    </row>
    <row r="155" spans="1:7" ht="27.6" customHeight="1">
      <c r="A155" s="1834" t="s">
        <v>586</v>
      </c>
      <c r="B155" s="1834"/>
      <c r="C155" s="1834" t="s">
        <v>587</v>
      </c>
      <c r="D155" s="463">
        <f t="shared" ref="D155:G155" si="30">D150-D108</f>
        <v>428287.73243999836</v>
      </c>
      <c r="E155" s="463">
        <f t="shared" si="30"/>
        <v>-170453.80000000042</v>
      </c>
      <c r="F155" s="463">
        <f t="shared" si="30"/>
        <v>594353.19633999933</v>
      </c>
      <c r="G155" s="463">
        <f t="shared" si="30"/>
        <v>-201217.50000000151</v>
      </c>
    </row>
    <row r="156" spans="1:7">
      <c r="A156" s="1829" t="s">
        <v>588</v>
      </c>
      <c r="B156" s="1829"/>
      <c r="C156" s="1829" t="s">
        <v>589</v>
      </c>
      <c r="D156" s="465">
        <f t="shared" ref="D156:G156" si="31">D135+D136-D137+D141-D142</f>
        <v>3468857.17404</v>
      </c>
      <c r="E156" s="465">
        <f t="shared" si="31"/>
        <v>0</v>
      </c>
      <c r="F156" s="465">
        <f t="shared" si="31"/>
        <v>3263829.2020100001</v>
      </c>
      <c r="G156" s="465">
        <f t="shared" si="31"/>
        <v>0</v>
      </c>
    </row>
    <row r="157" spans="1:7">
      <c r="A157" s="1835" t="s">
        <v>590</v>
      </c>
      <c r="B157" s="1835"/>
      <c r="C157" s="1835" t="s">
        <v>591</v>
      </c>
      <c r="D157" s="469">
        <f t="shared" ref="D157:G157" si="32">IF(D177=0,0,D156/D177)</f>
        <v>0.37093617344396657</v>
      </c>
      <c r="E157" s="469">
        <f t="shared" si="32"/>
        <v>0</v>
      </c>
      <c r="F157" s="469">
        <f t="shared" si="32"/>
        <v>0.33884942204148627</v>
      </c>
      <c r="G157" s="469">
        <f t="shared" si="32"/>
        <v>0</v>
      </c>
    </row>
    <row r="158" spans="1:7">
      <c r="A158" s="1829" t="s">
        <v>592</v>
      </c>
      <c r="B158" s="1829"/>
      <c r="C158" s="1829" t="s">
        <v>593</v>
      </c>
      <c r="D158" s="465">
        <f t="shared" ref="D158:G158" si="33">D133-D142-D111</f>
        <v>-533746.52179000154</v>
      </c>
      <c r="E158" s="465">
        <f t="shared" si="33"/>
        <v>0</v>
      </c>
      <c r="F158" s="465">
        <f t="shared" si="33"/>
        <v>-1108809.2214099998</v>
      </c>
      <c r="G158" s="465">
        <f t="shared" si="33"/>
        <v>0</v>
      </c>
    </row>
    <row r="159" spans="1:7">
      <c r="A159" s="1830" t="s">
        <v>594</v>
      </c>
      <c r="B159" s="1830"/>
      <c r="C159" s="1830" t="s">
        <v>595</v>
      </c>
      <c r="D159" s="470">
        <f t="shared" ref="D159:G159" si="34">D121-D123-D124-D142-D145</f>
        <v>-904193.64268000005</v>
      </c>
      <c r="E159" s="470">
        <f t="shared" si="34"/>
        <v>0</v>
      </c>
      <c r="F159" s="470">
        <f t="shared" si="34"/>
        <v>-1480085.9133299999</v>
      </c>
      <c r="G159" s="470">
        <f t="shared" si="34"/>
        <v>0</v>
      </c>
    </row>
    <row r="160" spans="1:7">
      <c r="A160" s="1830" t="s">
        <v>596</v>
      </c>
      <c r="B160" s="1830"/>
      <c r="C160" s="1830" t="s">
        <v>597</v>
      </c>
      <c r="D160" s="471">
        <f t="shared" ref="D160:G160" si="35">IF(D175=0,"-",1000*D158/D175)</f>
        <v>-685.8282505130112</v>
      </c>
      <c r="E160" s="471">
        <f t="shared" si="35"/>
        <v>0</v>
      </c>
      <c r="F160" s="471">
        <f t="shared" si="35"/>
        <v>-1395.8101137611027</v>
      </c>
      <c r="G160" s="471">
        <f t="shared" si="35"/>
        <v>0</v>
      </c>
    </row>
    <row r="161" spans="1:7">
      <c r="A161" s="1830" t="s">
        <v>596</v>
      </c>
      <c r="B161" s="1830"/>
      <c r="C161" s="1830" t="s">
        <v>598</v>
      </c>
      <c r="D161" s="470">
        <f t="shared" ref="D161:G161" si="36">IF(D175=0,0,1000*(D159/D175))</f>
        <v>-1161.8277942206307</v>
      </c>
      <c r="E161" s="470">
        <f t="shared" si="36"/>
        <v>0</v>
      </c>
      <c r="F161" s="470">
        <f t="shared" si="36"/>
        <v>-1863.1869641508388</v>
      </c>
      <c r="G161" s="470">
        <f t="shared" si="36"/>
        <v>0</v>
      </c>
    </row>
    <row r="162" spans="1:7">
      <c r="A162" s="1835" t="s">
        <v>599</v>
      </c>
      <c r="B162" s="1835"/>
      <c r="C162" s="1835" t="s">
        <v>600</v>
      </c>
      <c r="D162" s="469">
        <f t="shared" ref="D162:G162" si="37">IF((D22+D23+D65+D66)=0,0,D158/(D22+D23+D65+D66))</f>
        <v>-8.8307378308408055E-2</v>
      </c>
      <c r="E162" s="469">
        <f t="shared" si="37"/>
        <v>0</v>
      </c>
      <c r="F162" s="469">
        <f t="shared" si="37"/>
        <v>-0.17932439349648177</v>
      </c>
      <c r="G162" s="469">
        <f t="shared" si="37"/>
        <v>0</v>
      </c>
    </row>
    <row r="163" spans="1:7">
      <c r="A163" s="1830" t="s">
        <v>601</v>
      </c>
      <c r="B163" s="1830"/>
      <c r="C163" s="1830" t="s">
        <v>602</v>
      </c>
      <c r="D163" s="446">
        <f t="shared" ref="D163:G163" si="38">D145</f>
        <v>2265778.0686699999</v>
      </c>
      <c r="E163" s="446">
        <f t="shared" si="38"/>
        <v>0</v>
      </c>
      <c r="F163" s="446">
        <f t="shared" si="38"/>
        <v>2828700.6290199999</v>
      </c>
      <c r="G163" s="446">
        <f t="shared" si="38"/>
        <v>0</v>
      </c>
    </row>
    <row r="164" spans="1:7" ht="25.5">
      <c r="A164" s="1831" t="s">
        <v>603</v>
      </c>
      <c r="B164" s="1835"/>
      <c r="C164" s="1835" t="s">
        <v>604</v>
      </c>
      <c r="D164" s="459">
        <f t="shared" ref="D164:G164" si="39">IF(D178=0,0,D146/D178)</f>
        <v>0.15565867081727069</v>
      </c>
      <c r="E164" s="459">
        <f t="shared" si="39"/>
        <v>0</v>
      </c>
      <c r="F164" s="459">
        <f t="shared" si="39"/>
        <v>0.1845463135934364</v>
      </c>
      <c r="G164" s="459">
        <f t="shared" si="39"/>
        <v>0</v>
      </c>
    </row>
    <row r="165" spans="1:7">
      <c r="A165" s="1836" t="s">
        <v>605</v>
      </c>
      <c r="B165" s="1836"/>
      <c r="C165" s="1836" t="s">
        <v>606</v>
      </c>
      <c r="D165" s="477">
        <f t="shared" ref="D165:G165" si="40">IF(D177=0,0,D180/D177)</f>
        <v>4.7617983899569921E-2</v>
      </c>
      <c r="E165" s="477">
        <f t="shared" si="40"/>
        <v>2.4137392251801365E-2</v>
      </c>
      <c r="F165" s="477">
        <f t="shared" si="40"/>
        <v>2.8810464243469561E-2</v>
      </c>
      <c r="G165" s="477">
        <f t="shared" si="40"/>
        <v>2.1467511012293029E-2</v>
      </c>
    </row>
    <row r="166" spans="1:7">
      <c r="A166" s="1830" t="s">
        <v>607</v>
      </c>
      <c r="B166" s="1830"/>
      <c r="C166" s="1830" t="s">
        <v>608</v>
      </c>
      <c r="D166" s="446">
        <f t="shared" ref="D166:G166" si="41">D55</f>
        <v>218224.22610000003</v>
      </c>
      <c r="E166" s="446">
        <f t="shared" si="41"/>
        <v>187745.89999999997</v>
      </c>
      <c r="F166" s="446">
        <f t="shared" si="41"/>
        <v>212636.83786</v>
      </c>
      <c r="G166" s="446">
        <f t="shared" si="41"/>
        <v>178308.9</v>
      </c>
    </row>
    <row r="167" spans="1:7" s="1787" customFormat="1" ht="25.5">
      <c r="A167" s="1831" t="s">
        <v>609</v>
      </c>
      <c r="B167" s="1835"/>
      <c r="C167" s="1835" t="s">
        <v>610</v>
      </c>
      <c r="D167" s="459">
        <f t="shared" ref="D167:G167" si="42">IF(0=D111,0,(D44+D45+D46+D47+D48)/D111)</f>
        <v>1.4226038415763939E-2</v>
      </c>
      <c r="E167" s="459">
        <f t="shared" si="42"/>
        <v>0</v>
      </c>
      <c r="F167" s="459">
        <f t="shared" si="42"/>
        <v>1.5528471799482401E-2</v>
      </c>
      <c r="G167" s="459">
        <f t="shared" si="42"/>
        <v>0</v>
      </c>
    </row>
    <row r="168" spans="1:7">
      <c r="A168" s="1830" t="s">
        <v>611</v>
      </c>
      <c r="B168" s="1829"/>
      <c r="C168" s="1829" t="s">
        <v>612</v>
      </c>
      <c r="D168" s="446">
        <f t="shared" ref="D168:G168" si="43">D38-D44</f>
        <v>-23492.940949999997</v>
      </c>
      <c r="E168" s="446">
        <f t="shared" si="43"/>
        <v>-5001</v>
      </c>
      <c r="F168" s="446">
        <f t="shared" si="43"/>
        <v>-20987.096209999996</v>
      </c>
      <c r="G168" s="446">
        <f t="shared" si="43"/>
        <v>-15671.599999999999</v>
      </c>
    </row>
    <row r="169" spans="1:7">
      <c r="A169" s="1835" t="s">
        <v>613</v>
      </c>
      <c r="B169" s="1835"/>
      <c r="C169" s="1835" t="s">
        <v>614</v>
      </c>
      <c r="D169" s="450">
        <f t="shared" ref="D169:G169" si="44">IF(D177=0,0,D168/D177)</f>
        <v>-2.5121765416443683E-3</v>
      </c>
      <c r="E169" s="450">
        <f t="shared" si="44"/>
        <v>-5.7274143150015341E-4</v>
      </c>
      <c r="F169" s="450">
        <f t="shared" si="44"/>
        <v>-2.1788718039252894E-3</v>
      </c>
      <c r="G169" s="450">
        <f t="shared" si="44"/>
        <v>-1.7508839273534442E-3</v>
      </c>
    </row>
    <row r="170" spans="1:7">
      <c r="A170" s="1830" t="s">
        <v>615</v>
      </c>
      <c r="B170" s="1830"/>
      <c r="C170" s="1830" t="s">
        <v>616</v>
      </c>
      <c r="D170" s="446">
        <f t="shared" ref="D170:G170" si="45">SUM(D82:D87)+SUM(D89:D94)</f>
        <v>404662.87869000004</v>
      </c>
      <c r="E170" s="446">
        <f t="shared" si="45"/>
        <v>405551</v>
      </c>
      <c r="F170" s="446">
        <f t="shared" ref="F170" si="46">SUM(F82:F87)+SUM(F89:F94)</f>
        <v>326672.66624999995</v>
      </c>
      <c r="G170" s="446">
        <f t="shared" si="45"/>
        <v>428644.2</v>
      </c>
    </row>
    <row r="171" spans="1:7">
      <c r="A171" s="1830" t="s">
        <v>617</v>
      </c>
      <c r="B171" s="1830"/>
      <c r="C171" s="1830" t="s">
        <v>618</v>
      </c>
      <c r="D171" s="470">
        <f t="shared" ref="D171:G171" si="47">SUM(D96:D102)+SUM(D104:D105)</f>
        <v>58371.932519999995</v>
      </c>
      <c r="E171" s="470">
        <f t="shared" si="47"/>
        <v>40494</v>
      </c>
      <c r="F171" s="470">
        <f t="shared" ref="F171" si="48">SUM(F96:F102)+SUM(F104:F105)</f>
        <v>58558.581230000003</v>
      </c>
      <c r="G171" s="470">
        <f t="shared" si="47"/>
        <v>33576</v>
      </c>
    </row>
    <row r="172" spans="1:7">
      <c r="A172" s="1836" t="s">
        <v>619</v>
      </c>
      <c r="B172" s="1836"/>
      <c r="C172" s="1836" t="s">
        <v>620</v>
      </c>
      <c r="D172" s="477">
        <f t="shared" ref="D172:G172" si="49">IF(D184=0,0,D170/D184)</f>
        <v>4.5138655028399512E-2</v>
      </c>
      <c r="E172" s="477">
        <f t="shared" si="49"/>
        <v>4.5533387769671259E-2</v>
      </c>
      <c r="F172" s="477">
        <f t="shared" si="49"/>
        <v>3.6186182351415956E-2</v>
      </c>
      <c r="G172" s="477">
        <f t="shared" si="49"/>
        <v>4.6821295655463488E-2</v>
      </c>
    </row>
    <row r="174" spans="1:7">
      <c r="A174" s="1837" t="s">
        <v>621</v>
      </c>
      <c r="B174" s="1732"/>
      <c r="C174" s="1733"/>
      <c r="D174" s="1028"/>
      <c r="E174" s="1028"/>
      <c r="F174" s="1028"/>
      <c r="G174" s="1028"/>
    </row>
    <row r="175" spans="1:7" s="1684" customFormat="1">
      <c r="A175" s="1820" t="s">
        <v>622</v>
      </c>
      <c r="B175" s="1732"/>
      <c r="C175" s="1732" t="s">
        <v>623</v>
      </c>
      <c r="D175" s="1028">
        <v>778251</v>
      </c>
      <c r="E175" s="1028">
        <v>778251</v>
      </c>
      <c r="F175" s="1029">
        <v>794384</v>
      </c>
      <c r="G175" s="1029">
        <v>794384</v>
      </c>
    </row>
    <row r="176" spans="1:7">
      <c r="A176" s="1798" t="s">
        <v>624</v>
      </c>
      <c r="B176" s="1799"/>
      <c r="C176" s="1799"/>
      <c r="D176" s="1799"/>
      <c r="E176" s="1799"/>
      <c r="F176" s="1799"/>
      <c r="G176" s="1799"/>
    </row>
    <row r="177" spans="1:7">
      <c r="A177" s="1801" t="s">
        <v>625</v>
      </c>
      <c r="B177" s="1799"/>
      <c r="C177" s="1799" t="s">
        <v>626</v>
      </c>
      <c r="D177" s="1802">
        <f t="shared" ref="D177:G177" si="50">SUM(D22:D32)+SUM(D44:D53)+SUM(D65:D72)+D75</f>
        <v>9351628.183989998</v>
      </c>
      <c r="E177" s="1802">
        <f t="shared" si="50"/>
        <v>8731688.9000000004</v>
      </c>
      <c r="F177" s="1802">
        <f t="shared" ref="F177" si="51">SUM(F22:F32)+SUM(F44:F53)+SUM(F65:F72)+F75</f>
        <v>9632093.1649999991</v>
      </c>
      <c r="G177" s="1802">
        <f t="shared" si="50"/>
        <v>8950679</v>
      </c>
    </row>
    <row r="178" spans="1:7">
      <c r="A178" s="1801" t="s">
        <v>627</v>
      </c>
      <c r="B178" s="1799"/>
      <c r="C178" s="1799" t="s">
        <v>628</v>
      </c>
      <c r="D178" s="1802">
        <f t="shared" ref="D178:G178" si="52">D78-D17-D20-D59-D63-D64</f>
        <v>9036493.7713700011</v>
      </c>
      <c r="E178" s="1802">
        <f t="shared" si="52"/>
        <v>8731626.9000000004</v>
      </c>
      <c r="F178" s="1802">
        <f t="shared" si="52"/>
        <v>9054169.0552600008</v>
      </c>
      <c r="G178" s="1802">
        <f t="shared" si="52"/>
        <v>8950617.7000000011</v>
      </c>
    </row>
    <row r="179" spans="1:7">
      <c r="A179" s="1801"/>
      <c r="B179" s="1799"/>
      <c r="C179" s="1799" t="s">
        <v>629</v>
      </c>
      <c r="D179" s="1802">
        <f t="shared" ref="D179:G179" si="53">D178+D170</f>
        <v>9441156.6500600018</v>
      </c>
      <c r="E179" s="1802">
        <f t="shared" si="53"/>
        <v>9137177.9000000004</v>
      </c>
      <c r="F179" s="1802">
        <f t="shared" si="53"/>
        <v>9380841.7215100005</v>
      </c>
      <c r="G179" s="1802">
        <f t="shared" si="53"/>
        <v>9379261.9000000004</v>
      </c>
    </row>
    <row r="180" spans="1:7">
      <c r="A180" s="1799" t="s">
        <v>630</v>
      </c>
      <c r="B180" s="1799"/>
      <c r="C180" s="1799" t="s">
        <v>631</v>
      </c>
      <c r="D180" s="1802">
        <f t="shared" ref="D180:G180" si="54">D38-D44+D8+D9+D10+D16-D33</f>
        <v>445305.68030000001</v>
      </c>
      <c r="E180" s="1802">
        <f t="shared" si="54"/>
        <v>210760.19999999998</v>
      </c>
      <c r="F180" s="1802">
        <f t="shared" si="54"/>
        <v>277505.07572000002</v>
      </c>
      <c r="G180" s="1802">
        <f t="shared" si="54"/>
        <v>192148.79999999996</v>
      </c>
    </row>
    <row r="181" spans="1:7" ht="27.6" customHeight="1">
      <c r="A181" s="1803" t="s">
        <v>632</v>
      </c>
      <c r="B181" s="1804"/>
      <c r="C181" s="1804" t="s">
        <v>633</v>
      </c>
      <c r="D181" s="491">
        <f t="shared" ref="D181:G181" si="55">D22+D23+D24+D25+D26+D29+SUM(D44:D47)+SUM(D49:D53)-D54+D32-D33+SUM(D65:D70)+D72</f>
        <v>9318207.7580099981</v>
      </c>
      <c r="E181" s="491">
        <f t="shared" si="55"/>
        <v>8694885.3000000007</v>
      </c>
      <c r="F181" s="491">
        <f t="shared" si="55"/>
        <v>9597689.8512200005</v>
      </c>
      <c r="G181" s="491">
        <f t="shared" si="55"/>
        <v>8920104.8000000007</v>
      </c>
    </row>
    <row r="182" spans="1:7">
      <c r="A182" s="1805" t="s">
        <v>634</v>
      </c>
      <c r="B182" s="1804"/>
      <c r="C182" s="1804" t="s">
        <v>635</v>
      </c>
      <c r="D182" s="491">
        <f t="shared" ref="D182:G182" si="56">D181+D171</f>
        <v>9376579.6905299984</v>
      </c>
      <c r="E182" s="491">
        <f t="shared" si="56"/>
        <v>8735379.3000000007</v>
      </c>
      <c r="F182" s="491">
        <f t="shared" si="56"/>
        <v>9656248.4324500002</v>
      </c>
      <c r="G182" s="491">
        <f t="shared" si="56"/>
        <v>8953680.8000000007</v>
      </c>
    </row>
    <row r="183" spans="1:7">
      <c r="A183" s="1805" t="s">
        <v>636</v>
      </c>
      <c r="B183" s="1804"/>
      <c r="C183" s="1804" t="s">
        <v>637</v>
      </c>
      <c r="D183" s="491">
        <f t="shared" ref="D183:G183" si="57">D4+D5-D7+D38+D39+D40+D41+D43+D13-D16+D57+D58+D60+D62</f>
        <v>8560222.7262400016</v>
      </c>
      <c r="E183" s="491">
        <f t="shared" si="57"/>
        <v>8501122.0999999996</v>
      </c>
      <c r="F183" s="491">
        <f t="shared" si="57"/>
        <v>8700879.9801599998</v>
      </c>
      <c r="G183" s="491">
        <f t="shared" si="57"/>
        <v>8726254.0999999996</v>
      </c>
    </row>
    <row r="184" spans="1:7">
      <c r="A184" s="1805" t="s">
        <v>638</v>
      </c>
      <c r="B184" s="1804"/>
      <c r="C184" s="1804" t="s">
        <v>639</v>
      </c>
      <c r="D184" s="491">
        <f t="shared" ref="D184:G184" si="58">D183+D170</f>
        <v>8964885.6049300022</v>
      </c>
      <c r="E184" s="491">
        <f t="shared" si="58"/>
        <v>8906673.0999999996</v>
      </c>
      <c r="F184" s="491">
        <f t="shared" si="58"/>
        <v>9027552.6464099996</v>
      </c>
      <c r="G184" s="491">
        <f t="shared" si="58"/>
        <v>9154898.2999999989</v>
      </c>
    </row>
    <row r="185" spans="1:7">
      <c r="A185" s="1805"/>
      <c r="B185" s="1804"/>
      <c r="C185" s="1804" t="s">
        <v>640</v>
      </c>
      <c r="D185" s="491">
        <f t="shared" ref="D185:G186" si="59">D181-D183</f>
        <v>757985.03176999651</v>
      </c>
      <c r="E185" s="491">
        <f t="shared" si="59"/>
        <v>193763.20000000112</v>
      </c>
      <c r="F185" s="491">
        <f t="shared" si="59"/>
        <v>896809.87106000073</v>
      </c>
      <c r="G185" s="491">
        <f t="shared" si="59"/>
        <v>193850.70000000112</v>
      </c>
    </row>
    <row r="186" spans="1:7">
      <c r="A186" s="1805"/>
      <c r="B186" s="1804"/>
      <c r="C186" s="1804" t="s">
        <v>641</v>
      </c>
      <c r="D186" s="491">
        <f t="shared" si="59"/>
        <v>411694.08559999615</v>
      </c>
      <c r="E186" s="491">
        <f t="shared" si="59"/>
        <v>-171293.79999999888</v>
      </c>
      <c r="F186" s="491">
        <f t="shared" si="59"/>
        <v>628695.78604000062</v>
      </c>
      <c r="G186" s="491">
        <f t="shared" si="59"/>
        <v>-201217.49999999814</v>
      </c>
    </row>
  </sheetData>
  <sheetProtection selectLockedCells="1" sort="0" autoFilter="0" pivotTables="0"/>
  <autoFilter ref="A1:AQ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64" fitToHeight="2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12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D11" sqref="D11"/>
    </sheetView>
  </sheetViews>
  <sheetFormatPr baseColWidth="10" defaultRowHeight="12.75"/>
  <cols>
    <col min="1" max="1" width="10.42578125" customWidth="1"/>
    <col min="2" max="2" width="46.42578125" bestFit="1" customWidth="1"/>
    <col min="3" max="3" width="12.28515625" bestFit="1" customWidth="1"/>
    <col min="4" max="4" width="11.5703125" bestFit="1" customWidth="1"/>
    <col min="5" max="5" width="12.28515625" bestFit="1" customWidth="1"/>
    <col min="6" max="6" width="11.5703125" bestFit="1" customWidth="1"/>
    <col min="7" max="7" width="12.28515625" bestFit="1" customWidth="1"/>
    <col min="8" max="8" width="11.5703125" style="65" bestFit="1" customWidth="1"/>
    <col min="9" max="9" width="12.28515625" bestFit="1" customWidth="1"/>
  </cols>
  <sheetData>
    <row r="1" spans="1:9">
      <c r="A1" s="5" t="s">
        <v>26</v>
      </c>
      <c r="B1" s="6" t="s">
        <v>171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2016</v>
      </c>
      <c r="D2" s="3" t="s">
        <v>29</v>
      </c>
      <c r="E2" s="62">
        <v>2017</v>
      </c>
      <c r="F2" s="3" t="s">
        <v>29</v>
      </c>
      <c r="G2" s="63">
        <v>2017</v>
      </c>
      <c r="H2" s="3" t="s">
        <v>29</v>
      </c>
      <c r="I2" s="64">
        <v>2018</v>
      </c>
    </row>
    <row r="3" spans="1:9">
      <c r="A3" s="105">
        <v>0</v>
      </c>
      <c r="B3" s="2" t="s">
        <v>115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6">
        <v>0</v>
      </c>
      <c r="I3" s="98" t="s">
        <v>31</v>
      </c>
    </row>
    <row r="4" spans="1:9">
      <c r="A4" s="5" t="s">
        <v>32</v>
      </c>
      <c r="B4" s="9" t="s">
        <v>116</v>
      </c>
      <c r="C4" s="10">
        <v>943762</v>
      </c>
      <c r="D4" s="11">
        <v>2.63997702810666E-2</v>
      </c>
      <c r="E4" s="10">
        <v>968677.1</v>
      </c>
      <c r="F4" s="11">
        <v>-1.4013210181184158E-2</v>
      </c>
      <c r="G4" s="10">
        <v>955102.82420000003</v>
      </c>
      <c r="H4" s="235">
        <v>8.7346486353317099E-2</v>
      </c>
      <c r="I4" s="12">
        <v>1038527.7</v>
      </c>
    </row>
    <row r="5" spans="1:9">
      <c r="A5" s="13" t="s">
        <v>34</v>
      </c>
      <c r="B5" s="14" t="s">
        <v>117</v>
      </c>
      <c r="C5" s="15">
        <v>223938.1</v>
      </c>
      <c r="D5" s="16">
        <v>0.13292155287554902</v>
      </c>
      <c r="E5" s="15">
        <v>253704.3</v>
      </c>
      <c r="F5" s="16">
        <v>-4.2294119177325755E-3</v>
      </c>
      <c r="G5" s="15">
        <v>252631.28000999999</v>
      </c>
      <c r="H5" s="41">
        <v>0.18415027619762081</v>
      </c>
      <c r="I5" s="17">
        <v>299153.39999999997</v>
      </c>
    </row>
    <row r="6" spans="1:9">
      <c r="A6" s="13" t="s">
        <v>118</v>
      </c>
      <c r="B6" s="14" t="s">
        <v>119</v>
      </c>
      <c r="C6" s="15">
        <v>46672.5</v>
      </c>
      <c r="D6" s="16">
        <v>0.44124270180513137</v>
      </c>
      <c r="E6" s="15">
        <v>67266.399999999994</v>
      </c>
      <c r="F6" s="16">
        <v>3.0650483748201292E-2</v>
      </c>
      <c r="G6" s="15">
        <v>69328.147700000001</v>
      </c>
      <c r="H6" s="41">
        <v>1.2637757232334098E-2</v>
      </c>
      <c r="I6" s="17">
        <v>70204.3</v>
      </c>
    </row>
    <row r="7" spans="1:9">
      <c r="A7" s="13" t="s">
        <v>38</v>
      </c>
      <c r="B7" s="14" t="s">
        <v>120</v>
      </c>
      <c r="C7" s="15">
        <v>29900.6</v>
      </c>
      <c r="D7" s="16">
        <v>-3.8246724146003712E-2</v>
      </c>
      <c r="E7" s="15">
        <v>28757</v>
      </c>
      <c r="F7" s="16">
        <v>-4.9740487533470271E-3</v>
      </c>
      <c r="G7" s="15">
        <v>28613.96128</v>
      </c>
      <c r="H7" s="41">
        <v>-5.4563574218902346E-5</v>
      </c>
      <c r="I7" s="17">
        <v>28612.400000000001</v>
      </c>
    </row>
    <row r="8" spans="1:9">
      <c r="A8" s="13" t="s">
        <v>40</v>
      </c>
      <c r="B8" s="14" t="s">
        <v>121</v>
      </c>
      <c r="C8" s="15">
        <v>33288.9</v>
      </c>
      <c r="D8" s="16">
        <v>-0.11176698539152696</v>
      </c>
      <c r="E8" s="15">
        <v>29568.3</v>
      </c>
      <c r="F8" s="16">
        <v>0.39773195719740395</v>
      </c>
      <c r="G8" s="15">
        <v>41328.557829999998</v>
      </c>
      <c r="H8" s="41">
        <v>-0.99204182247653327</v>
      </c>
      <c r="I8" s="17">
        <v>328.9</v>
      </c>
    </row>
    <row r="9" spans="1:9">
      <c r="A9" s="13" t="s">
        <v>42</v>
      </c>
      <c r="B9" s="14" t="s">
        <v>122</v>
      </c>
      <c r="C9" s="15">
        <v>177264.3</v>
      </c>
      <c r="D9" s="16">
        <v>0.24465952817346767</v>
      </c>
      <c r="E9" s="15">
        <v>220633.7</v>
      </c>
      <c r="F9" s="16">
        <v>-6.8269023589778002E-2</v>
      </c>
      <c r="G9" s="15">
        <v>205571.25273000001</v>
      </c>
      <c r="H9" s="41">
        <v>3.5752797010257305E-2</v>
      </c>
      <c r="I9" s="17">
        <v>212921</v>
      </c>
    </row>
    <row r="10" spans="1:9">
      <c r="A10" s="13" t="s">
        <v>44</v>
      </c>
      <c r="B10" s="14" t="s">
        <v>123</v>
      </c>
      <c r="C10" s="15">
        <v>1648298.6</v>
      </c>
      <c r="D10" s="16">
        <v>4.0831800742899375E-2</v>
      </c>
      <c r="E10" s="15">
        <v>1715601.6</v>
      </c>
      <c r="F10" s="16">
        <v>-3.8759186281944763E-4</v>
      </c>
      <c r="G10" s="15">
        <v>1714936.6467800001</v>
      </c>
      <c r="H10" s="41">
        <v>-3.7378329934437465E-3</v>
      </c>
      <c r="I10" s="17">
        <v>1708526.5</v>
      </c>
    </row>
    <row r="11" spans="1:9">
      <c r="A11" s="13" t="s">
        <v>124</v>
      </c>
      <c r="B11" s="14" t="s">
        <v>125</v>
      </c>
      <c r="C11" s="15">
        <v>25912.7</v>
      </c>
      <c r="D11" s="41">
        <v>-0.23746271133459651</v>
      </c>
      <c r="E11" s="15">
        <v>19759.400000000001</v>
      </c>
      <c r="F11" s="16">
        <v>0.29666872020405466</v>
      </c>
      <c r="G11" s="15">
        <v>25621.395909999999</v>
      </c>
      <c r="H11" s="41">
        <v>-1</v>
      </c>
      <c r="I11" s="17">
        <v>0</v>
      </c>
    </row>
    <row r="12" spans="1:9">
      <c r="A12" s="13" t="s">
        <v>126</v>
      </c>
      <c r="B12" s="14" t="s">
        <v>127</v>
      </c>
      <c r="C12" s="15">
        <v>537666.69999999995</v>
      </c>
      <c r="D12" s="41">
        <v>5.1212768058724906E-2</v>
      </c>
      <c r="E12" s="15">
        <v>565202.1</v>
      </c>
      <c r="F12" s="16">
        <v>-1.2002714533438439E-2</v>
      </c>
      <c r="G12" s="15">
        <v>558418.14054000005</v>
      </c>
      <c r="H12" s="41">
        <v>-1</v>
      </c>
      <c r="I12" s="17">
        <v>0</v>
      </c>
    </row>
    <row r="13" spans="1:9">
      <c r="A13" s="13" t="s">
        <v>128</v>
      </c>
      <c r="B13" s="14" t="s">
        <v>129</v>
      </c>
      <c r="C13" s="15">
        <v>260916.4</v>
      </c>
      <c r="D13" s="41">
        <v>6.9688605239072721E-2</v>
      </c>
      <c r="E13" s="15">
        <v>279099.3</v>
      </c>
      <c r="F13" s="41">
        <v>-1.3316427271583988E-2</v>
      </c>
      <c r="G13" s="15">
        <v>275382.69446999999</v>
      </c>
      <c r="H13" s="41">
        <v>-1</v>
      </c>
      <c r="I13" s="17">
        <v>0</v>
      </c>
    </row>
    <row r="14" spans="1:9">
      <c r="A14" s="13" t="s">
        <v>130</v>
      </c>
      <c r="B14" s="14" t="s">
        <v>131</v>
      </c>
      <c r="C14" s="15">
        <v>993.8</v>
      </c>
      <c r="D14" s="41">
        <v>9.378144495874427E-2</v>
      </c>
      <c r="E14" s="15">
        <v>1087</v>
      </c>
      <c r="F14" s="16">
        <v>-9.2267709291628294E-2</v>
      </c>
      <c r="G14" s="15">
        <v>986.70500000000004</v>
      </c>
      <c r="H14" s="41">
        <v>-1</v>
      </c>
      <c r="I14" s="17">
        <v>0</v>
      </c>
    </row>
    <row r="15" spans="1:9">
      <c r="A15" s="13" t="s">
        <v>132</v>
      </c>
      <c r="B15" s="14" t="s">
        <v>133</v>
      </c>
      <c r="C15" s="15">
        <v>7922</v>
      </c>
      <c r="D15" s="41">
        <v>0.28881595556677608</v>
      </c>
      <c r="E15" s="15">
        <v>10210</v>
      </c>
      <c r="F15" s="16">
        <v>-0.14026527913809994</v>
      </c>
      <c r="G15" s="15">
        <v>8777.8914999999997</v>
      </c>
      <c r="H15" s="41">
        <v>-1</v>
      </c>
      <c r="I15" s="17">
        <v>0</v>
      </c>
    </row>
    <row r="16" spans="1:9">
      <c r="A16" s="13" t="s">
        <v>134</v>
      </c>
      <c r="B16" s="14" t="s">
        <v>135</v>
      </c>
      <c r="C16" s="15">
        <v>6410.7</v>
      </c>
      <c r="D16" s="41">
        <v>3.8888108942861183E-2</v>
      </c>
      <c r="E16" s="15">
        <v>6660</v>
      </c>
      <c r="F16" s="41">
        <v>2.9442942942942966E-2</v>
      </c>
      <c r="G16" s="15">
        <v>6856.09</v>
      </c>
      <c r="H16" s="41">
        <v>-1</v>
      </c>
      <c r="I16" s="17">
        <v>0</v>
      </c>
    </row>
    <row r="17" spans="1:9">
      <c r="A17" s="13" t="s">
        <v>59</v>
      </c>
      <c r="B17" s="14" t="s">
        <v>136</v>
      </c>
      <c r="C17" s="15">
        <v>111509</v>
      </c>
      <c r="D17" s="16">
        <v>-0.60156399931844073</v>
      </c>
      <c r="E17" s="15">
        <v>44429.2</v>
      </c>
      <c r="F17" s="16">
        <v>4.2875449287855742</v>
      </c>
      <c r="G17" s="15">
        <v>234921.39115000001</v>
      </c>
      <c r="H17" s="41">
        <v>-0.82684590874899555</v>
      </c>
      <c r="I17" s="17">
        <v>40677.599999999999</v>
      </c>
    </row>
    <row r="18" spans="1:9">
      <c r="A18" s="13">
        <v>389</v>
      </c>
      <c r="B18" s="14" t="s">
        <v>137</v>
      </c>
      <c r="C18" s="15">
        <v>0</v>
      </c>
      <c r="D18" s="41" t="s">
        <v>52</v>
      </c>
      <c r="E18" s="15">
        <v>0</v>
      </c>
      <c r="F18" s="41" t="s">
        <v>52</v>
      </c>
      <c r="G18" s="15">
        <v>0</v>
      </c>
      <c r="H18" s="41" t="s">
        <v>52</v>
      </c>
      <c r="I18" s="17">
        <v>41107</v>
      </c>
    </row>
    <row r="19" spans="1:9">
      <c r="A19" s="18" t="s">
        <v>62</v>
      </c>
      <c r="B19" s="19" t="s">
        <v>138</v>
      </c>
      <c r="C19" s="20">
        <v>104520.2</v>
      </c>
      <c r="D19" s="41">
        <v>5.6323083958890331E-2</v>
      </c>
      <c r="E19" s="20">
        <v>110407.1</v>
      </c>
      <c r="F19" s="41">
        <v>0.10038316666228882</v>
      </c>
      <c r="G19" s="20">
        <v>121490.11431999999</v>
      </c>
      <c r="H19" s="41">
        <v>5.7674533596570307E-2</v>
      </c>
      <c r="I19" s="21">
        <v>128497</v>
      </c>
    </row>
    <row r="20" spans="1:9">
      <c r="A20" s="22" t="s">
        <v>64</v>
      </c>
      <c r="B20" s="23" t="s">
        <v>139</v>
      </c>
      <c r="C20" s="24">
        <v>3272481.7</v>
      </c>
      <c r="D20" s="25">
        <v>3.034290459133801E-2</v>
      </c>
      <c r="E20" s="24">
        <v>3371778.3</v>
      </c>
      <c r="F20" s="25">
        <v>5.4219972973905219E-2</v>
      </c>
      <c r="G20" s="24">
        <v>3554596.0282999999</v>
      </c>
      <c r="H20" s="236">
        <v>-1.5823043702352602E-2</v>
      </c>
      <c r="I20" s="26">
        <v>3498351.5</v>
      </c>
    </row>
    <row r="21" spans="1:9">
      <c r="A21" s="27" t="s">
        <v>66</v>
      </c>
      <c r="B21" s="28" t="s">
        <v>140</v>
      </c>
      <c r="C21" s="10">
        <v>1082336.7</v>
      </c>
      <c r="D21" s="16">
        <v>-1.2644216905885245E-2</v>
      </c>
      <c r="E21" s="10">
        <v>1068651.3999999999</v>
      </c>
      <c r="F21" s="16">
        <v>9.6739162658655675E-2</v>
      </c>
      <c r="G21" s="10">
        <v>1172031.84161</v>
      </c>
      <c r="H21" s="41">
        <v>-0.17843529005382583</v>
      </c>
      <c r="I21" s="12">
        <v>962900</v>
      </c>
    </row>
    <row r="22" spans="1:9">
      <c r="A22" s="8" t="s">
        <v>68</v>
      </c>
      <c r="B22" s="29" t="s">
        <v>141</v>
      </c>
      <c r="C22" s="15">
        <v>177720.5</v>
      </c>
      <c r="D22" s="16">
        <v>-7.9928877085085857E-3</v>
      </c>
      <c r="E22" s="15">
        <v>176300</v>
      </c>
      <c r="F22" s="16">
        <v>1.1526211401021018E-2</v>
      </c>
      <c r="G22" s="15">
        <v>178332.07107000001</v>
      </c>
      <c r="H22" s="41">
        <v>0.72693278417158458</v>
      </c>
      <c r="I22" s="17">
        <v>307967.5</v>
      </c>
    </row>
    <row r="23" spans="1:9">
      <c r="A23" s="8" t="s">
        <v>70</v>
      </c>
      <c r="B23" s="29" t="s">
        <v>142</v>
      </c>
      <c r="C23" s="15">
        <v>73919.7</v>
      </c>
      <c r="D23" s="16">
        <v>-9.4702765298019256E-2</v>
      </c>
      <c r="E23" s="15">
        <v>66919.3</v>
      </c>
      <c r="F23" s="16">
        <v>0.21624264629187689</v>
      </c>
      <c r="G23" s="15">
        <v>81390.106520000001</v>
      </c>
      <c r="H23" s="41">
        <v>-0.23179975216476725</v>
      </c>
      <c r="I23" s="17">
        <v>62523.899999999994</v>
      </c>
    </row>
    <row r="24" spans="1:9">
      <c r="A24" s="8" t="s">
        <v>72</v>
      </c>
      <c r="B24" s="29" t="s">
        <v>143</v>
      </c>
      <c r="C24" s="15">
        <v>275140.8</v>
      </c>
      <c r="D24" s="16">
        <v>-7.2681332612247906E-2</v>
      </c>
      <c r="E24" s="15">
        <v>255143.2</v>
      </c>
      <c r="F24" s="16">
        <v>0.20899344301553002</v>
      </c>
      <c r="G24" s="15">
        <v>308466.45582999999</v>
      </c>
      <c r="H24" s="41">
        <v>-5.3653016453500596E-2</v>
      </c>
      <c r="I24" s="17">
        <v>291916.3</v>
      </c>
    </row>
    <row r="25" spans="1:9">
      <c r="A25" s="8" t="s">
        <v>74</v>
      </c>
      <c r="B25" s="29" t="s">
        <v>123</v>
      </c>
      <c r="C25" s="15">
        <v>1539893.2</v>
      </c>
      <c r="D25" s="16">
        <v>4.533087099806659E-2</v>
      </c>
      <c r="E25" s="15">
        <v>1609697.9</v>
      </c>
      <c r="F25" s="16">
        <v>7.87424005460911E-3</v>
      </c>
      <c r="G25" s="15">
        <v>1622373.0476800001</v>
      </c>
      <c r="H25" s="41">
        <v>3.2073789930380729E-2</v>
      </c>
      <c r="I25" s="17">
        <v>1674408.7</v>
      </c>
    </row>
    <row r="26" spans="1:9">
      <c r="A26" s="56" t="s">
        <v>76</v>
      </c>
      <c r="B26" s="29" t="s">
        <v>144</v>
      </c>
      <c r="C26" s="15">
        <v>60716.9</v>
      </c>
      <c r="D26" s="16">
        <v>0.3968516179185696</v>
      </c>
      <c r="E26" s="15">
        <v>84812.5</v>
      </c>
      <c r="F26" s="16">
        <v>-0.12014026293294026</v>
      </c>
      <c r="G26" s="15">
        <v>74623.103950000004</v>
      </c>
      <c r="H26" s="41">
        <v>-0.6780568117871757</v>
      </c>
      <c r="I26" s="17">
        <v>24024.400000000001</v>
      </c>
    </row>
    <row r="27" spans="1:9">
      <c r="A27" s="144">
        <v>489</v>
      </c>
      <c r="B27" s="29" t="s">
        <v>170</v>
      </c>
      <c r="C27" s="15">
        <v>0</v>
      </c>
      <c r="D27" s="16" t="s">
        <v>52</v>
      </c>
      <c r="E27" s="15">
        <v>0</v>
      </c>
      <c r="F27" s="16" t="s">
        <v>52</v>
      </c>
      <c r="G27" s="15">
        <v>0</v>
      </c>
      <c r="H27" s="41" t="s">
        <v>52</v>
      </c>
      <c r="I27" s="17">
        <v>46155.3</v>
      </c>
    </row>
    <row r="28" spans="1:9">
      <c r="A28" s="30" t="s">
        <v>79</v>
      </c>
      <c r="B28" s="31" t="s">
        <v>138</v>
      </c>
      <c r="C28" s="20">
        <v>104520.2</v>
      </c>
      <c r="D28" s="16">
        <v>5.6323083958890331E-2</v>
      </c>
      <c r="E28" s="20">
        <v>110407.1</v>
      </c>
      <c r="F28" s="16">
        <v>0.10038316666228882</v>
      </c>
      <c r="G28" s="20">
        <v>121490.11431999999</v>
      </c>
      <c r="H28" s="41">
        <v>5.7674533596570307E-2</v>
      </c>
      <c r="I28" s="21">
        <v>128497</v>
      </c>
    </row>
    <row r="29" spans="1:9">
      <c r="A29" s="48" t="s">
        <v>81</v>
      </c>
      <c r="B29" s="49" t="s">
        <v>145</v>
      </c>
      <c r="C29" s="24">
        <v>3314248</v>
      </c>
      <c r="D29" s="50">
        <v>1.7404672191097318E-2</v>
      </c>
      <c r="E29" s="24">
        <v>3371931.4</v>
      </c>
      <c r="F29" s="50">
        <v>5.5391204275389572E-2</v>
      </c>
      <c r="G29" s="24">
        <v>3558706.7409800002</v>
      </c>
      <c r="H29" s="237">
        <v>-1.6948190837267861E-2</v>
      </c>
      <c r="I29" s="26">
        <v>3498393.0999999996</v>
      </c>
    </row>
    <row r="30" spans="1:9">
      <c r="A30" s="47" t="s">
        <v>83</v>
      </c>
      <c r="B30" s="32" t="s">
        <v>146</v>
      </c>
      <c r="C30" s="33">
        <v>41766.299999999814</v>
      </c>
      <c r="D30" s="110">
        <v>0</v>
      </c>
      <c r="E30" s="33">
        <v>153.10000000009313</v>
      </c>
      <c r="F30" s="110">
        <v>0</v>
      </c>
      <c r="G30" s="34">
        <v>4110.7126800003462</v>
      </c>
      <c r="H30" s="238">
        <v>0</v>
      </c>
      <c r="I30" s="35">
        <v>41.599999999627471</v>
      </c>
    </row>
    <row r="31" spans="1:9">
      <c r="A31" s="114">
        <v>0</v>
      </c>
      <c r="B31" s="28" t="s">
        <v>147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148</v>
      </c>
      <c r="C32" s="15">
        <v>274347.09999999998</v>
      </c>
      <c r="D32" s="16">
        <v>0.45416846031906316</v>
      </c>
      <c r="E32" s="15">
        <v>398946.9</v>
      </c>
      <c r="F32" s="16">
        <v>-0.34969826310218233</v>
      </c>
      <c r="G32" s="15">
        <v>259435.86199999999</v>
      </c>
      <c r="H32" s="41">
        <v>0.22630309297794771</v>
      </c>
      <c r="I32" s="17">
        <v>318147</v>
      </c>
    </row>
    <row r="33" spans="1:9">
      <c r="A33" s="56" t="s">
        <v>88</v>
      </c>
      <c r="B33" s="29" t="s">
        <v>149</v>
      </c>
      <c r="C33" s="15">
        <v>111325.1</v>
      </c>
      <c r="D33" s="16">
        <v>-0.45519114736928151</v>
      </c>
      <c r="E33" s="15">
        <v>60650.9</v>
      </c>
      <c r="F33" s="16">
        <v>-0.14105754407601537</v>
      </c>
      <c r="G33" s="15">
        <v>52095.633000000002</v>
      </c>
      <c r="H33" s="41">
        <v>-4.6726239030438502E-2</v>
      </c>
      <c r="I33" s="17">
        <v>49661.4</v>
      </c>
    </row>
    <row r="34" spans="1:9">
      <c r="A34" s="8" t="s">
        <v>90</v>
      </c>
      <c r="B34" s="29" t="s">
        <v>150</v>
      </c>
      <c r="C34" s="15">
        <v>110649.60000000001</v>
      </c>
      <c r="D34" s="16">
        <v>0.35409978888310484</v>
      </c>
      <c r="E34" s="15">
        <v>149830.6</v>
      </c>
      <c r="F34" s="16">
        <v>7.4785226582553793E-2</v>
      </c>
      <c r="G34" s="15">
        <v>161035.71536999999</v>
      </c>
      <c r="H34" s="41">
        <v>2.6502099985672323E-2</v>
      </c>
      <c r="I34" s="17">
        <v>165303.5</v>
      </c>
    </row>
    <row r="35" spans="1:9">
      <c r="A35" s="48" t="s">
        <v>92</v>
      </c>
      <c r="B35" s="49" t="s">
        <v>151</v>
      </c>
      <c r="C35" s="24">
        <v>496321.79999999993</v>
      </c>
      <c r="D35" s="51">
        <v>0.2278896474021494</v>
      </c>
      <c r="E35" s="24">
        <v>609428.4</v>
      </c>
      <c r="F35" s="51">
        <v>-0.2245730419356893</v>
      </c>
      <c r="G35" s="24">
        <v>472567.21036999999</v>
      </c>
      <c r="H35" s="237">
        <v>0.12811868513390112</v>
      </c>
      <c r="I35" s="26">
        <v>533111.9</v>
      </c>
    </row>
    <row r="36" spans="1:9">
      <c r="A36" s="8" t="s">
        <v>94</v>
      </c>
      <c r="B36" s="29" t="s">
        <v>152</v>
      </c>
      <c r="C36" s="15">
        <v>224.1</v>
      </c>
      <c r="D36" s="16">
        <v>-1</v>
      </c>
      <c r="E36" s="15">
        <v>0</v>
      </c>
      <c r="F36" s="16" t="s">
        <v>52</v>
      </c>
      <c r="G36" s="15">
        <v>4777.6450000000004</v>
      </c>
      <c r="H36" s="41">
        <v>-1</v>
      </c>
      <c r="I36" s="17">
        <v>0</v>
      </c>
    </row>
    <row r="37" spans="1:9">
      <c r="A37" s="8" t="s">
        <v>96</v>
      </c>
      <c r="B37" s="29" t="s">
        <v>153</v>
      </c>
      <c r="C37" s="15">
        <v>346735.8</v>
      </c>
      <c r="D37" s="16">
        <v>0.12230926255667861</v>
      </c>
      <c r="E37" s="15">
        <v>389144.8</v>
      </c>
      <c r="F37" s="16">
        <v>-0.31812280785969643</v>
      </c>
      <c r="G37" s="15">
        <v>265348.96356</v>
      </c>
      <c r="H37" s="41">
        <v>0.20674712915392715</v>
      </c>
      <c r="I37" s="17">
        <v>320209.10000000003</v>
      </c>
    </row>
    <row r="38" spans="1:9">
      <c r="A38" s="48" t="s">
        <v>98</v>
      </c>
      <c r="B38" s="49" t="s">
        <v>154</v>
      </c>
      <c r="C38" s="24">
        <v>346959.89999999997</v>
      </c>
      <c r="D38" s="51">
        <v>0.12158436753065709</v>
      </c>
      <c r="E38" s="24">
        <v>389144.8</v>
      </c>
      <c r="F38" s="51">
        <v>-0.30584551416336531</v>
      </c>
      <c r="G38" s="24">
        <v>270126.60856000002</v>
      </c>
      <c r="H38" s="237">
        <v>0.18540376939162503</v>
      </c>
      <c r="I38" s="26">
        <v>320209.10000000003</v>
      </c>
    </row>
    <row r="39" spans="1:9">
      <c r="A39" s="36" t="s">
        <v>100</v>
      </c>
      <c r="B39" s="37" t="s">
        <v>4</v>
      </c>
      <c r="C39" s="38">
        <v>149361.89999999997</v>
      </c>
      <c r="D39" s="39">
        <v>0.474831265536928</v>
      </c>
      <c r="E39" s="38">
        <v>220283.60000000003</v>
      </c>
      <c r="F39" s="39">
        <v>-8.1000120708033044E-2</v>
      </c>
      <c r="G39" s="38">
        <v>202440.60180999996</v>
      </c>
      <c r="H39" s="240">
        <v>5.1680335350016843E-2</v>
      </c>
      <c r="I39" s="40">
        <v>212902.8</v>
      </c>
    </row>
    <row r="40" spans="1:9">
      <c r="A40" s="105" t="s">
        <v>0</v>
      </c>
      <c r="B40" s="29" t="s">
        <v>155</v>
      </c>
      <c r="C40" s="15">
        <v>219030.5999999998</v>
      </c>
      <c r="D40" s="16">
        <v>8.0180577508362043E-3</v>
      </c>
      <c r="E40" s="15">
        <v>220786.8000000001</v>
      </c>
      <c r="F40" s="16">
        <v>-5.0296641782931521E-2</v>
      </c>
      <c r="G40" s="15">
        <v>209681.96541000035</v>
      </c>
      <c r="H40" s="41">
        <v>-8.4302214858789637E-3</v>
      </c>
      <c r="I40" s="17">
        <v>207914.29999999964</v>
      </c>
    </row>
    <row r="41" spans="1:9">
      <c r="A41" s="105" t="s">
        <v>0</v>
      </c>
      <c r="B41" s="29" t="s">
        <v>156</v>
      </c>
      <c r="C41" s="15">
        <v>69668.699999999837</v>
      </c>
      <c r="D41" s="16">
        <v>-0.99277724430052416</v>
      </c>
      <c r="E41" s="15">
        <v>503.20000000006985</v>
      </c>
      <c r="F41" s="16">
        <v>13.390627186008317</v>
      </c>
      <c r="G41" s="15">
        <v>7241.3636000003899</v>
      </c>
      <c r="H41" s="41">
        <v>-1.6888895898004737</v>
      </c>
      <c r="I41" s="17">
        <v>-4988.5000000003492</v>
      </c>
    </row>
    <row r="42" spans="1:9">
      <c r="A42" s="115" t="s">
        <v>0</v>
      </c>
      <c r="B42" s="31" t="s">
        <v>157</v>
      </c>
      <c r="C42" s="20">
        <v>3342221.1</v>
      </c>
      <c r="D42" s="104">
        <v>6.9997553423380446E-2</v>
      </c>
      <c r="E42" s="20">
        <v>3576168.3999999994</v>
      </c>
      <c r="F42" s="104">
        <v>-4.2592087486707689E-2</v>
      </c>
      <c r="G42" s="20">
        <v>3423851.92264</v>
      </c>
      <c r="H42" s="241">
        <v>5.3764000756803446E-2</v>
      </c>
      <c r="I42" s="21">
        <v>3607931.9</v>
      </c>
    </row>
    <row r="43" spans="1:9">
      <c r="A43" s="115" t="s">
        <v>0</v>
      </c>
      <c r="B43" s="31" t="s">
        <v>6</v>
      </c>
      <c r="C43" s="60">
        <v>1.4664422453115544</v>
      </c>
      <c r="D43" s="116">
        <v>0</v>
      </c>
      <c r="E43" s="60">
        <v>1.002284328020788</v>
      </c>
      <c r="F43" s="159">
        <v>0</v>
      </c>
      <c r="G43" s="60">
        <v>1.035770312552206</v>
      </c>
      <c r="H43" s="159">
        <v>0</v>
      </c>
      <c r="I43" s="160">
        <v>0.97656911980490468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90" orientation="landscape" r:id="rId1"/>
  <headerFooter alignWithMargins="0">
    <oddHeader>&amp;LFachgruppe für kantonale Finanzfragen (FkF)
Groupe d'études pour les finances cantonales&amp;CRechnung 2016 - Budget 2018
Compte 2016 - Budget 2018&amp;RZürich, 14.05.2018</oddHeader>
    <oddFooter>&amp;LQuelle: FkF Mai 2018&amp;RBlatt &amp;P /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6.28515625" style="1970" customWidth="1"/>
    <col min="2" max="2" width="3.7109375" style="1865" customWidth="1"/>
    <col min="3" max="3" width="44.7109375" style="1865" customWidth="1"/>
    <col min="4" max="16384" width="11.42578125" style="1865"/>
  </cols>
  <sheetData>
    <row r="1" spans="1:43" s="1855" customFormat="1" ht="18" customHeight="1">
      <c r="A1" s="1849" t="s">
        <v>113</v>
      </c>
      <c r="B1" s="1850" t="s">
        <v>666</v>
      </c>
      <c r="C1" s="1850" t="s">
        <v>171</v>
      </c>
      <c r="D1" s="1851" t="s">
        <v>431</v>
      </c>
      <c r="E1" s="1852" t="s">
        <v>22</v>
      </c>
      <c r="F1" s="1851" t="s">
        <v>431</v>
      </c>
      <c r="G1" s="1852" t="s">
        <v>22</v>
      </c>
      <c r="H1" s="1853"/>
      <c r="I1" s="1854"/>
      <c r="J1" s="1854"/>
      <c r="K1" s="1854"/>
      <c r="L1" s="1854"/>
      <c r="M1" s="1854"/>
      <c r="N1" s="1854"/>
      <c r="O1" s="1854"/>
      <c r="P1" s="1854"/>
      <c r="Q1" s="1854"/>
      <c r="R1" s="1854"/>
      <c r="S1" s="1854"/>
      <c r="T1" s="1854"/>
      <c r="U1" s="1854"/>
      <c r="V1" s="1854"/>
      <c r="W1" s="1854"/>
      <c r="X1" s="1854"/>
      <c r="Y1" s="1854"/>
      <c r="Z1" s="1854"/>
      <c r="AA1" s="1854"/>
      <c r="AB1" s="1854"/>
      <c r="AC1" s="1854"/>
      <c r="AD1" s="1854"/>
      <c r="AE1" s="1854"/>
      <c r="AF1" s="1854"/>
      <c r="AG1" s="1854"/>
      <c r="AH1" s="1854"/>
      <c r="AI1" s="1854"/>
      <c r="AJ1" s="1854"/>
      <c r="AK1" s="1854"/>
      <c r="AL1" s="1854"/>
      <c r="AM1" s="1854"/>
      <c r="AN1" s="1854"/>
      <c r="AO1" s="1854"/>
      <c r="AP1" s="1854"/>
      <c r="AQ1" s="1854"/>
    </row>
    <row r="2" spans="1:43" s="1861" customFormat="1" ht="15" customHeight="1">
      <c r="A2" s="1856"/>
      <c r="B2" s="1857"/>
      <c r="C2" s="1858" t="s">
        <v>432</v>
      </c>
      <c r="D2" s="1859">
        <v>2016</v>
      </c>
      <c r="E2" s="1860">
        <v>2017</v>
      </c>
      <c r="F2" s="1859">
        <v>2017</v>
      </c>
      <c r="G2" s="1860">
        <v>2018</v>
      </c>
    </row>
    <row r="3" spans="1:43" ht="15" customHeight="1">
      <c r="A3" s="1862" t="s">
        <v>433</v>
      </c>
      <c r="B3" s="1863"/>
      <c r="C3" s="1863"/>
      <c r="D3" s="1864"/>
      <c r="E3" s="1864"/>
      <c r="F3" s="1864"/>
      <c r="G3" s="1864"/>
    </row>
    <row r="4" spans="1:43" s="1869" customFormat="1" ht="12.75" customHeight="1">
      <c r="A4" s="1866">
        <v>30</v>
      </c>
      <c r="B4" s="1867"/>
      <c r="C4" s="1868" t="s">
        <v>116</v>
      </c>
      <c r="D4" s="280">
        <v>0</v>
      </c>
      <c r="E4" s="280">
        <v>0</v>
      </c>
      <c r="F4" s="281">
        <v>0</v>
      </c>
      <c r="G4" s="281">
        <v>1038527.7</v>
      </c>
    </row>
    <row r="5" spans="1:43" s="1869" customFormat="1" ht="12.75" customHeight="1">
      <c r="A5" s="1870">
        <v>31</v>
      </c>
      <c r="B5" s="1871"/>
      <c r="C5" s="1872" t="s">
        <v>434</v>
      </c>
      <c r="D5" s="286">
        <v>0</v>
      </c>
      <c r="E5" s="286">
        <v>0</v>
      </c>
      <c r="F5" s="287">
        <v>0</v>
      </c>
      <c r="G5" s="287">
        <v>297426.8</v>
      </c>
    </row>
    <row r="6" spans="1:43" s="1869" customFormat="1" ht="12.75" customHeight="1">
      <c r="A6" s="1873" t="s">
        <v>118</v>
      </c>
      <c r="B6" s="1874"/>
      <c r="C6" s="1875" t="s">
        <v>435</v>
      </c>
      <c r="D6" s="286">
        <v>0</v>
      </c>
      <c r="E6" s="286">
        <v>0</v>
      </c>
      <c r="F6" s="287">
        <v>0</v>
      </c>
      <c r="G6" s="287">
        <v>70204.3</v>
      </c>
    </row>
    <row r="7" spans="1:43" s="1869" customFormat="1" ht="12.75" customHeight="1">
      <c r="A7" s="1873" t="s">
        <v>436</v>
      </c>
      <c r="B7" s="1874"/>
      <c r="C7" s="1875" t="s">
        <v>437</v>
      </c>
      <c r="D7" s="286">
        <v>0</v>
      </c>
      <c r="E7" s="286">
        <v>0</v>
      </c>
      <c r="F7" s="287">
        <v>0</v>
      </c>
      <c r="G7" s="287">
        <v>0</v>
      </c>
    </row>
    <row r="8" spans="1:43" s="1869" customFormat="1" ht="12.75" customHeight="1">
      <c r="A8" s="1870">
        <v>330</v>
      </c>
      <c r="B8" s="1871"/>
      <c r="C8" s="1872" t="s">
        <v>438</v>
      </c>
      <c r="D8" s="286">
        <v>0</v>
      </c>
      <c r="E8" s="286">
        <v>0</v>
      </c>
      <c r="F8" s="287">
        <v>0</v>
      </c>
      <c r="G8" s="287">
        <v>108083.3</v>
      </c>
    </row>
    <row r="9" spans="1:43" s="1869" customFormat="1" ht="12.75" customHeight="1">
      <c r="A9" s="1870">
        <v>332</v>
      </c>
      <c r="B9" s="1871"/>
      <c r="C9" s="1872" t="s">
        <v>439</v>
      </c>
      <c r="D9" s="286">
        <v>0</v>
      </c>
      <c r="E9" s="286">
        <v>0</v>
      </c>
      <c r="F9" s="287">
        <v>0</v>
      </c>
      <c r="G9" s="287">
        <v>10439.4</v>
      </c>
    </row>
    <row r="10" spans="1:43" s="1869" customFormat="1" ht="12.75" customHeight="1">
      <c r="A10" s="1870">
        <v>339</v>
      </c>
      <c r="B10" s="1871"/>
      <c r="C10" s="1872" t="s">
        <v>440</v>
      </c>
      <c r="D10" s="286">
        <v>0</v>
      </c>
      <c r="E10" s="286">
        <v>0</v>
      </c>
      <c r="F10" s="287">
        <v>0</v>
      </c>
      <c r="G10" s="287">
        <v>0</v>
      </c>
    </row>
    <row r="11" spans="1:43" s="1879" customFormat="1" ht="28.15" customHeight="1">
      <c r="A11" s="1876">
        <v>350</v>
      </c>
      <c r="B11" s="1877"/>
      <c r="C11" s="1878" t="s">
        <v>441</v>
      </c>
      <c r="D11" s="286">
        <v>0</v>
      </c>
      <c r="E11" s="286">
        <v>0</v>
      </c>
      <c r="F11" s="287">
        <v>0</v>
      </c>
      <c r="G11" s="287">
        <v>3770</v>
      </c>
    </row>
    <row r="12" spans="1:43" s="1881" customFormat="1" ht="25.5">
      <c r="A12" s="1876">
        <v>351</v>
      </c>
      <c r="B12" s="1880"/>
      <c r="C12" s="1878" t="s">
        <v>442</v>
      </c>
      <c r="D12" s="286">
        <v>0</v>
      </c>
      <c r="E12" s="286">
        <v>0</v>
      </c>
      <c r="F12" s="287">
        <v>0</v>
      </c>
      <c r="G12" s="287">
        <v>36907.599999999999</v>
      </c>
    </row>
    <row r="13" spans="1:43" s="1869" customFormat="1" ht="12.75" customHeight="1">
      <c r="A13" s="1870">
        <v>36</v>
      </c>
      <c r="B13" s="1871"/>
      <c r="C13" s="1872" t="s">
        <v>443</v>
      </c>
      <c r="D13" s="286">
        <v>0</v>
      </c>
      <c r="E13" s="286">
        <v>0</v>
      </c>
      <c r="F13" s="287">
        <v>0</v>
      </c>
      <c r="G13" s="287">
        <v>1617869.1</v>
      </c>
    </row>
    <row r="14" spans="1:43" s="1869" customFormat="1" ht="12.75" customHeight="1">
      <c r="A14" s="1882" t="s">
        <v>444</v>
      </c>
      <c r="B14" s="1871"/>
      <c r="C14" s="1883" t="s">
        <v>445</v>
      </c>
      <c r="D14" s="286">
        <v>0</v>
      </c>
      <c r="E14" s="286">
        <v>0</v>
      </c>
      <c r="F14" s="287">
        <v>0</v>
      </c>
      <c r="G14" s="287">
        <v>0</v>
      </c>
    </row>
    <row r="15" spans="1:43" s="1869" customFormat="1" ht="12.75" customHeight="1">
      <c r="A15" s="1882" t="s">
        <v>446</v>
      </c>
      <c r="B15" s="1871"/>
      <c r="C15" s="1883" t="s">
        <v>447</v>
      </c>
      <c r="D15" s="286">
        <v>0</v>
      </c>
      <c r="E15" s="286">
        <v>0</v>
      </c>
      <c r="F15" s="287">
        <v>0</v>
      </c>
      <c r="G15" s="287">
        <v>0</v>
      </c>
    </row>
    <row r="16" spans="1:43" s="1885" customFormat="1" ht="26.25" customHeight="1">
      <c r="A16" s="1882" t="s">
        <v>448</v>
      </c>
      <c r="B16" s="1884"/>
      <c r="C16" s="1883" t="s">
        <v>449</v>
      </c>
      <c r="D16" s="286">
        <v>0</v>
      </c>
      <c r="E16" s="286">
        <v>0</v>
      </c>
      <c r="F16" s="287">
        <v>0</v>
      </c>
      <c r="G16" s="287">
        <v>54047.6</v>
      </c>
    </row>
    <row r="17" spans="1:7" s="1886" customFormat="1">
      <c r="A17" s="1870">
        <v>37</v>
      </c>
      <c r="B17" s="1871"/>
      <c r="C17" s="1872" t="s">
        <v>450</v>
      </c>
      <c r="D17" s="286">
        <v>0</v>
      </c>
      <c r="E17" s="286">
        <v>0</v>
      </c>
      <c r="F17" s="287">
        <v>0</v>
      </c>
      <c r="G17" s="287">
        <v>144705</v>
      </c>
    </row>
    <row r="18" spans="1:7" s="1886" customFormat="1">
      <c r="A18" s="1887" t="s">
        <v>451</v>
      </c>
      <c r="B18" s="1874"/>
      <c r="C18" s="1875" t="s">
        <v>452</v>
      </c>
      <c r="D18" s="286">
        <v>0</v>
      </c>
      <c r="E18" s="286">
        <v>0</v>
      </c>
      <c r="F18" s="287">
        <v>0</v>
      </c>
      <c r="G18" s="287">
        <v>0</v>
      </c>
    </row>
    <row r="19" spans="1:7" s="1886" customFormat="1">
      <c r="A19" s="1887" t="s">
        <v>453</v>
      </c>
      <c r="B19" s="1874"/>
      <c r="C19" s="1875" t="s">
        <v>454</v>
      </c>
      <c r="D19" s="286">
        <v>0</v>
      </c>
      <c r="E19" s="286">
        <v>0</v>
      </c>
      <c r="F19" s="287">
        <v>0</v>
      </c>
      <c r="G19" s="287">
        <v>0</v>
      </c>
    </row>
    <row r="20" spans="1:7" s="1869" customFormat="1" ht="12.75" customHeight="1">
      <c r="A20" s="1888">
        <v>39</v>
      </c>
      <c r="B20" s="1889"/>
      <c r="C20" s="1890" t="s">
        <v>138</v>
      </c>
      <c r="D20" s="308">
        <v>0</v>
      </c>
      <c r="E20" s="308">
        <v>0</v>
      </c>
      <c r="F20" s="309">
        <v>0</v>
      </c>
      <c r="G20" s="309">
        <v>128497</v>
      </c>
    </row>
    <row r="21" spans="1:7" ht="12.75" customHeight="1">
      <c r="A21" s="1891"/>
      <c r="B21" s="1892"/>
      <c r="C21" s="1893" t="s">
        <v>455</v>
      </c>
      <c r="D21" s="312">
        <f t="shared" ref="D21:G21" si="0">D4+D5+SUM(D8:D13)+D17</f>
        <v>0</v>
      </c>
      <c r="E21" s="312">
        <f t="shared" si="0"/>
        <v>0</v>
      </c>
      <c r="F21" s="312">
        <f t="shared" si="0"/>
        <v>0</v>
      </c>
      <c r="G21" s="312">
        <f t="shared" si="0"/>
        <v>3257728.9000000004</v>
      </c>
    </row>
    <row r="22" spans="1:7" s="1879" customFormat="1" ht="12.75" customHeight="1">
      <c r="A22" s="1876" t="s">
        <v>216</v>
      </c>
      <c r="B22" s="1877"/>
      <c r="C22" s="1878" t="s">
        <v>456</v>
      </c>
      <c r="D22" s="507">
        <v>0</v>
      </c>
      <c r="E22" s="507">
        <v>0</v>
      </c>
      <c r="F22" s="508">
        <v>0</v>
      </c>
      <c r="G22" s="508">
        <v>962900</v>
      </c>
    </row>
    <row r="23" spans="1:7" s="1879" customFormat="1">
      <c r="A23" s="1876" t="s">
        <v>218</v>
      </c>
      <c r="B23" s="1877"/>
      <c r="C23" s="1878" t="s">
        <v>457</v>
      </c>
      <c r="D23" s="507">
        <v>0</v>
      </c>
      <c r="E23" s="507">
        <v>0</v>
      </c>
      <c r="F23" s="508">
        <v>0</v>
      </c>
      <c r="G23" s="508">
        <v>307967.5</v>
      </c>
    </row>
    <row r="24" spans="1:7" s="1894" customFormat="1" ht="12.75" customHeight="1">
      <c r="A24" s="1870">
        <v>41</v>
      </c>
      <c r="B24" s="1871"/>
      <c r="C24" s="1872" t="s">
        <v>458</v>
      </c>
      <c r="D24" s="335">
        <v>0</v>
      </c>
      <c r="E24" s="335">
        <v>0</v>
      </c>
      <c r="F24" s="336">
        <v>0</v>
      </c>
      <c r="G24" s="336">
        <v>70012</v>
      </c>
    </row>
    <row r="25" spans="1:7" s="1869" customFormat="1" ht="12.75" customHeight="1">
      <c r="A25" s="1895">
        <v>42</v>
      </c>
      <c r="B25" s="1896"/>
      <c r="C25" s="1872" t="s">
        <v>459</v>
      </c>
      <c r="D25" s="335">
        <v>0</v>
      </c>
      <c r="E25" s="335">
        <v>0</v>
      </c>
      <c r="F25" s="336">
        <v>0</v>
      </c>
      <c r="G25" s="336">
        <v>211577</v>
      </c>
    </row>
    <row r="26" spans="1:7" s="1897" customFormat="1" ht="12.75" customHeight="1">
      <c r="A26" s="1876">
        <v>430</v>
      </c>
      <c r="B26" s="1871"/>
      <c r="C26" s="1872" t="s">
        <v>460</v>
      </c>
      <c r="D26" s="497">
        <v>0</v>
      </c>
      <c r="E26" s="497">
        <v>0</v>
      </c>
      <c r="F26" s="498">
        <v>0</v>
      </c>
      <c r="G26" s="498">
        <v>0</v>
      </c>
    </row>
    <row r="27" spans="1:7" s="1897" customFormat="1" ht="12.75" customHeight="1">
      <c r="A27" s="1876">
        <v>431</v>
      </c>
      <c r="B27" s="1871"/>
      <c r="C27" s="1872" t="s">
        <v>461</v>
      </c>
      <c r="D27" s="497">
        <v>0</v>
      </c>
      <c r="E27" s="497">
        <v>0</v>
      </c>
      <c r="F27" s="498">
        <v>0</v>
      </c>
      <c r="G27" s="498">
        <v>9510.2999999999993</v>
      </c>
    </row>
    <row r="28" spans="1:7" s="1897" customFormat="1" ht="12.75" customHeight="1">
      <c r="A28" s="1876">
        <v>432</v>
      </c>
      <c r="B28" s="1871"/>
      <c r="C28" s="1872" t="s">
        <v>462</v>
      </c>
      <c r="D28" s="497">
        <v>0</v>
      </c>
      <c r="E28" s="497">
        <v>0</v>
      </c>
      <c r="F28" s="498">
        <v>0</v>
      </c>
      <c r="G28" s="498">
        <v>-80</v>
      </c>
    </row>
    <row r="29" spans="1:7" s="1897" customFormat="1" ht="12.75" customHeight="1">
      <c r="A29" s="1876">
        <v>439</v>
      </c>
      <c r="B29" s="1871"/>
      <c r="C29" s="1872" t="s">
        <v>463</v>
      </c>
      <c r="D29" s="497">
        <v>0</v>
      </c>
      <c r="E29" s="497">
        <v>0</v>
      </c>
      <c r="F29" s="498">
        <v>0</v>
      </c>
      <c r="G29" s="498">
        <v>897</v>
      </c>
    </row>
    <row r="30" spans="1:7" s="1869" customFormat="1" ht="25.5">
      <c r="A30" s="1876">
        <v>450</v>
      </c>
      <c r="B30" s="1880"/>
      <c r="C30" s="1878" t="s">
        <v>464</v>
      </c>
      <c r="D30" s="286">
        <v>0</v>
      </c>
      <c r="E30" s="286">
        <v>0</v>
      </c>
      <c r="F30" s="287">
        <v>0</v>
      </c>
      <c r="G30" s="287">
        <v>0</v>
      </c>
    </row>
    <row r="31" spans="1:7" s="1881" customFormat="1" ht="25.5">
      <c r="A31" s="1876">
        <v>451</v>
      </c>
      <c r="B31" s="1880"/>
      <c r="C31" s="1878" t="s">
        <v>465</v>
      </c>
      <c r="D31" s="335">
        <v>0</v>
      </c>
      <c r="E31" s="335">
        <v>0</v>
      </c>
      <c r="F31" s="336">
        <v>0</v>
      </c>
      <c r="G31" s="336">
        <v>24024.400000000001</v>
      </c>
    </row>
    <row r="32" spans="1:7" s="1869" customFormat="1" ht="12.75" customHeight="1">
      <c r="A32" s="1870">
        <v>46</v>
      </c>
      <c r="B32" s="1871"/>
      <c r="C32" s="1872" t="s">
        <v>466</v>
      </c>
      <c r="D32" s="335">
        <v>0</v>
      </c>
      <c r="E32" s="335">
        <v>0</v>
      </c>
      <c r="F32" s="336">
        <v>0</v>
      </c>
      <c r="G32" s="336">
        <v>1529703.7</v>
      </c>
    </row>
    <row r="33" spans="1:7" s="1885" customFormat="1" ht="25.5">
      <c r="A33" s="1882" t="s">
        <v>467</v>
      </c>
      <c r="B33" s="1898"/>
      <c r="C33" s="1883" t="s">
        <v>468</v>
      </c>
      <c r="D33" s="1004">
        <v>0</v>
      </c>
      <c r="E33" s="1004">
        <v>0</v>
      </c>
      <c r="F33" s="1005">
        <v>0</v>
      </c>
      <c r="G33" s="1005">
        <v>0</v>
      </c>
    </row>
    <row r="34" spans="1:7" s="1869" customFormat="1" ht="15" customHeight="1">
      <c r="A34" s="1870">
        <v>47</v>
      </c>
      <c r="B34" s="1871"/>
      <c r="C34" s="1872" t="s">
        <v>450</v>
      </c>
      <c r="D34" s="335">
        <v>0</v>
      </c>
      <c r="E34" s="335">
        <v>0</v>
      </c>
      <c r="F34" s="336">
        <v>0</v>
      </c>
      <c r="G34" s="336">
        <v>144705</v>
      </c>
    </row>
    <row r="35" spans="1:7" s="1869" customFormat="1" ht="15" customHeight="1">
      <c r="A35" s="1888">
        <v>49</v>
      </c>
      <c r="B35" s="1889"/>
      <c r="C35" s="1890" t="s">
        <v>138</v>
      </c>
      <c r="D35" s="380">
        <v>0</v>
      </c>
      <c r="E35" s="380">
        <v>0</v>
      </c>
      <c r="F35" s="381">
        <v>0</v>
      </c>
      <c r="G35" s="381">
        <v>128497</v>
      </c>
    </row>
    <row r="36" spans="1:7" ht="13.5" customHeight="1">
      <c r="A36" s="1891"/>
      <c r="B36" s="1899"/>
      <c r="C36" s="1893" t="s">
        <v>469</v>
      </c>
      <c r="D36" s="312">
        <f t="shared" ref="D36:G36" si="1">D22+D23+D24+D25+D26+D27+D28+D29+D30+D31+D32+D34</f>
        <v>0</v>
      </c>
      <c r="E36" s="312">
        <f t="shared" si="1"/>
        <v>0</v>
      </c>
      <c r="F36" s="312">
        <f t="shared" si="1"/>
        <v>0</v>
      </c>
      <c r="G36" s="312">
        <f t="shared" si="1"/>
        <v>3261216.9</v>
      </c>
    </row>
    <row r="37" spans="1:7" s="1900" customFormat="1" ht="15" customHeight="1">
      <c r="A37" s="1891"/>
      <c r="B37" s="1899"/>
      <c r="C37" s="1893" t="s">
        <v>470</v>
      </c>
      <c r="D37" s="312">
        <f t="shared" ref="D37:G37" si="2">D36-D21</f>
        <v>0</v>
      </c>
      <c r="E37" s="312">
        <f t="shared" si="2"/>
        <v>0</v>
      </c>
      <c r="F37" s="312">
        <f t="shared" si="2"/>
        <v>0</v>
      </c>
      <c r="G37" s="312">
        <f t="shared" si="2"/>
        <v>3487.9999999995343</v>
      </c>
    </row>
    <row r="38" spans="1:7" s="1881" customFormat="1" ht="15" customHeight="1">
      <c r="A38" s="1870">
        <v>340</v>
      </c>
      <c r="B38" s="1871"/>
      <c r="C38" s="1872" t="s">
        <v>471</v>
      </c>
      <c r="D38" s="335">
        <v>0</v>
      </c>
      <c r="E38" s="335">
        <v>0</v>
      </c>
      <c r="F38" s="336">
        <v>0</v>
      </c>
      <c r="G38" s="336">
        <v>28612.400000000001</v>
      </c>
    </row>
    <row r="39" spans="1:7" s="1881" customFormat="1" ht="15" customHeight="1">
      <c r="A39" s="1870">
        <v>341</v>
      </c>
      <c r="B39" s="1871"/>
      <c r="C39" s="1872" t="s">
        <v>472</v>
      </c>
      <c r="D39" s="335">
        <v>0</v>
      </c>
      <c r="E39" s="335">
        <v>0</v>
      </c>
      <c r="F39" s="336">
        <v>0</v>
      </c>
      <c r="G39" s="336">
        <v>0</v>
      </c>
    </row>
    <row r="40" spans="1:7" s="1885" customFormat="1" ht="15" customHeight="1">
      <c r="A40" s="1876">
        <v>342</v>
      </c>
      <c r="B40" s="1877"/>
      <c r="C40" s="1878" t="s">
        <v>473</v>
      </c>
      <c r="D40" s="507">
        <v>0</v>
      </c>
      <c r="E40" s="507">
        <v>0</v>
      </c>
      <c r="F40" s="508">
        <v>0</v>
      </c>
      <c r="G40" s="508">
        <v>1726.6</v>
      </c>
    </row>
    <row r="41" spans="1:7" s="1881" customFormat="1" ht="15" customHeight="1">
      <c r="A41" s="1870">
        <v>343</v>
      </c>
      <c r="B41" s="1871"/>
      <c r="C41" s="1872" t="s">
        <v>474</v>
      </c>
      <c r="D41" s="335">
        <v>0</v>
      </c>
      <c r="E41" s="335">
        <v>0</v>
      </c>
      <c r="F41" s="336">
        <v>0</v>
      </c>
      <c r="G41" s="336">
        <v>0</v>
      </c>
    </row>
    <row r="42" spans="1:7" s="1885" customFormat="1" ht="15" customHeight="1">
      <c r="A42" s="1876">
        <v>344</v>
      </c>
      <c r="B42" s="1877"/>
      <c r="C42" s="1878" t="s">
        <v>475</v>
      </c>
      <c r="D42" s="507">
        <v>0</v>
      </c>
      <c r="E42" s="507">
        <v>0</v>
      </c>
      <c r="F42" s="508">
        <v>0</v>
      </c>
      <c r="G42" s="508">
        <v>328.9</v>
      </c>
    </row>
    <row r="43" spans="1:7" s="1881" customFormat="1" ht="15" customHeight="1">
      <c r="A43" s="1870">
        <v>349</v>
      </c>
      <c r="B43" s="1871"/>
      <c r="C43" s="1872" t="s">
        <v>476</v>
      </c>
      <c r="D43" s="335">
        <v>0</v>
      </c>
      <c r="E43" s="335">
        <v>0</v>
      </c>
      <c r="F43" s="336">
        <v>0</v>
      </c>
      <c r="G43" s="336">
        <v>0</v>
      </c>
    </row>
    <row r="44" spans="1:7" s="1869" customFormat="1" ht="15" customHeight="1">
      <c r="A44" s="1870">
        <v>440</v>
      </c>
      <c r="B44" s="1871"/>
      <c r="C44" s="1872" t="s">
        <v>477</v>
      </c>
      <c r="D44" s="335">
        <v>0</v>
      </c>
      <c r="E44" s="335">
        <v>0</v>
      </c>
      <c r="F44" s="336">
        <v>0</v>
      </c>
      <c r="G44" s="336">
        <v>10024.700000000001</v>
      </c>
    </row>
    <row r="45" spans="1:7" s="1879" customFormat="1" ht="15" customHeight="1">
      <c r="A45" s="1876">
        <v>441</v>
      </c>
      <c r="B45" s="1877"/>
      <c r="C45" s="1878" t="s">
        <v>478</v>
      </c>
      <c r="D45" s="1006">
        <v>0</v>
      </c>
      <c r="E45" s="1006">
        <v>0</v>
      </c>
      <c r="F45" s="1007">
        <v>0</v>
      </c>
      <c r="G45" s="1007">
        <v>1327</v>
      </c>
    </row>
    <row r="46" spans="1:7" s="1879" customFormat="1" ht="15" customHeight="1">
      <c r="A46" s="1876">
        <v>442</v>
      </c>
      <c r="B46" s="1877"/>
      <c r="C46" s="1878" t="s">
        <v>479</v>
      </c>
      <c r="D46" s="507">
        <v>0</v>
      </c>
      <c r="E46" s="507">
        <v>0</v>
      </c>
      <c r="F46" s="508">
        <v>0</v>
      </c>
      <c r="G46" s="508">
        <v>160</v>
      </c>
    </row>
    <row r="47" spans="1:7" s="1869" customFormat="1" ht="15" customHeight="1">
      <c r="A47" s="1870">
        <v>443</v>
      </c>
      <c r="B47" s="1871"/>
      <c r="C47" s="1872" t="s">
        <v>480</v>
      </c>
      <c r="D47" s="349">
        <v>0</v>
      </c>
      <c r="E47" s="349">
        <v>0</v>
      </c>
      <c r="F47" s="350">
        <v>0</v>
      </c>
      <c r="G47" s="350">
        <v>584.4</v>
      </c>
    </row>
    <row r="48" spans="1:7" s="1869" customFormat="1" ht="15" customHeight="1">
      <c r="A48" s="1870">
        <v>444</v>
      </c>
      <c r="B48" s="1871"/>
      <c r="C48" s="1872" t="s">
        <v>481</v>
      </c>
      <c r="D48" s="349">
        <v>0</v>
      </c>
      <c r="E48" s="349">
        <v>0</v>
      </c>
      <c r="F48" s="350">
        <v>0</v>
      </c>
      <c r="G48" s="350">
        <v>100</v>
      </c>
    </row>
    <row r="49" spans="1:7" s="1869" customFormat="1" ht="15" customHeight="1">
      <c r="A49" s="1870">
        <v>445</v>
      </c>
      <c r="B49" s="1871"/>
      <c r="C49" s="1872" t="s">
        <v>482</v>
      </c>
      <c r="D49" s="335">
        <v>0</v>
      </c>
      <c r="E49" s="335">
        <v>0</v>
      </c>
      <c r="F49" s="336">
        <v>0</v>
      </c>
      <c r="G49" s="336">
        <v>33202.1</v>
      </c>
    </row>
    <row r="50" spans="1:7" s="1869" customFormat="1" ht="15" customHeight="1">
      <c r="A50" s="1870">
        <v>446</v>
      </c>
      <c r="B50" s="1871"/>
      <c r="C50" s="1872" t="s">
        <v>483</v>
      </c>
      <c r="D50" s="335">
        <v>0</v>
      </c>
      <c r="E50" s="335">
        <v>0</v>
      </c>
      <c r="F50" s="336">
        <v>0</v>
      </c>
      <c r="G50" s="336">
        <v>0</v>
      </c>
    </row>
    <row r="51" spans="1:7" s="1879" customFormat="1" ht="15" customHeight="1">
      <c r="A51" s="1876">
        <v>447</v>
      </c>
      <c r="B51" s="1877"/>
      <c r="C51" s="1878" t="s">
        <v>484</v>
      </c>
      <c r="D51" s="507">
        <v>0</v>
      </c>
      <c r="E51" s="507">
        <v>0</v>
      </c>
      <c r="F51" s="508">
        <v>0</v>
      </c>
      <c r="G51" s="508">
        <v>17125.7</v>
      </c>
    </row>
    <row r="52" spans="1:7" s="1869" customFormat="1" ht="15" customHeight="1">
      <c r="A52" s="1870">
        <v>448</v>
      </c>
      <c r="B52" s="1871"/>
      <c r="C52" s="1872" t="s">
        <v>485</v>
      </c>
      <c r="D52" s="349">
        <v>0</v>
      </c>
      <c r="E52" s="349">
        <v>0</v>
      </c>
      <c r="F52" s="350">
        <v>0</v>
      </c>
      <c r="G52" s="350">
        <v>0</v>
      </c>
    </row>
    <row r="53" spans="1:7" s="1879" customFormat="1" ht="15" customHeight="1">
      <c r="A53" s="1876">
        <v>449</v>
      </c>
      <c r="B53" s="1877"/>
      <c r="C53" s="1878" t="s">
        <v>486</v>
      </c>
      <c r="D53" s="1006">
        <v>0</v>
      </c>
      <c r="E53" s="1006">
        <v>0</v>
      </c>
      <c r="F53" s="1007">
        <v>0</v>
      </c>
      <c r="G53" s="1007">
        <v>0</v>
      </c>
    </row>
    <row r="54" spans="1:7" s="1881" customFormat="1" ht="13.5" customHeight="1">
      <c r="A54" s="1901" t="s">
        <v>487</v>
      </c>
      <c r="B54" s="1902"/>
      <c r="C54" s="1902" t="s">
        <v>488</v>
      </c>
      <c r="D54" s="1008">
        <v>0</v>
      </c>
      <c r="E54" s="1008">
        <v>0</v>
      </c>
      <c r="F54" s="1009">
        <v>0</v>
      </c>
      <c r="G54" s="1009">
        <v>0</v>
      </c>
    </row>
    <row r="55" spans="1:7" ht="15" customHeight="1">
      <c r="A55" s="1903"/>
      <c r="B55" s="1899"/>
      <c r="C55" s="1893" t="s">
        <v>489</v>
      </c>
      <c r="D55" s="312">
        <f t="shared" ref="D55:G55" si="3">SUM(D44:D53)-SUM(D38:D43)</f>
        <v>0</v>
      </c>
      <c r="E55" s="312">
        <f t="shared" si="3"/>
        <v>0</v>
      </c>
      <c r="F55" s="312">
        <f t="shared" ref="F55" si="4">SUM(F44:F53)-SUM(F38:F43)</f>
        <v>0</v>
      </c>
      <c r="G55" s="312">
        <f t="shared" si="3"/>
        <v>31855.999999999993</v>
      </c>
    </row>
    <row r="56" spans="1:7" ht="14.25" customHeight="1">
      <c r="A56" s="1903"/>
      <c r="B56" s="1899"/>
      <c r="C56" s="1893" t="s">
        <v>490</v>
      </c>
      <c r="D56" s="312">
        <f t="shared" ref="D56:G56" si="5">D55+D37</f>
        <v>0</v>
      </c>
      <c r="E56" s="312">
        <f t="shared" si="5"/>
        <v>0</v>
      </c>
      <c r="F56" s="312">
        <f t="shared" si="5"/>
        <v>0</v>
      </c>
      <c r="G56" s="312">
        <f t="shared" si="5"/>
        <v>35343.999999999527</v>
      </c>
    </row>
    <row r="57" spans="1:7" s="1869" customFormat="1" ht="15.75" customHeight="1">
      <c r="A57" s="1904">
        <v>380</v>
      </c>
      <c r="B57" s="1905"/>
      <c r="C57" s="1906" t="s">
        <v>491</v>
      </c>
      <c r="D57" s="345">
        <v>0</v>
      </c>
      <c r="E57" s="345">
        <v>0</v>
      </c>
      <c r="F57" s="346">
        <v>0</v>
      </c>
      <c r="G57" s="346">
        <v>0</v>
      </c>
    </row>
    <row r="58" spans="1:7" s="1869" customFormat="1" ht="15.75" customHeight="1">
      <c r="A58" s="1904">
        <v>381</v>
      </c>
      <c r="B58" s="1905"/>
      <c r="C58" s="1906" t="s">
        <v>492</v>
      </c>
      <c r="D58" s="345">
        <v>0</v>
      </c>
      <c r="E58" s="345">
        <v>0</v>
      </c>
      <c r="F58" s="346">
        <v>0</v>
      </c>
      <c r="G58" s="346">
        <v>0</v>
      </c>
    </row>
    <row r="59" spans="1:7" s="1881" customFormat="1" ht="27.6" customHeight="1">
      <c r="A59" s="1876">
        <v>383</v>
      </c>
      <c r="B59" s="1880"/>
      <c r="C59" s="1878" t="s">
        <v>493</v>
      </c>
      <c r="D59" s="347">
        <v>0</v>
      </c>
      <c r="E59" s="347">
        <v>0</v>
      </c>
      <c r="F59" s="348">
        <v>0</v>
      </c>
      <c r="G59" s="348">
        <v>19684.2</v>
      </c>
    </row>
    <row r="60" spans="1:7" s="1881" customFormat="1">
      <c r="A60" s="1876">
        <v>3840</v>
      </c>
      <c r="B60" s="1880"/>
      <c r="C60" s="1878" t="s">
        <v>494</v>
      </c>
      <c r="D60" s="502">
        <v>0</v>
      </c>
      <c r="E60" s="502">
        <v>0</v>
      </c>
      <c r="F60" s="503">
        <v>0</v>
      </c>
      <c r="G60" s="503">
        <v>0</v>
      </c>
    </row>
    <row r="61" spans="1:7" s="1881" customFormat="1" ht="26.45" customHeight="1">
      <c r="A61" s="1876">
        <v>3841</v>
      </c>
      <c r="B61" s="1880"/>
      <c r="C61" s="1878" t="s">
        <v>495</v>
      </c>
      <c r="D61" s="502">
        <v>0</v>
      </c>
      <c r="E61" s="502">
        <v>0</v>
      </c>
      <c r="F61" s="503">
        <v>0</v>
      </c>
      <c r="G61" s="503">
        <v>0</v>
      </c>
    </row>
    <row r="62" spans="1:7" s="1881" customFormat="1">
      <c r="A62" s="1907">
        <v>386</v>
      </c>
      <c r="B62" s="1908"/>
      <c r="C62" s="1909" t="s">
        <v>496</v>
      </c>
      <c r="D62" s="502">
        <v>0</v>
      </c>
      <c r="E62" s="502">
        <v>0</v>
      </c>
      <c r="F62" s="503">
        <v>0</v>
      </c>
      <c r="G62" s="503">
        <v>0</v>
      </c>
    </row>
    <row r="63" spans="1:7" s="1881" customFormat="1" ht="27.6" customHeight="1">
      <c r="A63" s="1876">
        <v>387</v>
      </c>
      <c r="B63" s="1880"/>
      <c r="C63" s="1878" t="s">
        <v>497</v>
      </c>
      <c r="D63" s="502">
        <v>0</v>
      </c>
      <c r="E63" s="502">
        <v>0</v>
      </c>
      <c r="F63" s="503">
        <v>0</v>
      </c>
      <c r="G63" s="503">
        <v>20666.5</v>
      </c>
    </row>
    <row r="64" spans="1:7" s="1881" customFormat="1">
      <c r="A64" s="1870">
        <v>389</v>
      </c>
      <c r="B64" s="1910"/>
      <c r="C64" s="1872" t="s">
        <v>137</v>
      </c>
      <c r="D64" s="335">
        <v>0</v>
      </c>
      <c r="E64" s="335">
        <v>0</v>
      </c>
      <c r="F64" s="336">
        <v>0</v>
      </c>
      <c r="G64" s="336">
        <v>41107</v>
      </c>
    </row>
    <row r="65" spans="1:7" s="1879" customFormat="1">
      <c r="A65" s="1876" t="s">
        <v>260</v>
      </c>
      <c r="B65" s="1877"/>
      <c r="C65" s="1878" t="s">
        <v>498</v>
      </c>
      <c r="D65" s="507">
        <v>0</v>
      </c>
      <c r="E65" s="507">
        <v>0</v>
      </c>
      <c r="F65" s="508">
        <v>0</v>
      </c>
      <c r="G65" s="508">
        <v>0</v>
      </c>
    </row>
    <row r="66" spans="1:7" s="1912" customFormat="1" ht="25.5">
      <c r="A66" s="1876" t="s">
        <v>262</v>
      </c>
      <c r="B66" s="1911"/>
      <c r="C66" s="1878" t="s">
        <v>499</v>
      </c>
      <c r="D66" s="347">
        <v>0</v>
      </c>
      <c r="E66" s="347">
        <v>0</v>
      </c>
      <c r="F66" s="348">
        <v>0</v>
      </c>
      <c r="G66" s="348">
        <v>0</v>
      </c>
    </row>
    <row r="67" spans="1:7" s="1869" customFormat="1">
      <c r="A67" s="1876">
        <v>481</v>
      </c>
      <c r="B67" s="1871"/>
      <c r="C67" s="1872" t="s">
        <v>500</v>
      </c>
      <c r="D67" s="335">
        <v>0</v>
      </c>
      <c r="E67" s="335">
        <v>0</v>
      </c>
      <c r="F67" s="336">
        <v>0</v>
      </c>
      <c r="G67" s="336">
        <v>0</v>
      </c>
    </row>
    <row r="68" spans="1:7" s="1869" customFormat="1">
      <c r="A68" s="1876">
        <v>482</v>
      </c>
      <c r="B68" s="1871"/>
      <c r="C68" s="1872" t="s">
        <v>501</v>
      </c>
      <c r="D68" s="335">
        <v>0</v>
      </c>
      <c r="E68" s="335">
        <v>0</v>
      </c>
      <c r="F68" s="336">
        <v>0</v>
      </c>
      <c r="G68" s="336">
        <v>0</v>
      </c>
    </row>
    <row r="69" spans="1:7" s="1869" customFormat="1">
      <c r="A69" s="1876">
        <v>483</v>
      </c>
      <c r="B69" s="1871"/>
      <c r="C69" s="1872" t="s">
        <v>502</v>
      </c>
      <c r="D69" s="335">
        <v>0</v>
      </c>
      <c r="E69" s="335">
        <v>0</v>
      </c>
      <c r="F69" s="336">
        <v>0</v>
      </c>
      <c r="G69" s="336">
        <v>0</v>
      </c>
    </row>
    <row r="70" spans="1:7" s="1869" customFormat="1">
      <c r="A70" s="1876">
        <v>484</v>
      </c>
      <c r="B70" s="1871"/>
      <c r="C70" s="1872" t="s">
        <v>503</v>
      </c>
      <c r="D70" s="335">
        <v>0</v>
      </c>
      <c r="E70" s="335">
        <v>0</v>
      </c>
      <c r="F70" s="336">
        <v>0</v>
      </c>
      <c r="G70" s="336">
        <v>0</v>
      </c>
    </row>
    <row r="71" spans="1:7" s="1879" customFormat="1" ht="25.5">
      <c r="A71" s="1876">
        <v>485</v>
      </c>
      <c r="B71" s="1877"/>
      <c r="C71" s="1878" t="s">
        <v>504</v>
      </c>
      <c r="D71" s="507">
        <v>0</v>
      </c>
      <c r="E71" s="507">
        <v>0</v>
      </c>
      <c r="F71" s="508">
        <v>0</v>
      </c>
      <c r="G71" s="508">
        <v>0</v>
      </c>
    </row>
    <row r="72" spans="1:7" s="1869" customFormat="1">
      <c r="A72" s="1876">
        <v>486</v>
      </c>
      <c r="B72" s="1871"/>
      <c r="C72" s="1872" t="s">
        <v>505</v>
      </c>
      <c r="D72" s="335">
        <v>0</v>
      </c>
      <c r="E72" s="335">
        <v>0</v>
      </c>
      <c r="F72" s="336">
        <v>0</v>
      </c>
      <c r="G72" s="336">
        <v>0</v>
      </c>
    </row>
    <row r="73" spans="1:7" s="1885" customFormat="1" ht="25.5">
      <c r="A73" s="1876">
        <v>487</v>
      </c>
      <c r="B73" s="1898"/>
      <c r="C73" s="1878" t="s">
        <v>506</v>
      </c>
      <c r="D73" s="507">
        <v>0</v>
      </c>
      <c r="E73" s="507">
        <v>0</v>
      </c>
      <c r="F73" s="508">
        <v>0</v>
      </c>
      <c r="G73" s="508">
        <v>0</v>
      </c>
    </row>
    <row r="74" spans="1:7" s="1881" customFormat="1" ht="15" customHeight="1">
      <c r="A74" s="1876">
        <v>489</v>
      </c>
      <c r="B74" s="1913"/>
      <c r="C74" s="1890" t="s">
        <v>170</v>
      </c>
      <c r="D74" s="507">
        <v>0</v>
      </c>
      <c r="E74" s="507">
        <v>0</v>
      </c>
      <c r="F74" s="508">
        <v>0</v>
      </c>
      <c r="G74" s="508">
        <v>46155.3</v>
      </c>
    </row>
    <row r="75" spans="1:7" s="1881" customFormat="1">
      <c r="A75" s="1914" t="s">
        <v>507</v>
      </c>
      <c r="B75" s="1913"/>
      <c r="C75" s="1902" t="s">
        <v>508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1891"/>
      <c r="B76" s="1892"/>
      <c r="C76" s="1893" t="s">
        <v>509</v>
      </c>
      <c r="D76" s="312">
        <f t="shared" ref="D76:G76" si="6">SUM(D65:D74)-SUM(D57:D64)</f>
        <v>0</v>
      </c>
      <c r="E76" s="312">
        <f t="shared" si="6"/>
        <v>0</v>
      </c>
      <c r="F76" s="312">
        <f t="shared" ref="F76" si="7">SUM(F65:F74)-SUM(F57:F64)</f>
        <v>0</v>
      </c>
      <c r="G76" s="312">
        <f t="shared" si="6"/>
        <v>-35302.399999999994</v>
      </c>
    </row>
    <row r="77" spans="1:7">
      <c r="A77" s="1915"/>
      <c r="B77" s="1916"/>
      <c r="C77" s="1893" t="s">
        <v>510</v>
      </c>
      <c r="D77" s="312">
        <f t="shared" ref="D77:G77" si="8">D56+D76</f>
        <v>0</v>
      </c>
      <c r="E77" s="312">
        <f t="shared" si="8"/>
        <v>0</v>
      </c>
      <c r="F77" s="312">
        <f t="shared" si="8"/>
        <v>0</v>
      </c>
      <c r="G77" s="312">
        <f t="shared" si="8"/>
        <v>41.599999999532884</v>
      </c>
    </row>
    <row r="78" spans="1:7">
      <c r="A78" s="1917">
        <v>3</v>
      </c>
      <c r="B78" s="1918"/>
      <c r="C78" s="1919" t="s">
        <v>275</v>
      </c>
      <c r="D78" s="363">
        <f t="shared" ref="D78:G78" si="9">D20+D21+SUM(D38:D43)+SUM(D57:D64)</f>
        <v>0</v>
      </c>
      <c r="E78" s="363">
        <f t="shared" si="9"/>
        <v>0</v>
      </c>
      <c r="F78" s="363">
        <f t="shared" si="9"/>
        <v>0</v>
      </c>
      <c r="G78" s="363">
        <f t="shared" si="9"/>
        <v>3498351.5000000005</v>
      </c>
    </row>
    <row r="79" spans="1:7">
      <c r="A79" s="1917">
        <v>4</v>
      </c>
      <c r="B79" s="1918"/>
      <c r="C79" s="1919" t="s">
        <v>276</v>
      </c>
      <c r="D79" s="363">
        <f t="shared" ref="D79:G79" si="10">D35+D36+SUM(D44:D53)+SUM(D65:D74)</f>
        <v>0</v>
      </c>
      <c r="E79" s="363">
        <f t="shared" si="10"/>
        <v>0</v>
      </c>
      <c r="F79" s="363">
        <f t="shared" si="10"/>
        <v>0</v>
      </c>
      <c r="G79" s="363">
        <f t="shared" si="10"/>
        <v>3498393.0999999996</v>
      </c>
    </row>
    <row r="80" spans="1:7">
      <c r="A80" s="1920"/>
      <c r="B80" s="1921"/>
      <c r="C80" s="1922"/>
      <c r="D80" s="482"/>
      <c r="E80" s="482"/>
      <c r="F80" s="482"/>
      <c r="G80" s="482"/>
    </row>
    <row r="81" spans="1:7">
      <c r="A81" s="1923" t="s">
        <v>511</v>
      </c>
      <c r="B81" s="1924"/>
      <c r="C81" s="1924"/>
      <c r="D81" s="1015"/>
      <c r="E81" s="1015"/>
      <c r="F81" s="1015"/>
      <c r="G81" s="1015"/>
    </row>
    <row r="82" spans="1:7" s="1869" customFormat="1">
      <c r="A82" s="1925">
        <v>50</v>
      </c>
      <c r="B82" s="1926"/>
      <c r="C82" s="1926" t="s">
        <v>512</v>
      </c>
      <c r="D82" s="335">
        <v>0</v>
      </c>
      <c r="E82" s="335">
        <v>0</v>
      </c>
      <c r="F82" s="336">
        <v>0</v>
      </c>
      <c r="G82" s="336">
        <v>297193.40000000002</v>
      </c>
    </row>
    <row r="83" spans="1:7" s="1869" customFormat="1">
      <c r="A83" s="1925">
        <v>51</v>
      </c>
      <c r="B83" s="1926"/>
      <c r="C83" s="1926" t="s">
        <v>513</v>
      </c>
      <c r="D83" s="335">
        <v>0</v>
      </c>
      <c r="E83" s="335">
        <v>0</v>
      </c>
      <c r="F83" s="336">
        <v>0</v>
      </c>
      <c r="G83" s="336">
        <v>0</v>
      </c>
    </row>
    <row r="84" spans="1:7" s="1869" customFormat="1">
      <c r="A84" s="1925">
        <v>52</v>
      </c>
      <c r="B84" s="1926"/>
      <c r="C84" s="1926" t="s">
        <v>514</v>
      </c>
      <c r="D84" s="335">
        <v>0</v>
      </c>
      <c r="E84" s="335">
        <v>0</v>
      </c>
      <c r="F84" s="336">
        <v>0</v>
      </c>
      <c r="G84" s="336">
        <v>20953.599999999999</v>
      </c>
    </row>
    <row r="85" spans="1:7" s="1869" customFormat="1">
      <c r="A85" s="1927">
        <v>54</v>
      </c>
      <c r="B85" s="1928"/>
      <c r="C85" s="1928" t="s">
        <v>515</v>
      </c>
      <c r="D85" s="335">
        <v>0</v>
      </c>
      <c r="E85" s="335">
        <v>0</v>
      </c>
      <c r="F85" s="336">
        <v>0</v>
      </c>
      <c r="G85" s="336">
        <v>49661.4</v>
      </c>
    </row>
    <row r="86" spans="1:7" s="1869" customFormat="1">
      <c r="A86" s="1927">
        <v>55</v>
      </c>
      <c r="B86" s="1928"/>
      <c r="C86" s="1928" t="s">
        <v>516</v>
      </c>
      <c r="D86" s="335">
        <v>0</v>
      </c>
      <c r="E86" s="335">
        <v>0</v>
      </c>
      <c r="F86" s="336">
        <v>0</v>
      </c>
      <c r="G86" s="336">
        <v>0</v>
      </c>
    </row>
    <row r="87" spans="1:7" s="1869" customFormat="1">
      <c r="A87" s="1927">
        <v>56</v>
      </c>
      <c r="B87" s="1928"/>
      <c r="C87" s="1928" t="s">
        <v>517</v>
      </c>
      <c r="D87" s="335">
        <v>0</v>
      </c>
      <c r="E87" s="335">
        <v>0</v>
      </c>
      <c r="F87" s="336">
        <v>0</v>
      </c>
      <c r="G87" s="336">
        <v>148837.1</v>
      </c>
    </row>
    <row r="88" spans="1:7" s="1869" customFormat="1">
      <c r="A88" s="1925">
        <v>57</v>
      </c>
      <c r="B88" s="1926"/>
      <c r="C88" s="1926" t="s">
        <v>518</v>
      </c>
      <c r="D88" s="335">
        <v>0</v>
      </c>
      <c r="E88" s="335">
        <v>0</v>
      </c>
      <c r="F88" s="336">
        <v>0</v>
      </c>
      <c r="G88" s="336">
        <v>16466.400000000001</v>
      </c>
    </row>
    <row r="89" spans="1:7" s="1879" customFormat="1" ht="25.5">
      <c r="A89" s="1929">
        <v>580</v>
      </c>
      <c r="B89" s="1930"/>
      <c r="C89" s="1930" t="s">
        <v>519</v>
      </c>
      <c r="D89" s="507">
        <v>0</v>
      </c>
      <c r="E89" s="507">
        <v>0</v>
      </c>
      <c r="F89" s="508">
        <v>0</v>
      </c>
      <c r="G89" s="508">
        <v>0</v>
      </c>
    </row>
    <row r="90" spans="1:7" s="1879" customFormat="1" ht="25.5">
      <c r="A90" s="1929">
        <v>582</v>
      </c>
      <c r="B90" s="1930"/>
      <c r="C90" s="1930" t="s">
        <v>520</v>
      </c>
      <c r="D90" s="507">
        <v>0</v>
      </c>
      <c r="E90" s="507">
        <v>0</v>
      </c>
      <c r="F90" s="508">
        <v>0</v>
      </c>
      <c r="G90" s="508">
        <v>0</v>
      </c>
    </row>
    <row r="91" spans="1:7" s="1869" customFormat="1">
      <c r="A91" s="1925">
        <v>584</v>
      </c>
      <c r="B91" s="1926"/>
      <c r="C91" s="1926" t="s">
        <v>521</v>
      </c>
      <c r="D91" s="335">
        <v>0</v>
      </c>
      <c r="E91" s="335">
        <v>0</v>
      </c>
      <c r="F91" s="336">
        <v>0</v>
      </c>
      <c r="G91" s="336">
        <v>0</v>
      </c>
    </row>
    <row r="92" spans="1:7" s="1879" customFormat="1" ht="25.5">
      <c r="A92" s="1929">
        <v>585</v>
      </c>
      <c r="B92" s="1930"/>
      <c r="C92" s="1930" t="s">
        <v>522</v>
      </c>
      <c r="D92" s="507">
        <v>0</v>
      </c>
      <c r="E92" s="507">
        <v>0</v>
      </c>
      <c r="F92" s="508">
        <v>0</v>
      </c>
      <c r="G92" s="508">
        <v>0</v>
      </c>
    </row>
    <row r="93" spans="1:7" s="1869" customFormat="1">
      <c r="A93" s="1925">
        <v>586</v>
      </c>
      <c r="B93" s="1926"/>
      <c r="C93" s="1926" t="s">
        <v>523</v>
      </c>
      <c r="D93" s="335">
        <v>0</v>
      </c>
      <c r="E93" s="335">
        <v>0</v>
      </c>
      <c r="F93" s="336">
        <v>0</v>
      </c>
      <c r="G93" s="336">
        <v>0</v>
      </c>
    </row>
    <row r="94" spans="1:7" s="1869" customFormat="1">
      <c r="A94" s="1931">
        <v>589</v>
      </c>
      <c r="B94" s="1932"/>
      <c r="C94" s="1932" t="s">
        <v>524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1933">
        <v>5</v>
      </c>
      <c r="B95" s="1934"/>
      <c r="C95" s="1934" t="s">
        <v>525</v>
      </c>
      <c r="D95" s="384">
        <f t="shared" ref="D95:G95" si="11">SUM(D82:D94)</f>
        <v>0</v>
      </c>
      <c r="E95" s="384">
        <f t="shared" si="11"/>
        <v>0</v>
      </c>
      <c r="F95" s="384">
        <f t="shared" si="11"/>
        <v>0</v>
      </c>
      <c r="G95" s="384">
        <f t="shared" si="11"/>
        <v>533111.9</v>
      </c>
    </row>
    <row r="96" spans="1:7" s="1879" customFormat="1" ht="25.5">
      <c r="A96" s="1929">
        <v>60</v>
      </c>
      <c r="B96" s="1930"/>
      <c r="C96" s="1930" t="s">
        <v>526</v>
      </c>
      <c r="D96" s="325"/>
      <c r="E96" s="325"/>
      <c r="F96" s="326"/>
      <c r="G96" s="326"/>
    </row>
    <row r="97" spans="1:7" s="1879" customFormat="1" ht="25.5">
      <c r="A97" s="1929">
        <v>61</v>
      </c>
      <c r="B97" s="1930"/>
      <c r="C97" s="1930" t="s">
        <v>527</v>
      </c>
      <c r="D97" s="325"/>
      <c r="E97" s="325"/>
      <c r="F97" s="326"/>
      <c r="G97" s="326"/>
    </row>
    <row r="98" spans="1:7" s="1869" customFormat="1">
      <c r="A98" s="1925">
        <v>62</v>
      </c>
      <c r="B98" s="1926"/>
      <c r="C98" s="1926" t="s">
        <v>528</v>
      </c>
      <c r="D98" s="318"/>
      <c r="E98" s="318"/>
      <c r="F98" s="319"/>
      <c r="G98" s="319"/>
    </row>
    <row r="99" spans="1:7" s="1869" customFormat="1">
      <c r="A99" s="1925">
        <v>63</v>
      </c>
      <c r="B99" s="1926"/>
      <c r="C99" s="1926" t="s">
        <v>529</v>
      </c>
      <c r="D99" s="318"/>
      <c r="E99" s="318"/>
      <c r="F99" s="319"/>
      <c r="G99" s="319">
        <v>265622.90000000002</v>
      </c>
    </row>
    <row r="100" spans="1:7" s="1869" customFormat="1">
      <c r="A100" s="1925">
        <v>64</v>
      </c>
      <c r="B100" s="1926"/>
      <c r="C100" s="1926" t="s">
        <v>530</v>
      </c>
      <c r="D100" s="318"/>
      <c r="E100" s="318"/>
      <c r="F100" s="319"/>
      <c r="G100" s="319">
        <v>37478.699999999997</v>
      </c>
    </row>
    <row r="101" spans="1:7" s="1869" customFormat="1">
      <c r="A101" s="1925">
        <v>65</v>
      </c>
      <c r="B101" s="1926"/>
      <c r="C101" s="1926" t="s">
        <v>531</v>
      </c>
      <c r="D101" s="318"/>
      <c r="E101" s="318"/>
      <c r="F101" s="319"/>
      <c r="G101" s="319">
        <v>0</v>
      </c>
    </row>
    <row r="102" spans="1:7" s="1879" customFormat="1">
      <c r="A102" s="1929">
        <v>66</v>
      </c>
      <c r="B102" s="1930"/>
      <c r="C102" s="1930" t="s">
        <v>532</v>
      </c>
      <c r="D102" s="325"/>
      <c r="E102" s="325"/>
      <c r="F102" s="326"/>
      <c r="G102" s="326">
        <v>641.1</v>
      </c>
    </row>
    <row r="103" spans="1:7" s="1869" customFormat="1">
      <c r="A103" s="1925">
        <v>67</v>
      </c>
      <c r="B103" s="1926"/>
      <c r="C103" s="1926" t="s">
        <v>518</v>
      </c>
      <c r="D103" s="318"/>
      <c r="E103" s="318"/>
      <c r="F103" s="319"/>
      <c r="G103" s="319">
        <v>16466.400000000001</v>
      </c>
    </row>
    <row r="104" spans="1:7" s="1869" customFormat="1" ht="38.25">
      <c r="A104" s="1929" t="s">
        <v>299</v>
      </c>
      <c r="B104" s="1926"/>
      <c r="C104" s="1930" t="s">
        <v>533</v>
      </c>
      <c r="D104" s="318"/>
      <c r="E104" s="318"/>
      <c r="F104" s="319"/>
      <c r="G104" s="319"/>
    </row>
    <row r="105" spans="1:7" s="1869" customFormat="1" ht="56.45" customHeight="1">
      <c r="A105" s="1935" t="s">
        <v>534</v>
      </c>
      <c r="B105" s="1932"/>
      <c r="C105" s="1936" t="s">
        <v>535</v>
      </c>
      <c r="D105" s="424"/>
      <c r="E105" s="424"/>
      <c r="F105" s="425"/>
      <c r="G105" s="425"/>
    </row>
    <row r="106" spans="1:7">
      <c r="A106" s="1933">
        <v>6</v>
      </c>
      <c r="B106" s="1934"/>
      <c r="C106" s="1934" t="s">
        <v>536</v>
      </c>
      <c r="D106" s="384">
        <f t="shared" ref="D106:G106" si="12">SUM(D96:D105)</f>
        <v>0</v>
      </c>
      <c r="E106" s="384">
        <f t="shared" si="12"/>
        <v>0</v>
      </c>
      <c r="F106" s="384">
        <f t="shared" si="12"/>
        <v>0</v>
      </c>
      <c r="G106" s="384">
        <f t="shared" si="12"/>
        <v>320209.10000000003</v>
      </c>
    </row>
    <row r="107" spans="1:7">
      <c r="A107" s="1937" t="s">
        <v>304</v>
      </c>
      <c r="B107" s="1938"/>
      <c r="C107" s="1934" t="s">
        <v>4</v>
      </c>
      <c r="D107" s="384">
        <f t="shared" ref="D107:G107" si="13">(D95-D88)-(D106-D103)</f>
        <v>0</v>
      </c>
      <c r="E107" s="384">
        <f t="shared" si="13"/>
        <v>0</v>
      </c>
      <c r="F107" s="384">
        <f t="shared" si="13"/>
        <v>0</v>
      </c>
      <c r="G107" s="384">
        <f t="shared" si="13"/>
        <v>212902.8</v>
      </c>
    </row>
    <row r="108" spans="1:7">
      <c r="A108" s="1939" t="s">
        <v>305</v>
      </c>
      <c r="B108" s="1940"/>
      <c r="C108" s="1941" t="s">
        <v>537</v>
      </c>
      <c r="D108" s="384">
        <f t="shared" ref="D108:G108" si="14">D107-D85-D86+D100+D101</f>
        <v>0</v>
      </c>
      <c r="E108" s="384">
        <f t="shared" si="14"/>
        <v>0</v>
      </c>
      <c r="F108" s="384">
        <f t="shared" si="14"/>
        <v>0</v>
      </c>
      <c r="G108" s="384">
        <f t="shared" si="14"/>
        <v>200720.09999999998</v>
      </c>
    </row>
    <row r="109" spans="1:7">
      <c r="A109" s="1920"/>
      <c r="B109" s="1921"/>
      <c r="C109" s="1922"/>
      <c r="D109" s="482"/>
      <c r="E109" s="482"/>
      <c r="F109" s="482"/>
      <c r="G109" s="482"/>
    </row>
    <row r="110" spans="1:7" s="1864" customFormat="1">
      <c r="A110" s="1942" t="s">
        <v>538</v>
      </c>
      <c r="B110" s="1943"/>
      <c r="C110" s="1944"/>
      <c r="D110" s="482"/>
      <c r="E110" s="482"/>
      <c r="F110" s="482"/>
      <c r="G110" s="482"/>
    </row>
    <row r="111" spans="1:7" s="1947" customFormat="1">
      <c r="A111" s="1945">
        <v>10</v>
      </c>
      <c r="B111" s="1946"/>
      <c r="C111" s="1946" t="s">
        <v>539</v>
      </c>
      <c r="D111" s="402">
        <f t="shared" ref="D111:G111" si="15">D112+D117</f>
        <v>0</v>
      </c>
      <c r="E111" s="402">
        <f t="shared" si="15"/>
        <v>0</v>
      </c>
      <c r="F111" s="402">
        <f t="shared" si="15"/>
        <v>0</v>
      </c>
      <c r="G111" s="402">
        <f t="shared" si="15"/>
        <v>0</v>
      </c>
    </row>
    <row r="112" spans="1:7" s="1947" customFormat="1">
      <c r="A112" s="1948" t="s">
        <v>309</v>
      </c>
      <c r="B112" s="1949"/>
      <c r="C112" s="1949" t="s">
        <v>540</v>
      </c>
      <c r="D112" s="402">
        <f t="shared" ref="D112:G112" si="16">D113+D114+D115+D116</f>
        <v>0</v>
      </c>
      <c r="E112" s="402">
        <f t="shared" si="16"/>
        <v>0</v>
      </c>
      <c r="F112" s="402">
        <f t="shared" si="16"/>
        <v>0</v>
      </c>
      <c r="G112" s="402">
        <f t="shared" si="16"/>
        <v>0</v>
      </c>
    </row>
    <row r="113" spans="1:7" s="1947" customFormat="1">
      <c r="A113" s="1950" t="s">
        <v>311</v>
      </c>
      <c r="B113" s="1951"/>
      <c r="C113" s="1951" t="s">
        <v>541</v>
      </c>
      <c r="D113" s="335"/>
      <c r="E113" s="335"/>
      <c r="F113" s="336"/>
      <c r="G113" s="336"/>
    </row>
    <row r="114" spans="1:7" s="1954" customFormat="1" ht="15" customHeight="1">
      <c r="A114" s="1952">
        <v>102</v>
      </c>
      <c r="B114" s="1953"/>
      <c r="C114" s="1953" t="s">
        <v>542</v>
      </c>
      <c r="D114" s="347"/>
      <c r="E114" s="347"/>
      <c r="F114" s="348"/>
      <c r="G114" s="348"/>
    </row>
    <row r="115" spans="1:7" s="1947" customFormat="1">
      <c r="A115" s="1950">
        <v>104</v>
      </c>
      <c r="B115" s="1951"/>
      <c r="C115" s="1951" t="s">
        <v>543</v>
      </c>
      <c r="D115" s="335"/>
      <c r="E115" s="335"/>
      <c r="F115" s="336"/>
      <c r="G115" s="336"/>
    </row>
    <row r="116" spans="1:7" s="1947" customFormat="1">
      <c r="A116" s="1950">
        <v>106</v>
      </c>
      <c r="B116" s="1951"/>
      <c r="C116" s="1951" t="s">
        <v>544</v>
      </c>
      <c r="D116" s="335"/>
      <c r="E116" s="335"/>
      <c r="F116" s="336"/>
      <c r="G116" s="336"/>
    </row>
    <row r="117" spans="1:7" s="1947" customFormat="1">
      <c r="A117" s="1948" t="s">
        <v>316</v>
      </c>
      <c r="B117" s="1949"/>
      <c r="C117" s="1949" t="s">
        <v>545</v>
      </c>
      <c r="D117" s="402">
        <f t="shared" ref="D117:G117" si="17">D118+D119+D120</f>
        <v>0</v>
      </c>
      <c r="E117" s="402">
        <f t="shared" si="17"/>
        <v>0</v>
      </c>
      <c r="F117" s="402">
        <f t="shared" si="17"/>
        <v>0</v>
      </c>
      <c r="G117" s="402">
        <f t="shared" si="17"/>
        <v>0</v>
      </c>
    </row>
    <row r="118" spans="1:7" s="1947" customFormat="1">
      <c r="A118" s="1950">
        <v>107</v>
      </c>
      <c r="B118" s="1951"/>
      <c r="C118" s="1951" t="s">
        <v>546</v>
      </c>
      <c r="D118" s="335"/>
      <c r="E118" s="335"/>
      <c r="F118" s="336"/>
      <c r="G118" s="336"/>
    </row>
    <row r="119" spans="1:7" s="1947" customFormat="1">
      <c r="A119" s="1950">
        <v>108</v>
      </c>
      <c r="B119" s="1951"/>
      <c r="C119" s="1951" t="s">
        <v>547</v>
      </c>
      <c r="D119" s="335"/>
      <c r="E119" s="335"/>
      <c r="F119" s="336"/>
      <c r="G119" s="336"/>
    </row>
    <row r="120" spans="1:7" s="1956" customFormat="1" ht="25.5">
      <c r="A120" s="1952">
        <v>109</v>
      </c>
      <c r="B120" s="1955"/>
      <c r="C120" s="1955" t="s">
        <v>548</v>
      </c>
      <c r="D120" s="507"/>
      <c r="E120" s="507"/>
      <c r="F120" s="508"/>
      <c r="G120" s="508"/>
    </row>
    <row r="121" spans="1:7" s="1947" customFormat="1">
      <c r="A121" s="1948">
        <v>14</v>
      </c>
      <c r="B121" s="1949"/>
      <c r="C121" s="1949" t="s">
        <v>549</v>
      </c>
      <c r="D121" s="417">
        <f t="shared" ref="D121:G121" si="18">SUM(D122:D130)</f>
        <v>0</v>
      </c>
      <c r="E121" s="417">
        <f t="shared" si="18"/>
        <v>0</v>
      </c>
      <c r="F121" s="417">
        <f t="shared" si="18"/>
        <v>0</v>
      </c>
      <c r="G121" s="417">
        <f t="shared" si="18"/>
        <v>0</v>
      </c>
    </row>
    <row r="122" spans="1:7" s="1947" customFormat="1">
      <c r="A122" s="1950" t="s">
        <v>322</v>
      </c>
      <c r="B122" s="1951"/>
      <c r="C122" s="1951" t="s">
        <v>550</v>
      </c>
      <c r="D122" s="335"/>
      <c r="E122" s="335"/>
      <c r="F122" s="336"/>
      <c r="G122" s="336"/>
    </row>
    <row r="123" spans="1:7" s="1947" customFormat="1">
      <c r="A123" s="1950">
        <v>144</v>
      </c>
      <c r="B123" s="1951"/>
      <c r="C123" s="1951" t="s">
        <v>515</v>
      </c>
      <c r="D123" s="335"/>
      <c r="E123" s="335"/>
      <c r="F123" s="336"/>
      <c r="G123" s="336"/>
    </row>
    <row r="124" spans="1:7" s="1947" customFormat="1">
      <c r="A124" s="1950">
        <v>145</v>
      </c>
      <c r="B124" s="1951"/>
      <c r="C124" s="1951" t="s">
        <v>551</v>
      </c>
      <c r="D124" s="509"/>
      <c r="E124" s="509"/>
      <c r="F124" s="510"/>
      <c r="G124" s="510"/>
    </row>
    <row r="125" spans="1:7" s="1947" customFormat="1">
      <c r="A125" s="1950">
        <v>146</v>
      </c>
      <c r="B125" s="1951"/>
      <c r="C125" s="1951" t="s">
        <v>552</v>
      </c>
      <c r="D125" s="509"/>
      <c r="E125" s="509"/>
      <c r="F125" s="510"/>
      <c r="G125" s="510"/>
    </row>
    <row r="126" spans="1:7" s="1956" customFormat="1" ht="29.45" customHeight="1">
      <c r="A126" s="1952" t="s">
        <v>326</v>
      </c>
      <c r="B126" s="1955"/>
      <c r="C126" s="1955" t="s">
        <v>553</v>
      </c>
      <c r="D126" s="511"/>
      <c r="E126" s="511"/>
      <c r="F126" s="512"/>
      <c r="G126" s="512"/>
    </row>
    <row r="127" spans="1:7" s="1947" customFormat="1">
      <c r="A127" s="1950">
        <v>1484</v>
      </c>
      <c r="B127" s="1951"/>
      <c r="C127" s="1951" t="s">
        <v>554</v>
      </c>
      <c r="D127" s="509"/>
      <c r="E127" s="509"/>
      <c r="F127" s="510"/>
      <c r="G127" s="510"/>
    </row>
    <row r="128" spans="1:7" s="1956" customFormat="1">
      <c r="A128" s="1952">
        <v>1485</v>
      </c>
      <c r="B128" s="1955"/>
      <c r="C128" s="1955" t="s">
        <v>555</v>
      </c>
      <c r="D128" s="511"/>
      <c r="E128" s="511"/>
      <c r="F128" s="512"/>
      <c r="G128" s="512"/>
    </row>
    <row r="129" spans="1:7" s="1956" customFormat="1" ht="25.5">
      <c r="A129" s="1952">
        <v>1486</v>
      </c>
      <c r="B129" s="1955"/>
      <c r="C129" s="1955" t="s">
        <v>556</v>
      </c>
      <c r="D129" s="511"/>
      <c r="E129" s="511"/>
      <c r="F129" s="512"/>
      <c r="G129" s="512"/>
    </row>
    <row r="130" spans="1:7" s="1956" customFormat="1">
      <c r="A130" s="1957">
        <v>1489</v>
      </c>
      <c r="B130" s="1958"/>
      <c r="C130" s="1958" t="s">
        <v>557</v>
      </c>
      <c r="D130" s="1023"/>
      <c r="E130" s="1023"/>
      <c r="F130" s="1024"/>
      <c r="G130" s="1024"/>
    </row>
    <row r="131" spans="1:7" s="1864" customFormat="1">
      <c r="A131" s="1959">
        <v>1</v>
      </c>
      <c r="B131" s="1960"/>
      <c r="C131" s="1961" t="s">
        <v>558</v>
      </c>
      <c r="D131" s="428">
        <f t="shared" ref="D131:G131" si="19">D111+D121</f>
        <v>0</v>
      </c>
      <c r="E131" s="428">
        <f t="shared" si="19"/>
        <v>0</v>
      </c>
      <c r="F131" s="428">
        <f t="shared" si="19"/>
        <v>0</v>
      </c>
      <c r="G131" s="428">
        <f t="shared" si="19"/>
        <v>0</v>
      </c>
    </row>
    <row r="132" spans="1:7" s="1864" customFormat="1">
      <c r="A132" s="1920"/>
      <c r="B132" s="1921"/>
      <c r="C132" s="1922"/>
      <c r="D132" s="482"/>
      <c r="E132" s="482"/>
      <c r="F132" s="482"/>
      <c r="G132" s="482"/>
    </row>
    <row r="133" spans="1:7" s="1947" customFormat="1">
      <c r="A133" s="1945">
        <v>20</v>
      </c>
      <c r="B133" s="1946"/>
      <c r="C133" s="1946" t="s">
        <v>559</v>
      </c>
      <c r="D133" s="802">
        <f t="shared" ref="D133:G133" si="20">D134+D140</f>
        <v>0</v>
      </c>
      <c r="E133" s="802">
        <f t="shared" si="20"/>
        <v>0</v>
      </c>
      <c r="F133" s="802">
        <f t="shared" si="20"/>
        <v>0</v>
      </c>
      <c r="G133" s="802">
        <f t="shared" si="20"/>
        <v>0</v>
      </c>
    </row>
    <row r="134" spans="1:7" s="1947" customFormat="1">
      <c r="A134" s="1962" t="s">
        <v>334</v>
      </c>
      <c r="B134" s="1949"/>
      <c r="C134" s="1949" t="s">
        <v>560</v>
      </c>
      <c r="D134" s="402">
        <f t="shared" ref="D134:G134" si="21">D135+D136+D138+D139</f>
        <v>0</v>
      </c>
      <c r="E134" s="402">
        <f t="shared" si="21"/>
        <v>0</v>
      </c>
      <c r="F134" s="402">
        <f t="shared" si="21"/>
        <v>0</v>
      </c>
      <c r="G134" s="402">
        <f t="shared" si="21"/>
        <v>0</v>
      </c>
    </row>
    <row r="135" spans="1:7" s="1964" customFormat="1">
      <c r="A135" s="1963">
        <v>200</v>
      </c>
      <c r="B135" s="1951"/>
      <c r="C135" s="1951" t="s">
        <v>561</v>
      </c>
      <c r="D135" s="335"/>
      <c r="E135" s="335"/>
      <c r="F135" s="336"/>
      <c r="G135" s="336"/>
    </row>
    <row r="136" spans="1:7" s="1964" customFormat="1">
      <c r="A136" s="1963">
        <v>201</v>
      </c>
      <c r="B136" s="1951"/>
      <c r="C136" s="1951" t="s">
        <v>562</v>
      </c>
      <c r="D136" s="335"/>
      <c r="E136" s="335"/>
      <c r="F136" s="336"/>
      <c r="G136" s="336"/>
    </row>
    <row r="137" spans="1:7" s="1964" customFormat="1">
      <c r="A137" s="1965" t="s">
        <v>563</v>
      </c>
      <c r="B137" s="1966"/>
      <c r="C137" s="1966" t="s">
        <v>564</v>
      </c>
      <c r="D137" s="515"/>
      <c r="E137" s="515"/>
      <c r="F137" s="516"/>
      <c r="G137" s="516"/>
    </row>
    <row r="138" spans="1:7" s="1964" customFormat="1">
      <c r="A138" s="1963">
        <v>204</v>
      </c>
      <c r="B138" s="1951"/>
      <c r="C138" s="1951" t="s">
        <v>565</v>
      </c>
      <c r="D138" s="509"/>
      <c r="E138" s="509"/>
      <c r="F138" s="510"/>
      <c r="G138" s="510"/>
    </row>
    <row r="139" spans="1:7" s="1964" customFormat="1">
      <c r="A139" s="1963">
        <v>205</v>
      </c>
      <c r="B139" s="1951"/>
      <c r="C139" s="1951" t="s">
        <v>566</v>
      </c>
      <c r="D139" s="509"/>
      <c r="E139" s="509"/>
      <c r="F139" s="510"/>
      <c r="G139" s="510"/>
    </row>
    <row r="140" spans="1:7" s="1964" customFormat="1">
      <c r="A140" s="1962" t="s">
        <v>342</v>
      </c>
      <c r="B140" s="1949"/>
      <c r="C140" s="1949" t="s">
        <v>567</v>
      </c>
      <c r="D140" s="402">
        <f t="shared" ref="D140:G140" si="22">D141+D143+D144</f>
        <v>0</v>
      </c>
      <c r="E140" s="402">
        <f t="shared" si="22"/>
        <v>0</v>
      </c>
      <c r="F140" s="402">
        <f t="shared" si="22"/>
        <v>0</v>
      </c>
      <c r="G140" s="402">
        <f t="shared" si="22"/>
        <v>0</v>
      </c>
    </row>
    <row r="141" spans="1:7" s="1964" customFormat="1">
      <c r="A141" s="1963">
        <v>206</v>
      </c>
      <c r="B141" s="1951"/>
      <c r="C141" s="1951" t="s">
        <v>568</v>
      </c>
      <c r="D141" s="509"/>
      <c r="E141" s="509"/>
      <c r="F141" s="510"/>
      <c r="G141" s="510"/>
    </row>
    <row r="142" spans="1:7" s="1964" customFormat="1">
      <c r="A142" s="1965" t="s">
        <v>569</v>
      </c>
      <c r="B142" s="1966"/>
      <c r="C142" s="1966" t="s">
        <v>570</v>
      </c>
      <c r="D142" s="515"/>
      <c r="E142" s="515"/>
      <c r="F142" s="516"/>
      <c r="G142" s="516"/>
    </row>
    <row r="143" spans="1:7" s="1964" customFormat="1">
      <c r="A143" s="1963">
        <v>208</v>
      </c>
      <c r="B143" s="1951"/>
      <c r="C143" s="1951" t="s">
        <v>571</v>
      </c>
      <c r="D143" s="509"/>
      <c r="E143" s="509"/>
      <c r="F143" s="510"/>
      <c r="G143" s="510"/>
    </row>
    <row r="144" spans="1:7" s="1967" customFormat="1" ht="25.5">
      <c r="A144" s="1952">
        <v>209</v>
      </c>
      <c r="B144" s="1955"/>
      <c r="C144" s="1955" t="s">
        <v>572</v>
      </c>
      <c r="D144" s="511"/>
      <c r="E144" s="511"/>
      <c r="F144" s="512"/>
      <c r="G144" s="512"/>
    </row>
    <row r="145" spans="1:7" s="1947" customFormat="1">
      <c r="A145" s="1962">
        <v>29</v>
      </c>
      <c r="B145" s="1949"/>
      <c r="C145" s="1949" t="s">
        <v>573</v>
      </c>
      <c r="D145" s="509"/>
      <c r="E145" s="509"/>
      <c r="F145" s="510"/>
      <c r="G145" s="510"/>
    </row>
    <row r="146" spans="1:7" s="1947" customFormat="1">
      <c r="A146" s="1968" t="s">
        <v>574</v>
      </c>
      <c r="B146" s="1969"/>
      <c r="C146" s="1969" t="s">
        <v>575</v>
      </c>
      <c r="D146" s="339"/>
      <c r="E146" s="339"/>
      <c r="F146" s="340"/>
      <c r="G146" s="340"/>
    </row>
    <row r="147" spans="1:7" s="1864" customFormat="1">
      <c r="A147" s="1959">
        <v>2</v>
      </c>
      <c r="B147" s="1960"/>
      <c r="C147" s="1961" t="s">
        <v>576</v>
      </c>
      <c r="D147" s="428">
        <f t="shared" ref="D147:G147" si="23">D133+D145</f>
        <v>0</v>
      </c>
      <c r="E147" s="428">
        <f t="shared" si="23"/>
        <v>0</v>
      </c>
      <c r="F147" s="428">
        <f t="shared" si="23"/>
        <v>0</v>
      </c>
      <c r="G147" s="428">
        <f t="shared" si="23"/>
        <v>0</v>
      </c>
    </row>
    <row r="148" spans="1:7" ht="7.5" customHeight="1"/>
    <row r="149" spans="1:7" ht="13.5" customHeight="1">
      <c r="A149" s="1971" t="s">
        <v>577</v>
      </c>
      <c r="B149" s="1972"/>
      <c r="C149" s="1973"/>
      <c r="D149" s="1972"/>
      <c r="E149" s="1972"/>
      <c r="F149" s="1972"/>
      <c r="G149" s="1972"/>
    </row>
    <row r="150" spans="1:7">
      <c r="A150" s="1974" t="s">
        <v>578</v>
      </c>
      <c r="B150" s="1974"/>
      <c r="C150" s="1974" t="s">
        <v>155</v>
      </c>
      <c r="D150" s="446">
        <f t="shared" ref="D150:G150" si="24">D77+SUM(D8:D12)-D30-D31+D16-D33+D59+D63-D73+D64-D74-D54+D20-D35</f>
        <v>0</v>
      </c>
      <c r="E150" s="446">
        <f t="shared" si="24"/>
        <v>0</v>
      </c>
      <c r="F150" s="446">
        <f t="shared" ref="F150" si="25">F77+SUM(F8:F12)-F30-F31+F16-F33+F59+F63-F73+F64-F74-F54+F20-F35</f>
        <v>0</v>
      </c>
      <c r="G150" s="446">
        <f t="shared" si="24"/>
        <v>224567.49999999959</v>
      </c>
    </row>
    <row r="151" spans="1:7">
      <c r="A151" s="1975" t="s">
        <v>579</v>
      </c>
      <c r="B151" s="1975"/>
      <c r="C151" s="1975" t="s">
        <v>580</v>
      </c>
      <c r="D151" s="450">
        <f t="shared" ref="D151:G151" si="26">IF(D177=0,0,D150/D177)</f>
        <v>0</v>
      </c>
      <c r="E151" s="450">
        <f t="shared" si="26"/>
        <v>0</v>
      </c>
      <c r="F151" s="450">
        <f t="shared" si="26"/>
        <v>0</v>
      </c>
      <c r="G151" s="450">
        <f t="shared" si="26"/>
        <v>7.0640129312164276E-2</v>
      </c>
    </row>
    <row r="152" spans="1:7" s="1977" customFormat="1" ht="25.5">
      <c r="A152" s="1976" t="s">
        <v>581</v>
      </c>
      <c r="B152" s="1976"/>
      <c r="C152" s="1976" t="s">
        <v>582</v>
      </c>
      <c r="D152" s="459">
        <f t="shared" ref="D152:G152" si="27">IF(D107=0,0,D150/D107)</f>
        <v>0</v>
      </c>
      <c r="E152" s="459">
        <f t="shared" si="27"/>
        <v>0</v>
      </c>
      <c r="F152" s="459">
        <f t="shared" si="27"/>
        <v>0</v>
      </c>
      <c r="G152" s="459">
        <f t="shared" si="27"/>
        <v>1.0547888520019446</v>
      </c>
    </row>
    <row r="153" spans="1:7" s="1977" customFormat="1" ht="25.5">
      <c r="A153" s="1978" t="s">
        <v>581</v>
      </c>
      <c r="B153" s="1978"/>
      <c r="C153" s="1978" t="s">
        <v>583</v>
      </c>
      <c r="D153" s="1027">
        <f t="shared" ref="D153:G153" si="28">IF(0=D108,0,D150/D108)</f>
        <v>0</v>
      </c>
      <c r="E153" s="1027">
        <f t="shared" si="28"/>
        <v>0</v>
      </c>
      <c r="F153" s="1027">
        <f t="shared" si="28"/>
        <v>0</v>
      </c>
      <c r="G153" s="1027">
        <f t="shared" si="28"/>
        <v>1.1188092273768278</v>
      </c>
    </row>
    <row r="154" spans="1:7" s="1977" customFormat="1" ht="25.5">
      <c r="A154" s="1979" t="s">
        <v>584</v>
      </c>
      <c r="B154" s="1979"/>
      <c r="C154" s="1979" t="s">
        <v>585</v>
      </c>
      <c r="D154" s="464">
        <f t="shared" ref="D154:G154" si="29">D150-D107</f>
        <v>0</v>
      </c>
      <c r="E154" s="464">
        <f t="shared" si="29"/>
        <v>0</v>
      </c>
      <c r="F154" s="464">
        <f t="shared" si="29"/>
        <v>0</v>
      </c>
      <c r="G154" s="464">
        <f t="shared" si="29"/>
        <v>11664.699999999604</v>
      </c>
    </row>
    <row r="155" spans="1:7" ht="27.6" customHeight="1">
      <c r="A155" s="1980" t="s">
        <v>586</v>
      </c>
      <c r="B155" s="1980"/>
      <c r="C155" s="1980" t="s">
        <v>587</v>
      </c>
      <c r="D155" s="463">
        <f t="shared" ref="D155:G155" si="30">D150-D108</f>
        <v>0</v>
      </c>
      <c r="E155" s="463">
        <f t="shared" si="30"/>
        <v>0</v>
      </c>
      <c r="F155" s="463">
        <f t="shared" si="30"/>
        <v>0</v>
      </c>
      <c r="G155" s="463">
        <f t="shared" si="30"/>
        <v>23847.399999999616</v>
      </c>
    </row>
    <row r="156" spans="1:7">
      <c r="A156" s="1974" t="s">
        <v>588</v>
      </c>
      <c r="B156" s="1974"/>
      <c r="C156" s="1974" t="s">
        <v>589</v>
      </c>
      <c r="D156" s="465">
        <f t="shared" ref="D156:G156" si="31">D135+D136-D137+D141-D142</f>
        <v>0</v>
      </c>
      <c r="E156" s="465">
        <f t="shared" si="31"/>
        <v>0</v>
      </c>
      <c r="F156" s="465">
        <f t="shared" si="31"/>
        <v>0</v>
      </c>
      <c r="G156" s="465">
        <f t="shared" si="31"/>
        <v>0</v>
      </c>
    </row>
    <row r="157" spans="1:7">
      <c r="A157" s="1981" t="s">
        <v>590</v>
      </c>
      <c r="B157" s="1981"/>
      <c r="C157" s="1981" t="s">
        <v>591</v>
      </c>
      <c r="D157" s="469">
        <f t="shared" ref="D157:G157" si="32">IF(D177=0,0,D156/D177)</f>
        <v>0</v>
      </c>
      <c r="E157" s="469">
        <f t="shared" si="32"/>
        <v>0</v>
      </c>
      <c r="F157" s="469">
        <f t="shared" si="32"/>
        <v>0</v>
      </c>
      <c r="G157" s="469">
        <f t="shared" si="32"/>
        <v>0</v>
      </c>
    </row>
    <row r="158" spans="1:7">
      <c r="A158" s="1974" t="s">
        <v>592</v>
      </c>
      <c r="B158" s="1974"/>
      <c r="C158" s="1974" t="s">
        <v>593</v>
      </c>
      <c r="D158" s="465">
        <f t="shared" ref="D158:G158" si="33">D133-D142-D111</f>
        <v>0</v>
      </c>
      <c r="E158" s="465">
        <f t="shared" si="33"/>
        <v>0</v>
      </c>
      <c r="F158" s="465">
        <f t="shared" si="33"/>
        <v>0</v>
      </c>
      <c r="G158" s="465">
        <f t="shared" si="33"/>
        <v>0</v>
      </c>
    </row>
    <row r="159" spans="1:7">
      <c r="A159" s="1975" t="s">
        <v>594</v>
      </c>
      <c r="B159" s="1975"/>
      <c r="C159" s="1975" t="s">
        <v>595</v>
      </c>
      <c r="D159" s="470">
        <f t="shared" ref="D159:G159" si="34">D121-D123-D124-D142-D145</f>
        <v>0</v>
      </c>
      <c r="E159" s="470">
        <f t="shared" si="34"/>
        <v>0</v>
      </c>
      <c r="F159" s="470">
        <f t="shared" si="34"/>
        <v>0</v>
      </c>
      <c r="G159" s="470">
        <f t="shared" si="34"/>
        <v>0</v>
      </c>
    </row>
    <row r="160" spans="1:7">
      <c r="A160" s="1975" t="s">
        <v>596</v>
      </c>
      <c r="B160" s="1975"/>
      <c r="C160" s="1975" t="s">
        <v>597</v>
      </c>
      <c r="D160" s="471" t="str">
        <f t="shared" ref="D160:G160" si="35">IF(D175=0,"-",1000*D158/D175)</f>
        <v>-</v>
      </c>
      <c r="E160" s="471" t="str">
        <f t="shared" si="35"/>
        <v>-</v>
      </c>
      <c r="F160" s="471" t="str">
        <f t="shared" si="35"/>
        <v>-</v>
      </c>
      <c r="G160" s="471" t="str">
        <f t="shared" si="35"/>
        <v>-</v>
      </c>
    </row>
    <row r="161" spans="1:7">
      <c r="A161" s="1975" t="s">
        <v>596</v>
      </c>
      <c r="B161" s="1975"/>
      <c r="C161" s="1975" t="s">
        <v>598</v>
      </c>
      <c r="D161" s="470">
        <f t="shared" ref="D161:G161" si="36">IF(D175=0,0,1000*(D159/D175))</f>
        <v>0</v>
      </c>
      <c r="E161" s="470">
        <f t="shared" si="36"/>
        <v>0</v>
      </c>
      <c r="F161" s="470">
        <f t="shared" si="36"/>
        <v>0</v>
      </c>
      <c r="G161" s="470">
        <f t="shared" si="36"/>
        <v>0</v>
      </c>
    </row>
    <row r="162" spans="1:7">
      <c r="A162" s="1981" t="s">
        <v>599</v>
      </c>
      <c r="B162" s="1981"/>
      <c r="C162" s="1981" t="s">
        <v>600</v>
      </c>
      <c r="D162" s="469">
        <f t="shared" ref="D162:G162" si="37">IF((D22+D23+D65+D66)=0,0,D158/(D22+D23+D65+D66))</f>
        <v>0</v>
      </c>
      <c r="E162" s="469">
        <f t="shared" si="37"/>
        <v>0</v>
      </c>
      <c r="F162" s="469">
        <f t="shared" si="37"/>
        <v>0</v>
      </c>
      <c r="G162" s="469">
        <f t="shared" si="37"/>
        <v>0</v>
      </c>
    </row>
    <row r="163" spans="1:7">
      <c r="A163" s="1975" t="s">
        <v>601</v>
      </c>
      <c r="B163" s="1975"/>
      <c r="C163" s="1975" t="s">
        <v>602</v>
      </c>
      <c r="D163" s="446">
        <f t="shared" ref="D163:G163" si="38">D145</f>
        <v>0</v>
      </c>
      <c r="E163" s="446">
        <f t="shared" si="38"/>
        <v>0</v>
      </c>
      <c r="F163" s="446">
        <f t="shared" si="38"/>
        <v>0</v>
      </c>
      <c r="G163" s="446">
        <f t="shared" si="38"/>
        <v>0</v>
      </c>
    </row>
    <row r="164" spans="1:7" ht="25.5">
      <c r="A164" s="1976" t="s">
        <v>603</v>
      </c>
      <c r="B164" s="1981"/>
      <c r="C164" s="1981" t="s">
        <v>604</v>
      </c>
      <c r="D164" s="459">
        <f t="shared" ref="D164:G164" si="39">IF(D178=0,0,D146/D178)</f>
        <v>0</v>
      </c>
      <c r="E164" s="459">
        <f t="shared" si="39"/>
        <v>0</v>
      </c>
      <c r="F164" s="459">
        <f t="shared" si="39"/>
        <v>0</v>
      </c>
      <c r="G164" s="459">
        <f t="shared" si="39"/>
        <v>0</v>
      </c>
    </row>
    <row r="165" spans="1:7">
      <c r="A165" s="1982" t="s">
        <v>605</v>
      </c>
      <c r="B165" s="1982"/>
      <c r="C165" s="1982" t="s">
        <v>606</v>
      </c>
      <c r="D165" s="477">
        <f t="shared" ref="D165:G165" si="40">IF(D177=0,0,D180/D177)</f>
        <v>0</v>
      </c>
      <c r="E165" s="477">
        <f t="shared" si="40"/>
        <v>0</v>
      </c>
      <c r="F165" s="477">
        <f t="shared" si="40"/>
        <v>0</v>
      </c>
      <c r="G165" s="477">
        <f t="shared" si="40"/>
        <v>6.0130810731983585E-2</v>
      </c>
    </row>
    <row r="166" spans="1:7">
      <c r="A166" s="1975" t="s">
        <v>607</v>
      </c>
      <c r="B166" s="1975"/>
      <c r="C166" s="1975" t="s">
        <v>608</v>
      </c>
      <c r="D166" s="446">
        <f t="shared" ref="D166:G166" si="41">D55</f>
        <v>0</v>
      </c>
      <c r="E166" s="446">
        <f t="shared" si="41"/>
        <v>0</v>
      </c>
      <c r="F166" s="446">
        <f t="shared" si="41"/>
        <v>0</v>
      </c>
      <c r="G166" s="446">
        <f t="shared" si="41"/>
        <v>31855.999999999993</v>
      </c>
    </row>
    <row r="167" spans="1:7" s="1977" customFormat="1" ht="25.5">
      <c r="A167" s="1976" t="s">
        <v>609</v>
      </c>
      <c r="B167" s="1981"/>
      <c r="C167" s="1981" t="s">
        <v>610</v>
      </c>
      <c r="D167" s="459">
        <f t="shared" ref="D167:G167" si="42">IF(0=D111,0,(D44+D45+D46+D47+D48)/D111)</f>
        <v>0</v>
      </c>
      <c r="E167" s="459">
        <f t="shared" si="42"/>
        <v>0</v>
      </c>
      <c r="F167" s="459">
        <f t="shared" si="42"/>
        <v>0</v>
      </c>
      <c r="G167" s="459">
        <f t="shared" si="42"/>
        <v>0</v>
      </c>
    </row>
    <row r="168" spans="1:7">
      <c r="A168" s="1975" t="s">
        <v>611</v>
      </c>
      <c r="B168" s="1974"/>
      <c r="C168" s="1974" t="s">
        <v>612</v>
      </c>
      <c r="D168" s="446">
        <f t="shared" ref="D168:G168" si="43">D38-D44</f>
        <v>0</v>
      </c>
      <c r="E168" s="446">
        <f t="shared" si="43"/>
        <v>0</v>
      </c>
      <c r="F168" s="446">
        <f t="shared" si="43"/>
        <v>0</v>
      </c>
      <c r="G168" s="446">
        <f t="shared" si="43"/>
        <v>18587.7</v>
      </c>
    </row>
    <row r="169" spans="1:7">
      <c r="A169" s="1981" t="s">
        <v>613</v>
      </c>
      <c r="B169" s="1981"/>
      <c r="C169" s="1981" t="s">
        <v>614</v>
      </c>
      <c r="D169" s="450">
        <f t="shared" ref="D169:G169" si="44">IF(D177=0,0,D168/D177)</f>
        <v>0</v>
      </c>
      <c r="E169" s="450">
        <f t="shared" si="44"/>
        <v>0</v>
      </c>
      <c r="F169" s="450">
        <f t="shared" si="44"/>
        <v>0</v>
      </c>
      <c r="G169" s="450">
        <f t="shared" si="44"/>
        <v>5.8469615221067982E-3</v>
      </c>
    </row>
    <row r="170" spans="1:7">
      <c r="A170" s="1975" t="s">
        <v>615</v>
      </c>
      <c r="B170" s="1975"/>
      <c r="C170" s="1975" t="s">
        <v>616</v>
      </c>
      <c r="D170" s="446">
        <f t="shared" ref="D170:G170" si="45">SUM(D82:D87)+SUM(D89:D94)</f>
        <v>0</v>
      </c>
      <c r="E170" s="446">
        <f t="shared" si="45"/>
        <v>0</v>
      </c>
      <c r="F170" s="446">
        <f t="shared" ref="F170" si="46">SUM(F82:F87)+SUM(F89:F94)</f>
        <v>0</v>
      </c>
      <c r="G170" s="446">
        <f t="shared" si="45"/>
        <v>516645.5</v>
      </c>
    </row>
    <row r="171" spans="1:7">
      <c r="A171" s="1975" t="s">
        <v>617</v>
      </c>
      <c r="B171" s="1975"/>
      <c r="C171" s="1975" t="s">
        <v>618</v>
      </c>
      <c r="D171" s="470">
        <f t="shared" ref="D171:G171" si="47">SUM(D96:D102)+SUM(D104:D105)</f>
        <v>0</v>
      </c>
      <c r="E171" s="470">
        <f t="shared" si="47"/>
        <v>0</v>
      </c>
      <c r="F171" s="470">
        <f t="shared" ref="F171" si="48">SUM(F96:F102)+SUM(F104:F105)</f>
        <v>0</v>
      </c>
      <c r="G171" s="470">
        <f t="shared" si="47"/>
        <v>303742.7</v>
      </c>
    </row>
    <row r="172" spans="1:7">
      <c r="A172" s="1982" t="s">
        <v>619</v>
      </c>
      <c r="B172" s="1982"/>
      <c r="C172" s="1982" t="s">
        <v>620</v>
      </c>
      <c r="D172" s="477">
        <f t="shared" ref="D172:G172" si="49">IF(D184=0,0,D170/D184)</f>
        <v>0</v>
      </c>
      <c r="E172" s="477">
        <f t="shared" si="49"/>
        <v>0</v>
      </c>
      <c r="F172" s="477">
        <f t="shared" si="49"/>
        <v>0</v>
      </c>
      <c r="G172" s="477">
        <f t="shared" si="49"/>
        <v>0.14989306625743215</v>
      </c>
    </row>
    <row r="174" spans="1:7">
      <c r="A174" s="1983" t="s">
        <v>621</v>
      </c>
      <c r="B174" s="1921"/>
      <c r="C174" s="1922"/>
      <c r="D174" s="1028"/>
      <c r="E174" s="1028"/>
      <c r="F174" s="1028"/>
      <c r="G174" s="1028"/>
    </row>
    <row r="175" spans="1:7" s="1869" customFormat="1">
      <c r="A175" s="1920" t="s">
        <v>622</v>
      </c>
      <c r="B175" s="1921"/>
      <c r="C175" s="1921" t="s">
        <v>623</v>
      </c>
      <c r="D175" s="1028"/>
      <c r="E175" s="1028"/>
      <c r="F175" s="1029"/>
      <c r="G175" s="1029"/>
    </row>
    <row r="176" spans="1:7">
      <c r="A176" s="1984" t="s">
        <v>624</v>
      </c>
      <c r="B176" s="1985"/>
      <c r="C176" s="1985"/>
      <c r="D176" s="1985"/>
      <c r="E176" s="1985"/>
      <c r="F176" s="1985"/>
      <c r="G176" s="1985"/>
    </row>
    <row r="177" spans="1:7">
      <c r="A177" s="1986" t="s">
        <v>625</v>
      </c>
      <c r="B177" s="1985"/>
      <c r="C177" s="1985" t="s">
        <v>626</v>
      </c>
      <c r="D177" s="1987">
        <f t="shared" ref="D177:G177" si="50">SUM(D22:D32)+SUM(D44:D53)+SUM(D65:D72)+D75</f>
        <v>0</v>
      </c>
      <c r="E177" s="1987">
        <f t="shared" si="50"/>
        <v>0</v>
      </c>
      <c r="F177" s="1987">
        <f t="shared" ref="F177" si="51">SUM(F22:F32)+SUM(F44:F53)+SUM(F65:F72)+F75</f>
        <v>0</v>
      </c>
      <c r="G177" s="1987">
        <f t="shared" si="50"/>
        <v>3179035.8</v>
      </c>
    </row>
    <row r="178" spans="1:7">
      <c r="A178" s="1986" t="s">
        <v>627</v>
      </c>
      <c r="B178" s="1985"/>
      <c r="C178" s="1985" t="s">
        <v>628</v>
      </c>
      <c r="D178" s="1987">
        <f t="shared" ref="D178:G178" si="52">D78-D17-D20-D59-D63-D64</f>
        <v>0</v>
      </c>
      <c r="E178" s="1987">
        <f t="shared" si="52"/>
        <v>0</v>
      </c>
      <c r="F178" s="1987">
        <f t="shared" si="52"/>
        <v>0</v>
      </c>
      <c r="G178" s="1987">
        <f t="shared" si="52"/>
        <v>3143691.8000000003</v>
      </c>
    </row>
    <row r="179" spans="1:7">
      <c r="A179" s="1986"/>
      <c r="B179" s="1985"/>
      <c r="C179" s="1985" t="s">
        <v>629</v>
      </c>
      <c r="D179" s="1987">
        <f t="shared" ref="D179:G179" si="53">D178+D170</f>
        <v>0</v>
      </c>
      <c r="E179" s="1987">
        <f t="shared" si="53"/>
        <v>0</v>
      </c>
      <c r="F179" s="1987">
        <f t="shared" si="53"/>
        <v>0</v>
      </c>
      <c r="G179" s="1987">
        <f t="shared" si="53"/>
        <v>3660337.3000000003</v>
      </c>
    </row>
    <row r="180" spans="1:7">
      <c r="A180" s="1985" t="s">
        <v>630</v>
      </c>
      <c r="B180" s="1985"/>
      <c r="C180" s="1985" t="s">
        <v>631</v>
      </c>
      <c r="D180" s="1987">
        <f t="shared" ref="D180:G180" si="54">D38-D44+D8+D9+D10+D16-D33</f>
        <v>0</v>
      </c>
      <c r="E180" s="1987">
        <f t="shared" si="54"/>
        <v>0</v>
      </c>
      <c r="F180" s="1987">
        <f t="shared" si="54"/>
        <v>0</v>
      </c>
      <c r="G180" s="1987">
        <f t="shared" si="54"/>
        <v>191158</v>
      </c>
    </row>
    <row r="181" spans="1:7" ht="27.6" customHeight="1">
      <c r="A181" s="1988" t="s">
        <v>632</v>
      </c>
      <c r="B181" s="1989"/>
      <c r="C181" s="1989" t="s">
        <v>633</v>
      </c>
      <c r="D181" s="491">
        <f t="shared" ref="D181:G181" si="55">D22+D23+D24+D25+D26+D29+SUM(D44:D47)+SUM(D49:D53)-D54+D32-D33+SUM(D65:D70)+D72</f>
        <v>0</v>
      </c>
      <c r="E181" s="491">
        <f t="shared" si="55"/>
        <v>0</v>
      </c>
      <c r="F181" s="491">
        <f t="shared" si="55"/>
        <v>0</v>
      </c>
      <c r="G181" s="491">
        <f t="shared" si="55"/>
        <v>3145481.1</v>
      </c>
    </row>
    <row r="182" spans="1:7">
      <c r="A182" s="1990" t="s">
        <v>634</v>
      </c>
      <c r="B182" s="1989"/>
      <c r="C182" s="1989" t="s">
        <v>635</v>
      </c>
      <c r="D182" s="491">
        <f t="shared" ref="D182:G182" si="56">D181+D171</f>
        <v>0</v>
      </c>
      <c r="E182" s="491">
        <f t="shared" si="56"/>
        <v>0</v>
      </c>
      <c r="F182" s="491">
        <f t="shared" si="56"/>
        <v>0</v>
      </c>
      <c r="G182" s="491">
        <f t="shared" si="56"/>
        <v>3449223.8000000003</v>
      </c>
    </row>
    <row r="183" spans="1:7">
      <c r="A183" s="1990" t="s">
        <v>636</v>
      </c>
      <c r="B183" s="1989"/>
      <c r="C183" s="1989" t="s">
        <v>637</v>
      </c>
      <c r="D183" s="491">
        <f t="shared" ref="D183:G183" si="57">D4+D5-D7+D38+D39+D40+D41+D43+D13-D16+D57+D58+D60+D62</f>
        <v>0</v>
      </c>
      <c r="E183" s="491">
        <f t="shared" si="57"/>
        <v>0</v>
      </c>
      <c r="F183" s="491">
        <f t="shared" si="57"/>
        <v>0</v>
      </c>
      <c r="G183" s="491">
        <f t="shared" si="57"/>
        <v>2930115</v>
      </c>
    </row>
    <row r="184" spans="1:7">
      <c r="A184" s="1990" t="s">
        <v>638</v>
      </c>
      <c r="B184" s="1989"/>
      <c r="C184" s="1989" t="s">
        <v>639</v>
      </c>
      <c r="D184" s="491">
        <f t="shared" ref="D184:G184" si="58">D183+D170</f>
        <v>0</v>
      </c>
      <c r="E184" s="491">
        <f t="shared" si="58"/>
        <v>0</v>
      </c>
      <c r="F184" s="491">
        <f t="shared" si="58"/>
        <v>0</v>
      </c>
      <c r="G184" s="491">
        <f t="shared" si="58"/>
        <v>3446760.5</v>
      </c>
    </row>
    <row r="185" spans="1:7">
      <c r="A185" s="1990"/>
      <c r="B185" s="1989"/>
      <c r="C185" s="1989" t="s">
        <v>640</v>
      </c>
      <c r="D185" s="491">
        <f t="shared" ref="D185:G186" si="59">D181-D183</f>
        <v>0</v>
      </c>
      <c r="E185" s="491">
        <f t="shared" si="59"/>
        <v>0</v>
      </c>
      <c r="F185" s="491">
        <f t="shared" si="59"/>
        <v>0</v>
      </c>
      <c r="G185" s="491">
        <f t="shared" si="59"/>
        <v>215366.10000000009</v>
      </c>
    </row>
    <row r="186" spans="1:7">
      <c r="A186" s="1990"/>
      <c r="B186" s="1989"/>
      <c r="C186" s="1989" t="s">
        <v>641</v>
      </c>
      <c r="D186" s="491">
        <f t="shared" si="59"/>
        <v>0</v>
      </c>
      <c r="E186" s="491">
        <f t="shared" si="59"/>
        <v>0</v>
      </c>
      <c r="F186" s="491">
        <f t="shared" si="59"/>
        <v>0</v>
      </c>
      <c r="G186" s="491">
        <f t="shared" si="59"/>
        <v>2463.3000000002794</v>
      </c>
    </row>
  </sheetData>
  <sheetProtection selectLockedCells="1" sort="0" autoFilter="0" pivotTables="0"/>
  <autoFilter ref="A1:AQ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64" fitToHeight="8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2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view="pageLayout" topLeftCell="A22" zoomScaleNormal="115" workbookViewId="0">
      <selection activeCell="C208" sqref="C208"/>
    </sheetView>
  </sheetViews>
  <sheetFormatPr baseColWidth="10" defaultColWidth="11.42578125" defaultRowHeight="12.75"/>
  <cols>
    <col min="1" max="1" width="17.140625" style="554" customWidth="1"/>
    <col min="2" max="2" width="1.7109375" style="554" customWidth="1"/>
    <col min="3" max="3" width="44.7109375" style="554" customWidth="1"/>
    <col min="4" max="16384" width="11.42578125" style="554"/>
  </cols>
  <sheetData>
    <row r="1" spans="1:40" s="544" customFormat="1" ht="18" customHeight="1">
      <c r="A1" s="537" t="s">
        <v>189</v>
      </c>
      <c r="B1" s="538" t="s">
        <v>420</v>
      </c>
      <c r="C1" s="539" t="s">
        <v>421</v>
      </c>
      <c r="D1" s="540" t="s">
        <v>23</v>
      </c>
      <c r="E1" s="541" t="s">
        <v>22</v>
      </c>
      <c r="F1" s="540" t="s">
        <v>23</v>
      </c>
      <c r="G1" s="541" t="s">
        <v>22</v>
      </c>
      <c r="H1" s="542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  <c r="AK1" s="543"/>
      <c r="AL1" s="543"/>
      <c r="AM1" s="543"/>
      <c r="AN1" s="543"/>
    </row>
    <row r="2" spans="1:40" s="550" customFormat="1" ht="15" customHeight="1">
      <c r="A2" s="545"/>
      <c r="B2" s="546"/>
      <c r="C2" s="547" t="s">
        <v>191</v>
      </c>
      <c r="D2" s="548">
        <v>2016</v>
      </c>
      <c r="E2" s="549">
        <v>2017</v>
      </c>
      <c r="F2" s="548">
        <v>2017</v>
      </c>
      <c r="G2" s="549">
        <v>2018</v>
      </c>
    </row>
    <row r="3" spans="1:40" ht="15" customHeight="1">
      <c r="A3" s="551" t="s">
        <v>192</v>
      </c>
      <c r="B3" s="552"/>
      <c r="C3" s="552"/>
      <c r="D3" s="553"/>
      <c r="E3" s="553"/>
      <c r="F3" s="553"/>
      <c r="G3" s="553"/>
    </row>
    <row r="4" spans="1:40" s="558" customFormat="1" ht="12.75" customHeight="1">
      <c r="A4" s="555">
        <v>30</v>
      </c>
      <c r="B4" s="556"/>
      <c r="C4" s="557" t="s">
        <v>33</v>
      </c>
      <c r="D4" s="280">
        <v>23181.7</v>
      </c>
      <c r="E4" s="280">
        <v>24598.3</v>
      </c>
      <c r="F4" s="281">
        <v>24453.3</v>
      </c>
      <c r="G4" s="281">
        <v>25241.3</v>
      </c>
    </row>
    <row r="5" spans="1:40" s="558" customFormat="1" ht="12.75" customHeight="1">
      <c r="A5" s="559">
        <v>31</v>
      </c>
      <c r="B5" s="560"/>
      <c r="C5" s="561" t="s">
        <v>193</v>
      </c>
      <c r="D5" s="286">
        <v>14808.7</v>
      </c>
      <c r="E5" s="286">
        <v>15651.7</v>
      </c>
      <c r="F5" s="287">
        <v>16996.7</v>
      </c>
      <c r="G5" s="287">
        <v>17644.3</v>
      </c>
    </row>
    <row r="6" spans="1:40" s="558" customFormat="1" ht="12.75" customHeight="1">
      <c r="A6" s="562" t="s">
        <v>36</v>
      </c>
      <c r="B6" s="563"/>
      <c r="C6" s="564" t="s">
        <v>194</v>
      </c>
      <c r="D6" s="286">
        <v>3776.4</v>
      </c>
      <c r="E6" s="286">
        <v>4124</v>
      </c>
      <c r="F6" s="287">
        <v>3600.3</v>
      </c>
      <c r="G6" s="287">
        <v>3967.8</v>
      </c>
    </row>
    <row r="7" spans="1:40" s="558" customFormat="1" ht="12.75" customHeight="1">
      <c r="A7" s="562" t="s">
        <v>195</v>
      </c>
      <c r="B7" s="563"/>
      <c r="C7" s="564" t="s">
        <v>196</v>
      </c>
      <c r="D7" s="286">
        <v>-19.8</v>
      </c>
      <c r="E7" s="286">
        <v>0</v>
      </c>
      <c r="F7" s="287">
        <v>1831</v>
      </c>
      <c r="G7" s="287">
        <v>0</v>
      </c>
    </row>
    <row r="8" spans="1:40" s="558" customFormat="1" ht="12.75" customHeight="1">
      <c r="A8" s="565">
        <v>330</v>
      </c>
      <c r="B8" s="560"/>
      <c r="C8" s="561" t="s">
        <v>197</v>
      </c>
      <c r="D8" s="286">
        <v>3185.6</v>
      </c>
      <c r="E8" s="286">
        <v>3700</v>
      </c>
      <c r="F8" s="287">
        <v>3210.6</v>
      </c>
      <c r="G8" s="287">
        <v>3967.8</v>
      </c>
    </row>
    <row r="9" spans="1:40" s="558" customFormat="1" ht="12.75" customHeight="1">
      <c r="A9" s="565">
        <v>332</v>
      </c>
      <c r="B9" s="560"/>
      <c r="C9" s="561" t="s">
        <v>198</v>
      </c>
      <c r="D9" s="286">
        <v>0</v>
      </c>
      <c r="E9" s="286">
        <v>0</v>
      </c>
      <c r="F9" s="287">
        <v>0</v>
      </c>
      <c r="G9" s="287">
        <v>0</v>
      </c>
    </row>
    <row r="10" spans="1:40" s="558" customFormat="1" ht="12.75" customHeight="1">
      <c r="A10" s="565">
        <v>339</v>
      </c>
      <c r="B10" s="560"/>
      <c r="C10" s="561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0" s="558" customFormat="1" ht="12.75" customHeight="1">
      <c r="A11" s="559">
        <v>350</v>
      </c>
      <c r="B11" s="560"/>
      <c r="C11" s="561" t="s">
        <v>200</v>
      </c>
      <c r="D11" s="286">
        <v>156.6</v>
      </c>
      <c r="E11" s="286">
        <v>115</v>
      </c>
      <c r="F11" s="287">
        <v>108.7</v>
      </c>
      <c r="G11" s="287">
        <v>115</v>
      </c>
    </row>
    <row r="12" spans="1:40" s="569" customFormat="1">
      <c r="A12" s="566">
        <v>351</v>
      </c>
      <c r="B12" s="567"/>
      <c r="C12" s="568" t="s">
        <v>201</v>
      </c>
      <c r="D12" s="286">
        <v>785.9</v>
      </c>
      <c r="E12" s="286">
        <v>491.5</v>
      </c>
      <c r="F12" s="287">
        <v>1342.2</v>
      </c>
      <c r="G12" s="287">
        <v>670</v>
      </c>
    </row>
    <row r="13" spans="1:40" s="558" customFormat="1" ht="12.75" customHeight="1">
      <c r="A13" s="559">
        <v>36</v>
      </c>
      <c r="B13" s="560"/>
      <c r="C13" s="561" t="s">
        <v>202</v>
      </c>
      <c r="D13" s="286">
        <v>77344.2</v>
      </c>
      <c r="E13" s="286">
        <v>77064.899999999994</v>
      </c>
      <c r="F13" s="287">
        <v>78431.5</v>
      </c>
      <c r="G13" s="287">
        <v>78284.899999999994</v>
      </c>
    </row>
    <row r="14" spans="1:40" s="558" customFormat="1">
      <c r="A14" s="570" t="s">
        <v>203</v>
      </c>
      <c r="B14" s="560"/>
      <c r="C14" s="571" t="s">
        <v>204</v>
      </c>
      <c r="D14" s="298">
        <v>29639.9</v>
      </c>
      <c r="E14" s="298">
        <v>27408.5</v>
      </c>
      <c r="F14" s="299">
        <v>28561.7</v>
      </c>
      <c r="G14" s="299">
        <v>27442.5</v>
      </c>
    </row>
    <row r="15" spans="1:40" s="558" customFormat="1">
      <c r="A15" s="570" t="s">
        <v>205</v>
      </c>
      <c r="B15" s="560"/>
      <c r="C15" s="571" t="s">
        <v>206</v>
      </c>
      <c r="D15" s="298">
        <v>8808.6</v>
      </c>
      <c r="E15" s="298">
        <v>9853</v>
      </c>
      <c r="F15" s="299">
        <v>9243.9</v>
      </c>
      <c r="G15" s="299">
        <v>10003</v>
      </c>
    </row>
    <row r="16" spans="1:40" s="573" customFormat="1" ht="26.25" customHeight="1">
      <c r="A16" s="570" t="s">
        <v>207</v>
      </c>
      <c r="B16" s="572"/>
      <c r="C16" s="571" t="s">
        <v>208</v>
      </c>
      <c r="D16" s="301">
        <v>26.6</v>
      </c>
      <c r="E16" s="301">
        <v>95</v>
      </c>
      <c r="F16" s="302">
        <v>89.5</v>
      </c>
      <c r="G16" s="302">
        <v>81</v>
      </c>
    </row>
    <row r="17" spans="1:7" s="574" customFormat="1">
      <c r="A17" s="559">
        <v>37</v>
      </c>
      <c r="B17" s="560"/>
      <c r="C17" s="561" t="s">
        <v>209</v>
      </c>
      <c r="D17" s="286">
        <v>23478.7</v>
      </c>
      <c r="E17" s="286">
        <v>22961</v>
      </c>
      <c r="F17" s="287">
        <v>23316.3</v>
      </c>
      <c r="G17" s="287">
        <v>22854</v>
      </c>
    </row>
    <row r="18" spans="1:7" s="574" customFormat="1">
      <c r="A18" s="565" t="s">
        <v>210</v>
      </c>
      <c r="B18" s="560"/>
      <c r="C18" s="561" t="s">
        <v>211</v>
      </c>
      <c r="D18" s="298">
        <v>0</v>
      </c>
      <c r="E18" s="298">
        <v>0</v>
      </c>
      <c r="F18" s="299">
        <v>0</v>
      </c>
      <c r="G18" s="299">
        <v>0</v>
      </c>
    </row>
    <row r="19" spans="1:7" s="574" customFormat="1">
      <c r="A19" s="565" t="s">
        <v>212</v>
      </c>
      <c r="B19" s="560"/>
      <c r="C19" s="561" t="s">
        <v>213</v>
      </c>
      <c r="D19" s="298">
        <v>0</v>
      </c>
      <c r="E19" s="298">
        <v>0</v>
      </c>
      <c r="F19" s="299">
        <v>0</v>
      </c>
      <c r="G19" s="299">
        <v>0</v>
      </c>
    </row>
    <row r="20" spans="1:7" s="558" customFormat="1" ht="12.75" customHeight="1">
      <c r="A20" s="575">
        <v>39</v>
      </c>
      <c r="B20" s="576"/>
      <c r="C20" s="577" t="s">
        <v>214</v>
      </c>
      <c r="D20" s="308">
        <v>8158.5</v>
      </c>
      <c r="E20" s="308">
        <v>8044</v>
      </c>
      <c r="F20" s="309">
        <v>8389.7000000000007</v>
      </c>
      <c r="G20" s="309">
        <v>8946.5</v>
      </c>
    </row>
    <row r="21" spans="1:7" ht="12.75" customHeight="1">
      <c r="A21" s="578"/>
      <c r="B21" s="578"/>
      <c r="C21" s="579" t="s">
        <v>215</v>
      </c>
      <c r="D21" s="312">
        <f t="shared" ref="D21:G21" si="0">D4+D5+SUM(D8:D13)+D17</f>
        <v>142941.40000000002</v>
      </c>
      <c r="E21" s="312">
        <f t="shared" si="0"/>
        <v>144582.39999999999</v>
      </c>
      <c r="F21" s="312">
        <f t="shared" si="0"/>
        <v>147859.29999999999</v>
      </c>
      <c r="G21" s="312">
        <f t="shared" si="0"/>
        <v>148777.29999999999</v>
      </c>
    </row>
    <row r="22" spans="1:7" s="558" customFormat="1" ht="12.75" customHeight="1">
      <c r="A22" s="565" t="s">
        <v>216</v>
      </c>
      <c r="B22" s="560"/>
      <c r="C22" s="561" t="s">
        <v>217</v>
      </c>
      <c r="D22" s="313">
        <v>40798.199999999997</v>
      </c>
      <c r="E22" s="313">
        <v>37713</v>
      </c>
      <c r="F22" s="314">
        <v>43166.8</v>
      </c>
      <c r="G22" s="314">
        <v>40088</v>
      </c>
    </row>
    <row r="23" spans="1:7" s="558" customFormat="1" ht="12.75" customHeight="1">
      <c r="A23" s="565" t="s">
        <v>218</v>
      </c>
      <c r="B23" s="560"/>
      <c r="C23" s="561" t="s">
        <v>219</v>
      </c>
      <c r="D23" s="313">
        <v>9958.7000000000007</v>
      </c>
      <c r="E23" s="313">
        <v>9404</v>
      </c>
      <c r="F23" s="314">
        <v>11762.4</v>
      </c>
      <c r="G23" s="314">
        <v>10404</v>
      </c>
    </row>
    <row r="24" spans="1:7" s="580" customFormat="1" ht="12.75" customHeight="1">
      <c r="A24" s="559">
        <v>41</v>
      </c>
      <c r="B24" s="560"/>
      <c r="C24" s="561" t="s">
        <v>220</v>
      </c>
      <c r="D24" s="313">
        <v>2266.5</v>
      </c>
      <c r="E24" s="313">
        <v>2271</v>
      </c>
      <c r="F24" s="314">
        <v>3311.2</v>
      </c>
      <c r="G24" s="314">
        <v>2373</v>
      </c>
    </row>
    <row r="25" spans="1:7" s="558" customFormat="1" ht="12.75" customHeight="1">
      <c r="A25" s="581">
        <v>42</v>
      </c>
      <c r="B25" s="582"/>
      <c r="C25" s="561" t="s">
        <v>221</v>
      </c>
      <c r="D25" s="318">
        <v>13117.4</v>
      </c>
      <c r="E25" s="318">
        <v>12405</v>
      </c>
      <c r="F25" s="319">
        <v>13439.9</v>
      </c>
      <c r="G25" s="319">
        <v>12385</v>
      </c>
    </row>
    <row r="26" spans="1:7" s="583" customFormat="1" ht="12.75" customHeight="1">
      <c r="A26" s="566">
        <v>430</v>
      </c>
      <c r="B26" s="560"/>
      <c r="C26" s="561" t="s">
        <v>222</v>
      </c>
      <c r="D26" s="320">
        <v>164</v>
      </c>
      <c r="E26" s="320">
        <v>103</v>
      </c>
      <c r="F26" s="321">
        <v>191.2</v>
      </c>
      <c r="G26" s="321">
        <v>133</v>
      </c>
    </row>
    <row r="27" spans="1:7" s="583" customFormat="1" ht="12.75" customHeight="1">
      <c r="A27" s="566">
        <v>431</v>
      </c>
      <c r="B27" s="560"/>
      <c r="C27" s="561" t="s">
        <v>223</v>
      </c>
      <c r="D27" s="320">
        <v>0</v>
      </c>
      <c r="E27" s="320">
        <v>0</v>
      </c>
      <c r="F27" s="321">
        <v>0</v>
      </c>
      <c r="G27" s="321">
        <v>0</v>
      </c>
    </row>
    <row r="28" spans="1:7" s="583" customFormat="1" ht="12.75" customHeight="1">
      <c r="A28" s="566">
        <v>432</v>
      </c>
      <c r="B28" s="560"/>
      <c r="C28" s="561" t="s">
        <v>224</v>
      </c>
      <c r="D28" s="320">
        <v>0</v>
      </c>
      <c r="E28" s="320">
        <v>0</v>
      </c>
      <c r="F28" s="321">
        <v>0</v>
      </c>
      <c r="G28" s="321">
        <v>0</v>
      </c>
    </row>
    <row r="29" spans="1:7" s="583" customFormat="1" ht="12.75" customHeight="1">
      <c r="A29" s="566">
        <v>439</v>
      </c>
      <c r="B29" s="560"/>
      <c r="C29" s="561" t="s">
        <v>225</v>
      </c>
      <c r="D29" s="320">
        <v>10.3</v>
      </c>
      <c r="E29" s="320">
        <v>10</v>
      </c>
      <c r="F29" s="321">
        <v>10.4</v>
      </c>
      <c r="G29" s="321">
        <v>10</v>
      </c>
    </row>
    <row r="30" spans="1:7" s="558" customFormat="1" ht="25.5">
      <c r="A30" s="566">
        <v>450</v>
      </c>
      <c r="B30" s="567"/>
      <c r="C30" s="568" t="s">
        <v>226</v>
      </c>
      <c r="D30" s="323">
        <v>0</v>
      </c>
      <c r="E30" s="323">
        <v>0</v>
      </c>
      <c r="F30" s="324">
        <v>0</v>
      </c>
      <c r="G30" s="324">
        <v>0</v>
      </c>
    </row>
    <row r="31" spans="1:7" s="569" customFormat="1" ht="25.5">
      <c r="A31" s="566">
        <v>451</v>
      </c>
      <c r="B31" s="567"/>
      <c r="C31" s="568" t="s">
        <v>227</v>
      </c>
      <c r="D31" s="325">
        <v>416.7</v>
      </c>
      <c r="E31" s="325">
        <v>512.5</v>
      </c>
      <c r="F31" s="326">
        <v>602.1</v>
      </c>
      <c r="G31" s="326">
        <v>423</v>
      </c>
    </row>
    <row r="32" spans="1:7" s="558" customFormat="1" ht="12.75" customHeight="1">
      <c r="A32" s="559">
        <v>46</v>
      </c>
      <c r="B32" s="560"/>
      <c r="C32" s="561" t="s">
        <v>228</v>
      </c>
      <c r="D32" s="318">
        <v>46342.5</v>
      </c>
      <c r="E32" s="318">
        <v>44034.5</v>
      </c>
      <c r="F32" s="319">
        <v>46967.7</v>
      </c>
      <c r="G32" s="319">
        <v>45315.5</v>
      </c>
    </row>
    <row r="33" spans="1:7" s="569" customFormat="1" ht="12.75" customHeight="1">
      <c r="A33" s="584" t="s">
        <v>229</v>
      </c>
      <c r="B33" s="563"/>
      <c r="C33" s="564" t="s">
        <v>230</v>
      </c>
      <c r="D33" s="318">
        <v>0</v>
      </c>
      <c r="E33" s="318">
        <v>0</v>
      </c>
      <c r="F33" s="319">
        <v>0</v>
      </c>
      <c r="G33" s="319">
        <v>0</v>
      </c>
    </row>
    <row r="34" spans="1:7" s="558" customFormat="1" ht="15" customHeight="1">
      <c r="A34" s="559">
        <v>47</v>
      </c>
      <c r="B34" s="560"/>
      <c r="C34" s="561" t="s">
        <v>209</v>
      </c>
      <c r="D34" s="318">
        <v>23478.7</v>
      </c>
      <c r="E34" s="318">
        <v>22961</v>
      </c>
      <c r="F34" s="319">
        <v>23316.3</v>
      </c>
      <c r="G34" s="319">
        <v>22854</v>
      </c>
    </row>
    <row r="35" spans="1:7" s="558" customFormat="1" ht="15" customHeight="1">
      <c r="A35" s="575">
        <v>49</v>
      </c>
      <c r="B35" s="576"/>
      <c r="C35" s="577" t="s">
        <v>231</v>
      </c>
      <c r="D35" s="328">
        <v>8158.5</v>
      </c>
      <c r="E35" s="328">
        <v>8044</v>
      </c>
      <c r="F35" s="329">
        <v>8389.7000000000007</v>
      </c>
      <c r="G35" s="329">
        <v>8946.5</v>
      </c>
    </row>
    <row r="36" spans="1:7" s="588" customFormat="1" ht="13.5" customHeight="1">
      <c r="A36" s="585"/>
      <c r="B36" s="586"/>
      <c r="C36" s="587" t="s">
        <v>232</v>
      </c>
      <c r="D36" s="333">
        <f t="shared" ref="D36:G36" si="1">D22+D23+D24+D25+D26+D27+D28+D29+D30+D31+D32+D34</f>
        <v>136553</v>
      </c>
      <c r="E36" s="333">
        <f t="shared" si="1"/>
        <v>129414</v>
      </c>
      <c r="F36" s="333">
        <f t="shared" si="1"/>
        <v>142768</v>
      </c>
      <c r="G36" s="333">
        <f t="shared" si="1"/>
        <v>133985.5</v>
      </c>
    </row>
    <row r="37" spans="1:7" s="543" customFormat="1" ht="15" customHeight="1">
      <c r="A37" s="585"/>
      <c r="B37" s="586"/>
      <c r="C37" s="587" t="s">
        <v>233</v>
      </c>
      <c r="D37" s="333">
        <f t="shared" ref="D37:G37" si="2">D36-D21</f>
        <v>-6388.4000000000233</v>
      </c>
      <c r="E37" s="333">
        <f t="shared" si="2"/>
        <v>-15168.399999999994</v>
      </c>
      <c r="F37" s="333">
        <f t="shared" si="2"/>
        <v>-5091.2999999999884</v>
      </c>
      <c r="G37" s="333">
        <f t="shared" si="2"/>
        <v>-14791.799999999988</v>
      </c>
    </row>
    <row r="38" spans="1:7" s="569" customFormat="1" ht="15" customHeight="1">
      <c r="A38" s="565">
        <v>340</v>
      </c>
      <c r="B38" s="560"/>
      <c r="C38" s="561" t="s">
        <v>234</v>
      </c>
      <c r="D38" s="335">
        <v>0</v>
      </c>
      <c r="E38" s="335">
        <v>0</v>
      </c>
      <c r="F38" s="336">
        <v>0</v>
      </c>
      <c r="G38" s="336">
        <v>0</v>
      </c>
    </row>
    <row r="39" spans="1:7" s="569" customFormat="1" ht="15" customHeight="1">
      <c r="A39" s="565">
        <v>341</v>
      </c>
      <c r="B39" s="560"/>
      <c r="C39" s="561" t="s">
        <v>235</v>
      </c>
      <c r="D39" s="335">
        <v>0</v>
      </c>
      <c r="E39" s="335">
        <v>0</v>
      </c>
      <c r="F39" s="336">
        <v>0</v>
      </c>
      <c r="G39" s="336">
        <v>0</v>
      </c>
    </row>
    <row r="40" spans="1:7" s="569" customFormat="1" ht="15" customHeight="1">
      <c r="A40" s="565">
        <v>342</v>
      </c>
      <c r="B40" s="560"/>
      <c r="C40" s="561" t="s">
        <v>236</v>
      </c>
      <c r="D40" s="335">
        <v>0</v>
      </c>
      <c r="E40" s="335">
        <v>0</v>
      </c>
      <c r="F40" s="336">
        <v>0</v>
      </c>
      <c r="G40" s="336">
        <v>0</v>
      </c>
    </row>
    <row r="41" spans="1:7" s="569" customFormat="1" ht="15" customHeight="1">
      <c r="A41" s="565">
        <v>343</v>
      </c>
      <c r="B41" s="560"/>
      <c r="C41" s="561" t="s">
        <v>237</v>
      </c>
      <c r="D41" s="335">
        <v>164.3</v>
      </c>
      <c r="E41" s="335">
        <v>44</v>
      </c>
      <c r="F41" s="336">
        <v>12.8</v>
      </c>
      <c r="G41" s="336">
        <v>44</v>
      </c>
    </row>
    <row r="42" spans="1:7" s="569" customFormat="1" ht="15" customHeight="1">
      <c r="A42" s="565">
        <v>344</v>
      </c>
      <c r="B42" s="560"/>
      <c r="C42" s="561" t="s">
        <v>238</v>
      </c>
      <c r="D42" s="335">
        <v>0</v>
      </c>
      <c r="E42" s="335">
        <v>0</v>
      </c>
      <c r="F42" s="336">
        <v>0</v>
      </c>
      <c r="G42" s="336">
        <v>0</v>
      </c>
    </row>
    <row r="43" spans="1:7" s="569" customFormat="1" ht="15" customHeight="1">
      <c r="A43" s="565">
        <v>349</v>
      </c>
      <c r="B43" s="560"/>
      <c r="C43" s="561" t="s">
        <v>239</v>
      </c>
      <c r="D43" s="335">
        <v>0</v>
      </c>
      <c r="E43" s="335">
        <v>0</v>
      </c>
      <c r="F43" s="336">
        <v>0</v>
      </c>
      <c r="G43" s="336">
        <v>0</v>
      </c>
    </row>
    <row r="44" spans="1:7" s="558" customFormat="1" ht="15" customHeight="1">
      <c r="A44" s="559">
        <v>440</v>
      </c>
      <c r="B44" s="560"/>
      <c r="C44" s="561" t="s">
        <v>240</v>
      </c>
      <c r="D44" s="335">
        <v>190.5</v>
      </c>
      <c r="E44" s="335">
        <v>170</v>
      </c>
      <c r="F44" s="336">
        <v>317.7</v>
      </c>
      <c r="G44" s="336">
        <v>172</v>
      </c>
    </row>
    <row r="45" spans="1:7" s="558" customFormat="1" ht="15" customHeight="1">
      <c r="A45" s="559">
        <v>441</v>
      </c>
      <c r="B45" s="560"/>
      <c r="C45" s="561" t="s">
        <v>241</v>
      </c>
      <c r="D45" s="335">
        <v>83</v>
      </c>
      <c r="E45" s="335">
        <v>0</v>
      </c>
      <c r="F45" s="336">
        <v>0</v>
      </c>
      <c r="G45" s="336">
        <v>0</v>
      </c>
    </row>
    <row r="46" spans="1:7" s="558" customFormat="1" ht="15" customHeight="1">
      <c r="A46" s="559">
        <v>442</v>
      </c>
      <c r="B46" s="560"/>
      <c r="C46" s="561" t="s">
        <v>242</v>
      </c>
      <c r="D46" s="335">
        <v>304.8</v>
      </c>
      <c r="E46" s="335">
        <v>295</v>
      </c>
      <c r="F46" s="336">
        <v>315.10000000000002</v>
      </c>
      <c r="G46" s="336">
        <v>310</v>
      </c>
    </row>
    <row r="47" spans="1:7" s="558" customFormat="1" ht="15" customHeight="1">
      <c r="A47" s="559">
        <v>443</v>
      </c>
      <c r="B47" s="560"/>
      <c r="C47" s="561" t="s">
        <v>243</v>
      </c>
      <c r="D47" s="335">
        <v>267.39999999999998</v>
      </c>
      <c r="E47" s="335">
        <v>315</v>
      </c>
      <c r="F47" s="336">
        <v>311.3</v>
      </c>
      <c r="G47" s="336">
        <v>316</v>
      </c>
    </row>
    <row r="48" spans="1:7" s="558" customFormat="1" ht="15" customHeight="1">
      <c r="A48" s="559">
        <v>444</v>
      </c>
      <c r="B48" s="560"/>
      <c r="C48" s="561" t="s">
        <v>238</v>
      </c>
      <c r="D48" s="335">
        <v>0</v>
      </c>
      <c r="E48" s="335">
        <v>0</v>
      </c>
      <c r="F48" s="336">
        <v>209</v>
      </c>
      <c r="G48" s="336">
        <v>0</v>
      </c>
    </row>
    <row r="49" spans="1:7" s="558" customFormat="1" ht="15" customHeight="1">
      <c r="A49" s="559">
        <v>445</v>
      </c>
      <c r="B49" s="560"/>
      <c r="C49" s="561" t="s">
        <v>244</v>
      </c>
      <c r="D49" s="335">
        <v>0</v>
      </c>
      <c r="E49" s="335">
        <v>0</v>
      </c>
      <c r="F49" s="336">
        <v>0</v>
      </c>
      <c r="G49" s="336">
        <v>0</v>
      </c>
    </row>
    <row r="50" spans="1:7" s="558" customFormat="1" ht="15" customHeight="1">
      <c r="A50" s="559">
        <v>446</v>
      </c>
      <c r="B50" s="560"/>
      <c r="C50" s="561" t="s">
        <v>245</v>
      </c>
      <c r="D50" s="335">
        <v>7546.1</v>
      </c>
      <c r="E50" s="335">
        <v>7545</v>
      </c>
      <c r="F50" s="336">
        <v>7546.1</v>
      </c>
      <c r="G50" s="336">
        <v>7545</v>
      </c>
    </row>
    <row r="51" spans="1:7" s="558" customFormat="1" ht="15" customHeight="1">
      <c r="A51" s="559">
        <v>447</v>
      </c>
      <c r="B51" s="560"/>
      <c r="C51" s="561" t="s">
        <v>246</v>
      </c>
      <c r="D51" s="335">
        <v>3506.2</v>
      </c>
      <c r="E51" s="335">
        <v>3839</v>
      </c>
      <c r="F51" s="336">
        <v>3899.9</v>
      </c>
      <c r="G51" s="336">
        <v>3656</v>
      </c>
    </row>
    <row r="52" spans="1:7" s="558" customFormat="1" ht="15" customHeight="1">
      <c r="A52" s="559">
        <v>448</v>
      </c>
      <c r="B52" s="560"/>
      <c r="C52" s="561" t="s">
        <v>247</v>
      </c>
      <c r="D52" s="335">
        <v>33.299999999999997</v>
      </c>
      <c r="E52" s="335">
        <v>25</v>
      </c>
      <c r="F52" s="336">
        <v>31.3</v>
      </c>
      <c r="G52" s="336">
        <v>25</v>
      </c>
    </row>
    <row r="53" spans="1:7" s="558" customFormat="1" ht="15" customHeight="1">
      <c r="A53" s="559">
        <v>449</v>
      </c>
      <c r="B53" s="560"/>
      <c r="C53" s="561" t="s">
        <v>248</v>
      </c>
      <c r="D53" s="335">
        <v>0</v>
      </c>
      <c r="E53" s="335">
        <v>0</v>
      </c>
      <c r="F53" s="336">
        <v>0</v>
      </c>
      <c r="G53" s="336">
        <v>0</v>
      </c>
    </row>
    <row r="54" spans="1:7" s="569" customFormat="1" ht="13.5" customHeight="1">
      <c r="A54" s="589" t="s">
        <v>249</v>
      </c>
      <c r="B54" s="590"/>
      <c r="C54" s="590" t="s">
        <v>250</v>
      </c>
      <c r="D54" s="339">
        <v>0</v>
      </c>
      <c r="E54" s="339">
        <v>0</v>
      </c>
      <c r="F54" s="340">
        <v>0</v>
      </c>
      <c r="G54" s="340">
        <v>0</v>
      </c>
    </row>
    <row r="55" spans="1:7" ht="15" customHeight="1">
      <c r="A55" s="591"/>
      <c r="B55" s="591"/>
      <c r="C55" s="579" t="s">
        <v>251</v>
      </c>
      <c r="D55" s="312">
        <f t="shared" ref="D55:G55" si="3">SUM(D44:D53)-SUM(D38:D43)</f>
        <v>11767</v>
      </c>
      <c r="E55" s="312">
        <f t="shared" si="3"/>
        <v>12145</v>
      </c>
      <c r="F55" s="312">
        <f t="shared" ref="F55" si="4">SUM(F44:F53)-SUM(F38:F43)</f>
        <v>12617.6</v>
      </c>
      <c r="G55" s="312">
        <f t="shared" si="3"/>
        <v>11980</v>
      </c>
    </row>
    <row r="56" spans="1:7" ht="14.25" customHeight="1">
      <c r="A56" s="591"/>
      <c r="B56" s="591"/>
      <c r="C56" s="579" t="s">
        <v>252</v>
      </c>
      <c r="D56" s="312">
        <f t="shared" ref="D56:G56" si="5">D55+D37</f>
        <v>5378.5999999999767</v>
      </c>
      <c r="E56" s="312">
        <f t="shared" si="5"/>
        <v>-3023.3999999999942</v>
      </c>
      <c r="F56" s="312">
        <f t="shared" si="5"/>
        <v>7526.300000000012</v>
      </c>
      <c r="G56" s="312">
        <f t="shared" si="5"/>
        <v>-2811.7999999999884</v>
      </c>
    </row>
    <row r="57" spans="1:7" s="558" customFormat="1" ht="15.75" customHeight="1">
      <c r="A57" s="592">
        <v>380</v>
      </c>
      <c r="B57" s="593"/>
      <c r="C57" s="594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558" customFormat="1" ht="15.75" customHeight="1">
      <c r="A58" s="592">
        <v>381</v>
      </c>
      <c r="B58" s="593"/>
      <c r="C58" s="594" t="s">
        <v>254</v>
      </c>
      <c r="D58" s="345">
        <v>0</v>
      </c>
      <c r="E58" s="345">
        <v>0</v>
      </c>
      <c r="F58" s="346">
        <v>0</v>
      </c>
      <c r="G58" s="346">
        <v>0</v>
      </c>
    </row>
    <row r="59" spans="1:7" s="569" customFormat="1" ht="25.5">
      <c r="A59" s="566">
        <v>383</v>
      </c>
      <c r="B59" s="567"/>
      <c r="C59" s="568" t="s">
        <v>255</v>
      </c>
      <c r="D59" s="347">
        <v>3058.1</v>
      </c>
      <c r="E59" s="347">
        <v>-190</v>
      </c>
      <c r="F59" s="348">
        <v>-517</v>
      </c>
      <c r="G59" s="348">
        <v>-517</v>
      </c>
    </row>
    <row r="60" spans="1:7" s="569" customFormat="1">
      <c r="A60" s="566">
        <v>3840</v>
      </c>
      <c r="B60" s="567"/>
      <c r="C60" s="568" t="s">
        <v>256</v>
      </c>
      <c r="D60" s="349">
        <v>0</v>
      </c>
      <c r="E60" s="349">
        <v>0</v>
      </c>
      <c r="F60" s="350">
        <v>0</v>
      </c>
      <c r="G60" s="350">
        <v>0</v>
      </c>
    </row>
    <row r="61" spans="1:7" s="569" customFormat="1">
      <c r="A61" s="566">
        <v>3841</v>
      </c>
      <c r="B61" s="567"/>
      <c r="C61" s="568" t="s">
        <v>257</v>
      </c>
      <c r="D61" s="349">
        <v>0</v>
      </c>
      <c r="E61" s="349">
        <v>0</v>
      </c>
      <c r="F61" s="350">
        <v>0</v>
      </c>
      <c r="G61" s="350">
        <v>0</v>
      </c>
    </row>
    <row r="62" spans="1:7" s="569" customFormat="1">
      <c r="A62" s="595">
        <v>386</v>
      </c>
      <c r="B62" s="596"/>
      <c r="C62" s="597" t="s">
        <v>258</v>
      </c>
      <c r="D62" s="349">
        <v>0</v>
      </c>
      <c r="E62" s="349">
        <v>0</v>
      </c>
      <c r="F62" s="350">
        <v>0</v>
      </c>
      <c r="G62" s="350">
        <v>0</v>
      </c>
    </row>
    <row r="63" spans="1:7" s="569" customFormat="1" ht="25.5">
      <c r="A63" s="566">
        <v>387</v>
      </c>
      <c r="B63" s="567"/>
      <c r="C63" s="568" t="s">
        <v>259</v>
      </c>
      <c r="D63" s="349">
        <v>0</v>
      </c>
      <c r="E63" s="349">
        <v>0</v>
      </c>
      <c r="F63" s="350">
        <v>0</v>
      </c>
      <c r="G63" s="350">
        <v>0</v>
      </c>
    </row>
    <row r="64" spans="1:7" s="569" customFormat="1">
      <c r="A64" s="565">
        <v>389</v>
      </c>
      <c r="B64" s="598"/>
      <c r="C64" s="561" t="s">
        <v>61</v>
      </c>
      <c r="D64" s="335">
        <v>0</v>
      </c>
      <c r="E64" s="335">
        <v>0</v>
      </c>
      <c r="F64" s="336">
        <v>7000</v>
      </c>
      <c r="G64" s="336">
        <v>0</v>
      </c>
    </row>
    <row r="65" spans="1:7" s="558" customFormat="1">
      <c r="A65" s="559" t="s">
        <v>260</v>
      </c>
      <c r="B65" s="560"/>
      <c r="C65" s="561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601" customFormat="1">
      <c r="A66" s="599" t="s">
        <v>262</v>
      </c>
      <c r="B66" s="600"/>
      <c r="C66" s="568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558" customFormat="1">
      <c r="A67" s="599">
        <v>481</v>
      </c>
      <c r="B67" s="560"/>
      <c r="C67" s="561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558" customFormat="1">
      <c r="A68" s="599">
        <v>482</v>
      </c>
      <c r="B68" s="560"/>
      <c r="C68" s="561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558" customFormat="1">
      <c r="A69" s="599">
        <v>483</v>
      </c>
      <c r="B69" s="560"/>
      <c r="C69" s="561" t="s">
        <v>266</v>
      </c>
      <c r="D69" s="335">
        <v>671.2</v>
      </c>
      <c r="E69" s="335">
        <v>25</v>
      </c>
      <c r="F69" s="336">
        <v>0</v>
      </c>
      <c r="G69" s="336">
        <v>25</v>
      </c>
    </row>
    <row r="70" spans="1:7" s="558" customFormat="1">
      <c r="A70" s="599">
        <v>484</v>
      </c>
      <c r="B70" s="560"/>
      <c r="C70" s="561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558" customFormat="1">
      <c r="A71" s="599">
        <v>485</v>
      </c>
      <c r="B71" s="560"/>
      <c r="C71" s="561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558" customFormat="1">
      <c r="A72" s="599">
        <v>486</v>
      </c>
      <c r="B72" s="560"/>
      <c r="C72" s="561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569" customFormat="1">
      <c r="A73" s="599">
        <v>487</v>
      </c>
      <c r="B73" s="563"/>
      <c r="C73" s="561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569" customFormat="1">
      <c r="A74" s="599">
        <v>489</v>
      </c>
      <c r="B74" s="602"/>
      <c r="C74" s="577" t="s">
        <v>78</v>
      </c>
      <c r="D74" s="335">
        <v>818</v>
      </c>
      <c r="E74" s="335">
        <v>548</v>
      </c>
      <c r="F74" s="336">
        <v>1273</v>
      </c>
      <c r="G74" s="336">
        <v>466</v>
      </c>
    </row>
    <row r="75" spans="1:7" s="569" customFormat="1">
      <c r="A75" s="603" t="s">
        <v>271</v>
      </c>
      <c r="B75" s="602"/>
      <c r="C75" s="590" t="s">
        <v>272</v>
      </c>
      <c r="D75" s="335">
        <v>0</v>
      </c>
      <c r="E75" s="335">
        <v>0</v>
      </c>
      <c r="F75" s="336">
        <v>0</v>
      </c>
      <c r="G75" s="336">
        <v>0</v>
      </c>
    </row>
    <row r="76" spans="1:7">
      <c r="A76" s="578"/>
      <c r="B76" s="578"/>
      <c r="C76" s="579" t="s">
        <v>273</v>
      </c>
      <c r="D76" s="312">
        <f t="shared" ref="D76:G76" si="6">SUM(D65:D74)-SUM(D57:D64)</f>
        <v>-1568.8999999999999</v>
      </c>
      <c r="E76" s="312">
        <f t="shared" si="6"/>
        <v>763</v>
      </c>
      <c r="F76" s="312">
        <f t="shared" ref="F76" si="7">SUM(F65:F74)-SUM(F57:F64)</f>
        <v>-5210</v>
      </c>
      <c r="G76" s="312">
        <f t="shared" si="6"/>
        <v>1008</v>
      </c>
    </row>
    <row r="77" spans="1:7">
      <c r="A77" s="604"/>
      <c r="B77" s="604"/>
      <c r="C77" s="579" t="s">
        <v>274</v>
      </c>
      <c r="D77" s="312">
        <f t="shared" ref="D77:G77" si="8">D56+D76</f>
        <v>3809.6999999999771</v>
      </c>
      <c r="E77" s="312">
        <f t="shared" si="8"/>
        <v>-2260.3999999999942</v>
      </c>
      <c r="F77" s="312">
        <f t="shared" si="8"/>
        <v>2316.300000000012</v>
      </c>
      <c r="G77" s="312">
        <f t="shared" si="8"/>
        <v>-1803.7999999999884</v>
      </c>
    </row>
    <row r="78" spans="1:7">
      <c r="A78" s="605">
        <v>3</v>
      </c>
      <c r="B78" s="605"/>
      <c r="C78" s="606" t="s">
        <v>275</v>
      </c>
      <c r="D78" s="363">
        <f t="shared" ref="D78:G78" si="9">D20+D21+SUM(D38:D43)+SUM(D57:D64)</f>
        <v>154322.30000000002</v>
      </c>
      <c r="E78" s="363">
        <f t="shared" si="9"/>
        <v>152480.4</v>
      </c>
      <c r="F78" s="363">
        <f t="shared" si="9"/>
        <v>162744.79999999999</v>
      </c>
      <c r="G78" s="363">
        <f t="shared" si="9"/>
        <v>157250.79999999999</v>
      </c>
    </row>
    <row r="79" spans="1:7" ht="13.9" customHeight="1">
      <c r="A79" s="605">
        <v>4</v>
      </c>
      <c r="B79" s="605"/>
      <c r="C79" s="606" t="s">
        <v>276</v>
      </c>
      <c r="D79" s="363">
        <f t="shared" ref="D79:G79" si="10">D35+D36+SUM(D44:D53)+SUM(D65:D74)</f>
        <v>158132</v>
      </c>
      <c r="E79" s="363">
        <f t="shared" si="10"/>
        <v>150220</v>
      </c>
      <c r="F79" s="363">
        <f t="shared" si="10"/>
        <v>165061.1</v>
      </c>
      <c r="G79" s="363">
        <f t="shared" si="10"/>
        <v>155447</v>
      </c>
    </row>
    <row r="80" spans="1:7">
      <c r="A80" s="607"/>
      <c r="B80" s="607"/>
      <c r="C80" s="608"/>
    </row>
    <row r="81" spans="1:7">
      <c r="A81" s="609" t="s">
        <v>277</v>
      </c>
      <c r="B81" s="610"/>
      <c r="C81" s="610"/>
    </row>
    <row r="82" spans="1:7" s="558" customFormat="1">
      <c r="A82" s="611">
        <v>50</v>
      </c>
      <c r="B82" s="612"/>
      <c r="C82" s="612" t="s">
        <v>278</v>
      </c>
      <c r="D82" s="370">
        <v>13478.6</v>
      </c>
      <c r="E82" s="370">
        <v>11910</v>
      </c>
      <c r="F82" s="371">
        <v>7112.6</v>
      </c>
      <c r="G82" s="371">
        <v>15305</v>
      </c>
    </row>
    <row r="83" spans="1:7" s="558" customFormat="1">
      <c r="A83" s="611">
        <v>51</v>
      </c>
      <c r="B83" s="612"/>
      <c r="C83" s="612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558" customFormat="1">
      <c r="A84" s="611">
        <v>52</v>
      </c>
      <c r="B84" s="612"/>
      <c r="C84" s="612" t="s">
        <v>280</v>
      </c>
      <c r="D84" s="335">
        <v>0</v>
      </c>
      <c r="E84" s="335">
        <v>0</v>
      </c>
      <c r="F84" s="336">
        <v>0</v>
      </c>
      <c r="G84" s="336">
        <v>0</v>
      </c>
    </row>
    <row r="85" spans="1:7" s="558" customFormat="1">
      <c r="A85" s="613">
        <v>54</v>
      </c>
      <c r="B85" s="614"/>
      <c r="C85" s="614" t="s">
        <v>281</v>
      </c>
      <c r="D85" s="374">
        <v>57</v>
      </c>
      <c r="E85" s="374">
        <v>0</v>
      </c>
      <c r="F85" s="375">
        <v>43</v>
      </c>
      <c r="G85" s="375">
        <v>0</v>
      </c>
    </row>
    <row r="86" spans="1:7" s="558" customFormat="1">
      <c r="A86" s="613">
        <v>55</v>
      </c>
      <c r="B86" s="614"/>
      <c r="C86" s="614" t="s">
        <v>282</v>
      </c>
      <c r="D86" s="374">
        <v>0</v>
      </c>
      <c r="E86" s="374">
        <v>0</v>
      </c>
      <c r="F86" s="375">
        <v>0</v>
      </c>
      <c r="G86" s="375">
        <v>0</v>
      </c>
    </row>
    <row r="87" spans="1:7" s="558" customFormat="1">
      <c r="A87" s="613">
        <v>56</v>
      </c>
      <c r="B87" s="614"/>
      <c r="C87" s="614" t="s">
        <v>283</v>
      </c>
      <c r="D87" s="376">
        <v>3477.2</v>
      </c>
      <c r="E87" s="376">
        <v>1390</v>
      </c>
      <c r="F87" s="377">
        <v>765.4</v>
      </c>
      <c r="G87" s="377">
        <v>968</v>
      </c>
    </row>
    <row r="88" spans="1:7" s="558" customFormat="1">
      <c r="A88" s="611">
        <v>57</v>
      </c>
      <c r="B88" s="612"/>
      <c r="C88" s="612" t="s">
        <v>284</v>
      </c>
      <c r="D88" s="335">
        <v>0</v>
      </c>
      <c r="E88" s="335">
        <v>0</v>
      </c>
      <c r="F88" s="336">
        <v>0</v>
      </c>
      <c r="G88" s="336">
        <v>0</v>
      </c>
    </row>
    <row r="89" spans="1:7" s="558" customFormat="1">
      <c r="A89" s="611">
        <v>580</v>
      </c>
      <c r="B89" s="612"/>
      <c r="C89" s="612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558" customFormat="1">
      <c r="A90" s="611">
        <v>582</v>
      </c>
      <c r="B90" s="612"/>
      <c r="C90" s="612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558" customFormat="1">
      <c r="A91" s="611">
        <v>584</v>
      </c>
      <c r="B91" s="612"/>
      <c r="C91" s="612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558" customFormat="1">
      <c r="A92" s="611">
        <v>585</v>
      </c>
      <c r="B92" s="612"/>
      <c r="C92" s="612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558" customFormat="1">
      <c r="A93" s="611">
        <v>586</v>
      </c>
      <c r="B93" s="612"/>
      <c r="C93" s="612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558" customFormat="1">
      <c r="A94" s="615">
        <v>589</v>
      </c>
      <c r="B94" s="616"/>
      <c r="C94" s="616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617">
        <v>5</v>
      </c>
      <c r="B95" s="618"/>
      <c r="C95" s="618" t="s">
        <v>291</v>
      </c>
      <c r="D95" s="384">
        <f t="shared" ref="D95:G95" si="11">SUM(D82:D94)</f>
        <v>17012.8</v>
      </c>
      <c r="E95" s="384">
        <f t="shared" si="11"/>
        <v>13300</v>
      </c>
      <c r="F95" s="384">
        <f t="shared" si="11"/>
        <v>7921</v>
      </c>
      <c r="G95" s="384">
        <f t="shared" si="11"/>
        <v>16273</v>
      </c>
    </row>
    <row r="96" spans="1:7" s="558" customFormat="1">
      <c r="A96" s="611">
        <v>60</v>
      </c>
      <c r="B96" s="612"/>
      <c r="C96" s="612" t="s">
        <v>292</v>
      </c>
      <c r="D96" s="335">
        <v>0</v>
      </c>
      <c r="E96" s="335">
        <v>0</v>
      </c>
      <c r="F96" s="336">
        <v>0</v>
      </c>
      <c r="G96" s="336">
        <v>0</v>
      </c>
    </row>
    <row r="97" spans="1:7" s="558" customFormat="1">
      <c r="A97" s="611">
        <v>61</v>
      </c>
      <c r="B97" s="612"/>
      <c r="C97" s="612" t="s">
        <v>293</v>
      </c>
      <c r="D97" s="335">
        <v>275</v>
      </c>
      <c r="E97" s="335">
        <v>20</v>
      </c>
      <c r="F97" s="336">
        <v>6.2</v>
      </c>
      <c r="G97" s="336">
        <v>0</v>
      </c>
    </row>
    <row r="98" spans="1:7" s="558" customFormat="1">
      <c r="A98" s="611">
        <v>62</v>
      </c>
      <c r="B98" s="612"/>
      <c r="C98" s="612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558" customFormat="1">
      <c r="A99" s="611">
        <v>63</v>
      </c>
      <c r="B99" s="612"/>
      <c r="C99" s="612" t="s">
        <v>295</v>
      </c>
      <c r="D99" s="318">
        <v>1271.3</v>
      </c>
      <c r="E99" s="318">
        <v>890</v>
      </c>
      <c r="F99" s="319">
        <v>608.20000000000005</v>
      </c>
      <c r="G99" s="319">
        <v>725</v>
      </c>
    </row>
    <row r="100" spans="1:7" s="558" customFormat="1">
      <c r="A100" s="611">
        <v>64</v>
      </c>
      <c r="B100" s="612"/>
      <c r="C100" s="612" t="s">
        <v>296</v>
      </c>
      <c r="D100" s="335">
        <v>87.9</v>
      </c>
      <c r="E100" s="335">
        <v>0</v>
      </c>
      <c r="F100" s="336">
        <v>40.200000000000003</v>
      </c>
      <c r="G100" s="336">
        <v>0</v>
      </c>
    </row>
    <row r="101" spans="1:7" s="558" customFormat="1">
      <c r="A101" s="611">
        <v>65</v>
      </c>
      <c r="B101" s="612"/>
      <c r="C101" s="612" t="s">
        <v>297</v>
      </c>
      <c r="D101" s="335"/>
      <c r="E101" s="335">
        <v>0</v>
      </c>
      <c r="F101" s="336">
        <v>0</v>
      </c>
      <c r="G101" s="336">
        <v>0</v>
      </c>
    </row>
    <row r="102" spans="1:7" s="558" customFormat="1">
      <c r="A102" s="611">
        <v>66</v>
      </c>
      <c r="B102" s="612"/>
      <c r="C102" s="612" t="s">
        <v>298</v>
      </c>
      <c r="D102" s="335">
        <v>873.5</v>
      </c>
      <c r="E102" s="335">
        <v>1440</v>
      </c>
      <c r="F102" s="336">
        <v>1074.2</v>
      </c>
      <c r="G102" s="336">
        <v>1588</v>
      </c>
    </row>
    <row r="103" spans="1:7" s="558" customFormat="1">
      <c r="A103" s="611">
        <v>67</v>
      </c>
      <c r="B103" s="612"/>
      <c r="C103" s="612" t="s">
        <v>284</v>
      </c>
      <c r="D103" s="286">
        <v>0</v>
      </c>
      <c r="E103" s="286">
        <v>0</v>
      </c>
      <c r="F103" s="287">
        <v>0</v>
      </c>
      <c r="G103" s="287">
        <v>0</v>
      </c>
    </row>
    <row r="104" spans="1:7" s="558" customFormat="1" ht="25.5">
      <c r="A104" s="619" t="s">
        <v>299</v>
      </c>
      <c r="B104" s="612"/>
      <c r="C104" s="620" t="s">
        <v>300</v>
      </c>
      <c r="D104" s="387">
        <v>0</v>
      </c>
      <c r="E104" s="387">
        <v>0</v>
      </c>
      <c r="F104" s="388">
        <v>0</v>
      </c>
      <c r="G104" s="388">
        <v>0</v>
      </c>
    </row>
    <row r="105" spans="1:7" s="558" customFormat="1" ht="38.25">
      <c r="A105" s="621" t="s">
        <v>301</v>
      </c>
      <c r="B105" s="616"/>
      <c r="C105" s="622" t="s">
        <v>302</v>
      </c>
      <c r="D105" s="391">
        <v>0</v>
      </c>
      <c r="E105" s="391">
        <v>0</v>
      </c>
      <c r="F105" s="392">
        <v>0</v>
      </c>
      <c r="G105" s="392">
        <v>0</v>
      </c>
    </row>
    <row r="106" spans="1:7">
      <c r="A106" s="617">
        <v>6</v>
      </c>
      <c r="B106" s="618"/>
      <c r="C106" s="618" t="s">
        <v>303</v>
      </c>
      <c r="D106" s="384">
        <f t="shared" ref="D106:G106" si="12">SUM(D96:D105)</f>
        <v>2507.6999999999998</v>
      </c>
      <c r="E106" s="384">
        <f t="shared" si="12"/>
        <v>2350</v>
      </c>
      <c r="F106" s="384">
        <f t="shared" si="12"/>
        <v>1728.8000000000002</v>
      </c>
      <c r="G106" s="384">
        <f t="shared" si="12"/>
        <v>2313</v>
      </c>
    </row>
    <row r="107" spans="1:7">
      <c r="A107" s="623" t="s">
        <v>304</v>
      </c>
      <c r="B107" s="623"/>
      <c r="C107" s="618" t="s">
        <v>3</v>
      </c>
      <c r="D107" s="384">
        <f t="shared" ref="D107:G107" si="13">(D95-D88)-(D106-D103)</f>
        <v>14505.099999999999</v>
      </c>
      <c r="E107" s="384">
        <f t="shared" si="13"/>
        <v>10950</v>
      </c>
      <c r="F107" s="384">
        <f t="shared" si="13"/>
        <v>6192.2</v>
      </c>
      <c r="G107" s="384">
        <f t="shared" si="13"/>
        <v>13960</v>
      </c>
    </row>
    <row r="108" spans="1:7">
      <c r="A108" s="624" t="s">
        <v>305</v>
      </c>
      <c r="B108" s="624"/>
      <c r="C108" s="625" t="s">
        <v>306</v>
      </c>
      <c r="D108" s="396">
        <f t="shared" ref="D108:G108" si="14">D107-D85-D86+D100+D101</f>
        <v>14535.999999999998</v>
      </c>
      <c r="E108" s="396">
        <f t="shared" si="14"/>
        <v>10950</v>
      </c>
      <c r="F108" s="396">
        <f t="shared" si="14"/>
        <v>6189.4</v>
      </c>
      <c r="G108" s="396">
        <f t="shared" si="14"/>
        <v>13960</v>
      </c>
    </row>
    <row r="109" spans="1:7">
      <c r="A109" s="607"/>
      <c r="B109" s="607"/>
      <c r="C109" s="608"/>
    </row>
    <row r="110" spans="1:7" s="628" customFormat="1">
      <c r="A110" s="626" t="s">
        <v>307</v>
      </c>
      <c r="B110" s="627"/>
      <c r="C110" s="626"/>
    </row>
    <row r="111" spans="1:7" s="631" customFormat="1">
      <c r="A111" s="629">
        <v>10</v>
      </c>
      <c r="B111" s="630"/>
      <c r="C111" s="630" t="s">
        <v>308</v>
      </c>
      <c r="D111" s="402">
        <f>D112+D117</f>
        <v>129922</v>
      </c>
      <c r="E111" s="402">
        <v>0</v>
      </c>
      <c r="F111" s="402">
        <f>F112+F117</f>
        <v>134688.20000000001</v>
      </c>
      <c r="G111" s="402">
        <f>G112+G117</f>
        <v>0</v>
      </c>
    </row>
    <row r="112" spans="1:7" s="631" customFormat="1">
      <c r="A112" s="632" t="s">
        <v>309</v>
      </c>
      <c r="B112" s="633"/>
      <c r="C112" s="633" t="s">
        <v>310</v>
      </c>
      <c r="D112" s="402">
        <f>D113+D114+D115+D116</f>
        <v>87359.7</v>
      </c>
      <c r="E112" s="402">
        <v>0</v>
      </c>
      <c r="F112" s="402">
        <f>F113+F114+F115+F116</f>
        <v>91297.900000000009</v>
      </c>
      <c r="G112" s="402">
        <f>G113+G114+G115+G116</f>
        <v>0</v>
      </c>
    </row>
    <row r="113" spans="1:7" s="631" customFormat="1">
      <c r="A113" s="634" t="s">
        <v>311</v>
      </c>
      <c r="B113" s="635"/>
      <c r="C113" s="635" t="s">
        <v>312</v>
      </c>
      <c r="D113" s="376">
        <v>71251.5</v>
      </c>
      <c r="E113" s="376">
        <v>0</v>
      </c>
      <c r="F113" s="377">
        <v>59602.8</v>
      </c>
      <c r="G113" s="377">
        <v>0</v>
      </c>
    </row>
    <row r="114" spans="1:7" s="638" customFormat="1" ht="15" customHeight="1">
      <c r="A114" s="636">
        <v>102</v>
      </c>
      <c r="B114" s="637"/>
      <c r="C114" s="637" t="s">
        <v>313</v>
      </c>
      <c r="D114" s="410">
        <v>9000</v>
      </c>
      <c r="E114" s="410">
        <v>0</v>
      </c>
      <c r="F114" s="411">
        <v>20000</v>
      </c>
      <c r="G114" s="411">
        <v>0</v>
      </c>
    </row>
    <row r="115" spans="1:7" s="631" customFormat="1">
      <c r="A115" s="634">
        <v>104</v>
      </c>
      <c r="B115" s="635"/>
      <c r="C115" s="635" t="s">
        <v>314</v>
      </c>
      <c r="D115" s="376">
        <v>7004.4</v>
      </c>
      <c r="E115" s="376">
        <v>0</v>
      </c>
      <c r="F115" s="377">
        <v>11592.3</v>
      </c>
      <c r="G115" s="377">
        <v>0</v>
      </c>
    </row>
    <row r="116" spans="1:7" s="631" customFormat="1">
      <c r="A116" s="634">
        <v>106</v>
      </c>
      <c r="B116" s="635"/>
      <c r="C116" s="635" t="s">
        <v>315</v>
      </c>
      <c r="D116" s="376">
        <v>103.8</v>
      </c>
      <c r="E116" s="376">
        <v>0</v>
      </c>
      <c r="F116" s="377">
        <v>102.8</v>
      </c>
      <c r="G116" s="377">
        <v>0</v>
      </c>
    </row>
    <row r="117" spans="1:7" s="631" customFormat="1">
      <c r="A117" s="632" t="s">
        <v>316</v>
      </c>
      <c r="B117" s="633"/>
      <c r="C117" s="633" t="s">
        <v>317</v>
      </c>
      <c r="D117" s="402">
        <f t="shared" ref="D117" si="15">D118+D119+D120</f>
        <v>42562.3</v>
      </c>
      <c r="E117" s="402">
        <v>0</v>
      </c>
      <c r="F117" s="402">
        <f>F118+F119+F120</f>
        <v>43390.3</v>
      </c>
      <c r="G117" s="402">
        <f>G118+G119+G120</f>
        <v>0</v>
      </c>
    </row>
    <row r="118" spans="1:7" s="631" customFormat="1">
      <c r="A118" s="634">
        <v>107</v>
      </c>
      <c r="B118" s="635"/>
      <c r="C118" s="635" t="s">
        <v>318</v>
      </c>
      <c r="D118" s="376">
        <v>29112.6</v>
      </c>
      <c r="E118" s="376">
        <v>0</v>
      </c>
      <c r="F118" s="377">
        <v>28856.6</v>
      </c>
      <c r="G118" s="377">
        <v>0</v>
      </c>
    </row>
    <row r="119" spans="1:7" s="631" customFormat="1">
      <c r="A119" s="634">
        <v>108</v>
      </c>
      <c r="B119" s="635"/>
      <c r="C119" s="635" t="s">
        <v>319</v>
      </c>
      <c r="D119" s="376">
        <v>13449.7</v>
      </c>
      <c r="E119" s="376">
        <v>0</v>
      </c>
      <c r="F119" s="377">
        <v>14533.7</v>
      </c>
      <c r="G119" s="377">
        <v>0</v>
      </c>
    </row>
    <row r="120" spans="1:7" s="640" customFormat="1" ht="25.5">
      <c r="A120" s="636">
        <v>109</v>
      </c>
      <c r="B120" s="639"/>
      <c r="C120" s="639" t="s">
        <v>320</v>
      </c>
      <c r="D120" s="414">
        <v>0</v>
      </c>
      <c r="E120" s="414">
        <v>0</v>
      </c>
      <c r="F120" s="415">
        <v>0</v>
      </c>
      <c r="G120" s="415">
        <v>0</v>
      </c>
    </row>
    <row r="121" spans="1:7" s="631" customFormat="1">
      <c r="A121" s="632">
        <v>14</v>
      </c>
      <c r="B121" s="633"/>
      <c r="C121" s="633" t="s">
        <v>321</v>
      </c>
      <c r="D121" s="417">
        <f t="shared" ref="D121" si="16">SUM(D122:D130)</f>
        <v>54744</v>
      </c>
      <c r="E121" s="417">
        <v>0</v>
      </c>
      <c r="F121" s="417">
        <f>SUM(F122:F130)</f>
        <v>58158.2</v>
      </c>
      <c r="G121" s="417">
        <f>SUM(G122:G130)</f>
        <v>0</v>
      </c>
    </row>
    <row r="122" spans="1:7" s="631" customFormat="1">
      <c r="A122" s="641" t="s">
        <v>322</v>
      </c>
      <c r="B122" s="642"/>
      <c r="C122" s="642" t="s">
        <v>323</v>
      </c>
      <c r="D122" s="318">
        <v>23131.9</v>
      </c>
      <c r="E122" s="318">
        <v>0</v>
      </c>
      <c r="F122" s="319">
        <v>25636.6</v>
      </c>
      <c r="G122" s="319">
        <v>0</v>
      </c>
    </row>
    <row r="123" spans="1:7" s="631" customFormat="1">
      <c r="A123" s="641">
        <v>144</v>
      </c>
      <c r="B123" s="642"/>
      <c r="C123" s="642" t="s">
        <v>281</v>
      </c>
      <c r="D123" s="376">
        <v>30387.5</v>
      </c>
      <c r="E123" s="376">
        <v>0</v>
      </c>
      <c r="F123" s="377">
        <v>30390.400000000001</v>
      </c>
      <c r="G123" s="377">
        <v>0</v>
      </c>
    </row>
    <row r="124" spans="1:7" s="631" customFormat="1">
      <c r="A124" s="641">
        <v>145</v>
      </c>
      <c r="B124" s="642"/>
      <c r="C124" s="642" t="s">
        <v>324</v>
      </c>
      <c r="D124" s="376">
        <v>1743</v>
      </c>
      <c r="E124" s="376">
        <v>0</v>
      </c>
      <c r="F124" s="377">
        <v>1748</v>
      </c>
      <c r="G124" s="377">
        <v>0</v>
      </c>
    </row>
    <row r="125" spans="1:7" s="631" customFormat="1">
      <c r="A125" s="641">
        <v>146</v>
      </c>
      <c r="B125" s="642"/>
      <c r="C125" s="642" t="s">
        <v>325</v>
      </c>
      <c r="D125" s="376">
        <v>4647.3999999999996</v>
      </c>
      <c r="E125" s="376">
        <v>0</v>
      </c>
      <c r="F125" s="377">
        <v>5032</v>
      </c>
      <c r="G125" s="377">
        <v>0</v>
      </c>
    </row>
    <row r="126" spans="1:7" s="640" customFormat="1" ht="29.45" customHeight="1">
      <c r="A126" s="643" t="s">
        <v>326</v>
      </c>
      <c r="B126" s="644"/>
      <c r="C126" s="644" t="s">
        <v>327</v>
      </c>
      <c r="D126" s="325">
        <v>-5165.8</v>
      </c>
      <c r="E126" s="325">
        <v>0</v>
      </c>
      <c r="F126" s="326">
        <v>-4648.8</v>
      </c>
      <c r="G126" s="326">
        <v>0</v>
      </c>
    </row>
    <row r="127" spans="1:7" s="631" customFormat="1">
      <c r="A127" s="641">
        <v>1484</v>
      </c>
      <c r="B127" s="642"/>
      <c r="C127" s="642" t="s">
        <v>328</v>
      </c>
      <c r="D127" s="318">
        <v>0</v>
      </c>
      <c r="E127" s="318">
        <v>0</v>
      </c>
      <c r="F127" s="319">
        <v>0</v>
      </c>
      <c r="G127" s="319">
        <v>0</v>
      </c>
    </row>
    <row r="128" spans="1:7" s="631" customFormat="1">
      <c r="A128" s="641">
        <v>1485</v>
      </c>
      <c r="B128" s="642"/>
      <c r="C128" s="642" t="s">
        <v>329</v>
      </c>
      <c r="D128" s="318">
        <v>0</v>
      </c>
      <c r="E128" s="318">
        <v>0</v>
      </c>
      <c r="F128" s="319">
        <v>0</v>
      </c>
      <c r="G128" s="319">
        <v>0</v>
      </c>
    </row>
    <row r="129" spans="1:8" s="631" customFormat="1">
      <c r="A129" s="641">
        <v>1486</v>
      </c>
      <c r="B129" s="642"/>
      <c r="C129" s="642" t="s">
        <v>330</v>
      </c>
      <c r="D129" s="318">
        <v>0</v>
      </c>
      <c r="E129" s="318">
        <v>0</v>
      </c>
      <c r="F129" s="319">
        <v>0</v>
      </c>
      <c r="G129" s="319">
        <v>0</v>
      </c>
    </row>
    <row r="130" spans="1:8" s="631" customFormat="1">
      <c r="A130" s="645">
        <v>1489</v>
      </c>
      <c r="B130" s="646"/>
      <c r="C130" s="646" t="s">
        <v>331</v>
      </c>
      <c r="D130" s="424">
        <v>0</v>
      </c>
      <c r="E130" s="424">
        <v>0</v>
      </c>
      <c r="F130" s="425">
        <v>0</v>
      </c>
      <c r="G130" s="425">
        <v>0</v>
      </c>
    </row>
    <row r="131" spans="1:8" s="628" customFormat="1">
      <c r="A131" s="647">
        <v>1</v>
      </c>
      <c r="B131" s="648"/>
      <c r="C131" s="647" t="s">
        <v>332</v>
      </c>
      <c r="D131" s="428">
        <f t="shared" ref="D131:G131" si="17">D111+D121</f>
        <v>184666</v>
      </c>
      <c r="E131" s="428">
        <f t="shared" si="17"/>
        <v>0</v>
      </c>
      <c r="F131" s="428">
        <f t="shared" si="17"/>
        <v>192846.40000000002</v>
      </c>
      <c r="G131" s="428">
        <f t="shared" si="17"/>
        <v>0</v>
      </c>
    </row>
    <row r="132" spans="1:8" s="628" customFormat="1">
      <c r="A132" s="607"/>
      <c r="B132" s="607"/>
      <c r="C132" s="608"/>
    </row>
    <row r="133" spans="1:8" s="631" customFormat="1">
      <c r="A133" s="629">
        <v>20</v>
      </c>
      <c r="B133" s="630"/>
      <c r="C133" s="630" t="s">
        <v>333</v>
      </c>
      <c r="D133" s="429">
        <f t="shared" ref="D133" si="18">D134+D140</f>
        <v>58840.2</v>
      </c>
      <c r="E133" s="429">
        <v>0</v>
      </c>
      <c r="F133" s="429">
        <f>F134+F140</f>
        <v>58412.5</v>
      </c>
      <c r="G133" s="429">
        <f>G134+G140</f>
        <v>0</v>
      </c>
    </row>
    <row r="134" spans="1:8" s="631" customFormat="1">
      <c r="A134" s="649" t="s">
        <v>334</v>
      </c>
      <c r="B134" s="633"/>
      <c r="C134" s="633" t="s">
        <v>335</v>
      </c>
      <c r="D134" s="402">
        <f>D135+D136+D138+D139</f>
        <v>28657.1</v>
      </c>
      <c r="E134" s="402">
        <v>0</v>
      </c>
      <c r="F134" s="402">
        <f>F135+F136+F138+F139</f>
        <v>28120.5</v>
      </c>
      <c r="G134" s="402">
        <f>G135+G136+G138+G139</f>
        <v>0</v>
      </c>
      <c r="H134" s="650"/>
    </row>
    <row r="135" spans="1:8" s="650" customFormat="1">
      <c r="A135" s="651">
        <v>200</v>
      </c>
      <c r="B135" s="642"/>
      <c r="C135" s="642" t="s">
        <v>336</v>
      </c>
      <c r="D135" s="376">
        <v>24665</v>
      </c>
      <c r="E135" s="376">
        <v>0</v>
      </c>
      <c r="F135" s="377">
        <v>19885.599999999999</v>
      </c>
      <c r="G135" s="377">
        <v>0</v>
      </c>
    </row>
    <row r="136" spans="1:8" s="650" customFormat="1">
      <c r="A136" s="651">
        <v>201</v>
      </c>
      <c r="B136" s="642"/>
      <c r="C136" s="642" t="s">
        <v>337</v>
      </c>
      <c r="D136" s="376">
        <v>0</v>
      </c>
      <c r="E136" s="376">
        <v>0</v>
      </c>
      <c r="F136" s="377">
        <v>0</v>
      </c>
      <c r="G136" s="377">
        <v>0</v>
      </c>
    </row>
    <row r="137" spans="1:8" s="650" customFormat="1">
      <c r="A137" s="652" t="s">
        <v>338</v>
      </c>
      <c r="B137" s="635"/>
      <c r="C137" s="635" t="s">
        <v>339</v>
      </c>
      <c r="D137" s="376">
        <v>0</v>
      </c>
      <c r="E137" s="376">
        <v>0</v>
      </c>
      <c r="F137" s="377">
        <v>0</v>
      </c>
      <c r="G137" s="377">
        <v>0</v>
      </c>
    </row>
    <row r="138" spans="1:8" s="650" customFormat="1">
      <c r="A138" s="651">
        <v>204</v>
      </c>
      <c r="B138" s="642"/>
      <c r="C138" s="642" t="s">
        <v>340</v>
      </c>
      <c r="D138" s="376">
        <v>3992.1</v>
      </c>
      <c r="E138" s="376">
        <v>0</v>
      </c>
      <c r="F138" s="377">
        <v>8234.9</v>
      </c>
      <c r="G138" s="377">
        <v>0</v>
      </c>
    </row>
    <row r="139" spans="1:8" s="650" customFormat="1">
      <c r="A139" s="651">
        <v>205</v>
      </c>
      <c r="B139" s="642"/>
      <c r="C139" s="642" t="s">
        <v>341</v>
      </c>
      <c r="D139" s="376">
        <v>0</v>
      </c>
      <c r="E139" s="376">
        <v>0</v>
      </c>
      <c r="F139" s="377">
        <v>0</v>
      </c>
      <c r="G139" s="377">
        <v>0</v>
      </c>
    </row>
    <row r="140" spans="1:8" s="650" customFormat="1">
      <c r="A140" s="649" t="s">
        <v>342</v>
      </c>
      <c r="B140" s="633"/>
      <c r="C140" s="633" t="s">
        <v>343</v>
      </c>
      <c r="D140" s="402">
        <f t="shared" ref="D140" si="19">D141+D143+D144</f>
        <v>30183.100000000002</v>
      </c>
      <c r="E140" s="402">
        <v>0</v>
      </c>
      <c r="F140" s="402">
        <f>F141+F143+F144</f>
        <v>30292</v>
      </c>
      <c r="G140" s="402">
        <f>G141+G143+G144</f>
        <v>0</v>
      </c>
    </row>
    <row r="141" spans="1:8" s="650" customFormat="1">
      <c r="A141" s="651">
        <v>206</v>
      </c>
      <c r="B141" s="642"/>
      <c r="C141" s="642" t="s">
        <v>344</v>
      </c>
      <c r="D141" s="376">
        <v>27748.400000000001</v>
      </c>
      <c r="E141" s="376">
        <v>0</v>
      </c>
      <c r="F141" s="377">
        <v>27748.6</v>
      </c>
      <c r="G141" s="377">
        <v>0</v>
      </c>
    </row>
    <row r="142" spans="1:8" s="650" customFormat="1">
      <c r="A142" s="652" t="s">
        <v>345</v>
      </c>
      <c r="B142" s="635"/>
      <c r="C142" s="635" t="s">
        <v>346</v>
      </c>
      <c r="D142" s="376">
        <v>0</v>
      </c>
      <c r="E142" s="376">
        <v>0</v>
      </c>
      <c r="F142" s="377">
        <v>0</v>
      </c>
      <c r="G142" s="377">
        <v>0</v>
      </c>
    </row>
    <row r="143" spans="1:8" s="650" customFormat="1">
      <c r="A143" s="651">
        <v>208</v>
      </c>
      <c r="B143" s="642"/>
      <c r="C143" s="642" t="s">
        <v>347</v>
      </c>
      <c r="D143" s="376">
        <v>320</v>
      </c>
      <c r="E143" s="376">
        <v>0</v>
      </c>
      <c r="F143" s="377">
        <v>320</v>
      </c>
      <c r="G143" s="377">
        <v>0</v>
      </c>
    </row>
    <row r="144" spans="1:8" s="653" customFormat="1" ht="25.5">
      <c r="A144" s="643">
        <v>209</v>
      </c>
      <c r="B144" s="644"/>
      <c r="C144" s="644" t="s">
        <v>348</v>
      </c>
      <c r="D144" s="410">
        <v>2114.6999999999998</v>
      </c>
      <c r="E144" s="410">
        <v>0</v>
      </c>
      <c r="F144" s="411">
        <v>2223.4</v>
      </c>
      <c r="G144" s="411">
        <v>0</v>
      </c>
    </row>
    <row r="145" spans="1:7" s="631" customFormat="1">
      <c r="A145" s="649">
        <v>29</v>
      </c>
      <c r="B145" s="633"/>
      <c r="C145" s="633" t="s">
        <v>349</v>
      </c>
      <c r="D145" s="376">
        <v>125825.8</v>
      </c>
      <c r="E145" s="376">
        <v>0</v>
      </c>
      <c r="F145" s="377">
        <v>134434</v>
      </c>
      <c r="G145" s="377">
        <v>0</v>
      </c>
    </row>
    <row r="146" spans="1:7" s="631" customFormat="1">
      <c r="A146" s="654" t="s">
        <v>350</v>
      </c>
      <c r="B146" s="655"/>
      <c r="C146" s="655" t="s">
        <v>351</v>
      </c>
      <c r="D146" s="437">
        <v>71773.100000000006</v>
      </c>
      <c r="E146" s="437">
        <v>0</v>
      </c>
      <c r="F146" s="438">
        <v>74089.3</v>
      </c>
      <c r="G146" s="438">
        <v>0</v>
      </c>
    </row>
    <row r="147" spans="1:7" s="628" customFormat="1">
      <c r="A147" s="647">
        <v>2</v>
      </c>
      <c r="B147" s="648"/>
      <c r="C147" s="656" t="s">
        <v>352</v>
      </c>
      <c r="D147" s="428">
        <f t="shared" ref="D147:G147" si="20">D133+D145</f>
        <v>184666</v>
      </c>
      <c r="E147" s="428">
        <f t="shared" si="20"/>
        <v>0</v>
      </c>
      <c r="F147" s="428">
        <f t="shared" si="20"/>
        <v>192846.5</v>
      </c>
      <c r="G147" s="428">
        <f t="shared" si="20"/>
        <v>0</v>
      </c>
    </row>
    <row r="148" spans="1:7" ht="7.5" customHeight="1"/>
    <row r="149" spans="1:7" ht="13.5" customHeight="1">
      <c r="A149" s="657" t="s">
        <v>353</v>
      </c>
      <c r="B149" s="658"/>
      <c r="C149" s="659" t="s">
        <v>354</v>
      </c>
      <c r="D149" s="658"/>
      <c r="E149" s="658"/>
      <c r="F149" s="658"/>
      <c r="G149" s="658"/>
    </row>
    <row r="150" spans="1:7">
      <c r="A150" s="660" t="s">
        <v>355</v>
      </c>
      <c r="B150" s="661"/>
      <c r="C150" s="662" t="s">
        <v>101</v>
      </c>
      <c r="D150" s="446">
        <f t="shared" ref="D150:G150" si="21">D77+SUM(D8:D12)-D30-D31+D16-D33+D59+D63-D73+D64-D74-D54+D20-D35</f>
        <v>9787.7999999999774</v>
      </c>
      <c r="E150" s="446">
        <f t="shared" si="21"/>
        <v>890.60000000000582</v>
      </c>
      <c r="F150" s="446">
        <f t="shared" ref="F150" si="22">F77+SUM(F8:F12)-F30-F31+F16-F33+F59+F63-F73+F64-F74-F54+F20-F35</f>
        <v>11675.200000000012</v>
      </c>
      <c r="G150" s="446">
        <f t="shared" si="21"/>
        <v>1624.0000000000109</v>
      </c>
    </row>
    <row r="151" spans="1:7">
      <c r="A151" s="663" t="s">
        <v>356</v>
      </c>
      <c r="B151" s="664"/>
      <c r="C151" s="665" t="s">
        <v>357</v>
      </c>
      <c r="D151" s="450">
        <f t="shared" ref="D151:G151" si="23">IF(D177=0,0,D150/D177)</f>
        <v>7.7880722615470618E-2</v>
      </c>
      <c r="E151" s="450">
        <f t="shared" si="23"/>
        <v>7.5050350982160657E-3</v>
      </c>
      <c r="F151" s="450">
        <f t="shared" si="23"/>
        <v>8.8393506765867672E-2</v>
      </c>
      <c r="G151" s="450">
        <f t="shared" si="23"/>
        <v>1.3183904920015838E-2</v>
      </c>
    </row>
    <row r="152" spans="1:7" s="669" customFormat="1" ht="25.5">
      <c r="A152" s="666" t="s">
        <v>358</v>
      </c>
      <c r="B152" s="667"/>
      <c r="C152" s="668" t="s">
        <v>359</v>
      </c>
      <c r="D152" s="454">
        <f t="shared" ref="D152:G152" si="24">IF(D107=0,0,D150/D107)</f>
        <v>0.67478335206237661</v>
      </c>
      <c r="E152" s="454">
        <f t="shared" si="24"/>
        <v>8.1333333333333868E-2</v>
      </c>
      <c r="F152" s="454">
        <f t="shared" si="24"/>
        <v>1.885468815606733</v>
      </c>
      <c r="G152" s="454">
        <f t="shared" si="24"/>
        <v>0.11633237822349649</v>
      </c>
    </row>
    <row r="153" spans="1:7" s="669" customFormat="1" ht="25.5">
      <c r="A153" s="670" t="s">
        <v>358</v>
      </c>
      <c r="B153" s="671"/>
      <c r="C153" s="672" t="s">
        <v>360</v>
      </c>
      <c r="D153" s="459">
        <f t="shared" ref="D153:G153" si="25">IF(0=D108,0,D150/D108)</f>
        <v>0.67334892680242009</v>
      </c>
      <c r="E153" s="459">
        <f t="shared" si="25"/>
        <v>8.1333333333333868E-2</v>
      </c>
      <c r="F153" s="459">
        <f t="shared" si="25"/>
        <v>1.8863217759395114</v>
      </c>
      <c r="G153" s="459">
        <f t="shared" si="25"/>
        <v>0.11633237822349649</v>
      </c>
    </row>
    <row r="154" spans="1:7" ht="25.5">
      <c r="A154" s="673" t="s">
        <v>361</v>
      </c>
      <c r="B154" s="674"/>
      <c r="C154" s="675" t="s">
        <v>362</v>
      </c>
      <c r="D154" s="463">
        <f t="shared" ref="D154:G154" si="26">D150-D107</f>
        <v>-4717.3000000000211</v>
      </c>
      <c r="E154" s="463">
        <f t="shared" si="26"/>
        <v>-10059.399999999994</v>
      </c>
      <c r="F154" s="463">
        <f t="shared" si="26"/>
        <v>5483.0000000000118</v>
      </c>
      <c r="G154" s="463">
        <f t="shared" si="26"/>
        <v>-12335.999999999989</v>
      </c>
    </row>
    <row r="155" spans="1:7" ht="25.5">
      <c r="A155" s="670" t="s">
        <v>363</v>
      </c>
      <c r="B155" s="671"/>
      <c r="C155" s="672" t="s">
        <v>364</v>
      </c>
      <c r="D155" s="464">
        <f t="shared" ref="D155:G155" si="27">D150-D108</f>
        <v>-4748.2000000000207</v>
      </c>
      <c r="E155" s="464">
        <f t="shared" si="27"/>
        <v>-10059.399999999994</v>
      </c>
      <c r="F155" s="464">
        <f t="shared" si="27"/>
        <v>5485.800000000012</v>
      </c>
      <c r="G155" s="464">
        <f t="shared" si="27"/>
        <v>-12335.999999999989</v>
      </c>
    </row>
    <row r="156" spans="1:7">
      <c r="A156" s="660" t="s">
        <v>365</v>
      </c>
      <c r="B156" s="661"/>
      <c r="C156" s="662" t="s">
        <v>366</v>
      </c>
      <c r="D156" s="465">
        <f t="shared" ref="D156:G156" si="28">D135+D136-D137+D141-D142</f>
        <v>52413.4</v>
      </c>
      <c r="E156" s="465">
        <f t="shared" si="28"/>
        <v>0</v>
      </c>
      <c r="F156" s="465">
        <f t="shared" si="28"/>
        <v>47634.2</v>
      </c>
      <c r="G156" s="465">
        <f t="shared" si="28"/>
        <v>0</v>
      </c>
    </row>
    <row r="157" spans="1:7">
      <c r="A157" s="676" t="s">
        <v>367</v>
      </c>
      <c r="B157" s="677"/>
      <c r="C157" s="678" t="s">
        <v>368</v>
      </c>
      <c r="D157" s="469">
        <f t="shared" ref="D157:G157" si="29">IF(D177=0,0,D156/D177)</f>
        <v>0.41704912919488724</v>
      </c>
      <c r="E157" s="469">
        <f t="shared" si="29"/>
        <v>0</v>
      </c>
      <c r="F157" s="469">
        <f t="shared" si="29"/>
        <v>0.36064084383879419</v>
      </c>
      <c r="G157" s="469">
        <f t="shared" si="29"/>
        <v>0</v>
      </c>
    </row>
    <row r="158" spans="1:7">
      <c r="A158" s="660" t="s">
        <v>369</v>
      </c>
      <c r="B158" s="661"/>
      <c r="C158" s="662" t="s">
        <v>370</v>
      </c>
      <c r="D158" s="465">
        <f t="shared" ref="D158:G158" si="30">D133-D142-D111</f>
        <v>-71081.8</v>
      </c>
      <c r="E158" s="465">
        <f t="shared" si="30"/>
        <v>0</v>
      </c>
      <c r="F158" s="465">
        <f t="shared" si="30"/>
        <v>-76275.700000000012</v>
      </c>
      <c r="G158" s="465">
        <f t="shared" si="30"/>
        <v>0</v>
      </c>
    </row>
    <row r="159" spans="1:7">
      <c r="A159" s="663" t="s">
        <v>371</v>
      </c>
      <c r="B159" s="664"/>
      <c r="C159" s="665" t="s">
        <v>372</v>
      </c>
      <c r="D159" s="470">
        <f t="shared" ref="D159:G159" si="31">D121-D123-D124-D142-D145</f>
        <v>-103212.3</v>
      </c>
      <c r="E159" s="470">
        <f t="shared" si="31"/>
        <v>0</v>
      </c>
      <c r="F159" s="470">
        <f t="shared" si="31"/>
        <v>-108414.20000000001</v>
      </c>
      <c r="G159" s="470">
        <f t="shared" si="31"/>
        <v>0</v>
      </c>
    </row>
    <row r="160" spans="1:7">
      <c r="A160" s="663" t="s">
        <v>373</v>
      </c>
      <c r="B160" s="664"/>
      <c r="C160" s="665" t="s">
        <v>374</v>
      </c>
      <c r="D160" s="471">
        <f>IF(D175=0,"-",1000*D158/D175)</f>
        <v>-4410.3617298504687</v>
      </c>
      <c r="E160" s="471">
        <v>0</v>
      </c>
      <c r="F160" s="471">
        <f>IF(F175=0,"-",1000*F158/F175)</f>
        <v>-4714.1965389369598</v>
      </c>
      <c r="G160" s="471" t="str">
        <f>IF(G175=0,"-",1000*G158/G175)</f>
        <v>-</v>
      </c>
    </row>
    <row r="161" spans="1:7">
      <c r="A161" s="663" t="s">
        <v>373</v>
      </c>
      <c r="B161" s="664"/>
      <c r="C161" s="665" t="s">
        <v>375</v>
      </c>
      <c r="D161" s="470">
        <f t="shared" ref="D161:G161" si="32">IF(D175=0,0,1000*(D159/D175))</f>
        <v>-6403.9399391946399</v>
      </c>
      <c r="E161" s="470">
        <f t="shared" si="32"/>
        <v>0</v>
      </c>
      <c r="F161" s="470">
        <f t="shared" si="32"/>
        <v>-6700.5067985166879</v>
      </c>
      <c r="G161" s="470">
        <f t="shared" si="32"/>
        <v>0</v>
      </c>
    </row>
    <row r="162" spans="1:7">
      <c r="A162" s="676" t="s">
        <v>376</v>
      </c>
      <c r="B162" s="677"/>
      <c r="C162" s="678" t="s">
        <v>377</v>
      </c>
      <c r="D162" s="469">
        <f t="shared" ref="D162:G162" si="33">IF((D22+D23+D65+D66)=0,0,D158/(D22+D23+D65+D66))</f>
        <v>-1.4004361968520538</v>
      </c>
      <c r="E162" s="469">
        <f t="shared" si="33"/>
        <v>0</v>
      </c>
      <c r="F162" s="469">
        <f t="shared" si="33"/>
        <v>-1.3886184397369705</v>
      </c>
      <c r="G162" s="469">
        <f t="shared" si="33"/>
        <v>0</v>
      </c>
    </row>
    <row r="163" spans="1:7">
      <c r="A163" s="663" t="s">
        <v>378</v>
      </c>
      <c r="B163" s="664"/>
      <c r="C163" s="665" t="s">
        <v>379</v>
      </c>
      <c r="D163" s="446">
        <f t="shared" ref="D163:G163" si="34">D145</f>
        <v>125825.8</v>
      </c>
      <c r="E163" s="446">
        <f t="shared" si="34"/>
        <v>0</v>
      </c>
      <c r="F163" s="446">
        <f t="shared" si="34"/>
        <v>134434</v>
      </c>
      <c r="G163" s="446">
        <f t="shared" si="34"/>
        <v>0</v>
      </c>
    </row>
    <row r="164" spans="1:7" ht="25.5">
      <c r="A164" s="670" t="s">
        <v>380</v>
      </c>
      <c r="B164" s="679"/>
      <c r="C164" s="680" t="s">
        <v>381</v>
      </c>
      <c r="D164" s="459">
        <f t="shared" ref="D164:G164" si="35">IF(D178=0,0,D146/D178)</f>
        <v>0.59997408611768244</v>
      </c>
      <c r="E164" s="459">
        <f t="shared" si="35"/>
        <v>0</v>
      </c>
      <c r="F164" s="459">
        <f t="shared" si="35"/>
        <v>0.59482818142551375</v>
      </c>
      <c r="G164" s="459">
        <f t="shared" si="35"/>
        <v>0</v>
      </c>
    </row>
    <row r="165" spans="1:7">
      <c r="A165" s="681" t="s">
        <v>382</v>
      </c>
      <c r="B165" s="682"/>
      <c r="C165" s="683" t="s">
        <v>383</v>
      </c>
      <c r="D165" s="477">
        <f t="shared" ref="D165:G165" si="36">IF(D177=0,0,D180/D177)</f>
        <v>2.4043419310485308E-2</v>
      </c>
      <c r="E165" s="477">
        <f t="shared" si="36"/>
        <v>3.0547667000935391E-2</v>
      </c>
      <c r="F165" s="477">
        <f t="shared" si="36"/>
        <v>2.2579895383250267E-2</v>
      </c>
      <c r="G165" s="477">
        <f t="shared" si="36"/>
        <v>3.1472513912510505E-2</v>
      </c>
    </row>
    <row r="166" spans="1:7">
      <c r="A166" s="663" t="s">
        <v>384</v>
      </c>
      <c r="B166" s="664"/>
      <c r="C166" s="665" t="s">
        <v>251</v>
      </c>
      <c r="D166" s="446">
        <f t="shared" ref="D166:G166" si="37">D55</f>
        <v>11767</v>
      </c>
      <c r="E166" s="446">
        <f t="shared" si="37"/>
        <v>12145</v>
      </c>
      <c r="F166" s="446">
        <f t="shared" si="37"/>
        <v>12617.6</v>
      </c>
      <c r="G166" s="446">
        <f t="shared" si="37"/>
        <v>11980</v>
      </c>
    </row>
    <row r="167" spans="1:7">
      <c r="A167" s="676" t="s">
        <v>385</v>
      </c>
      <c r="B167" s="677"/>
      <c r="C167" s="678" t="s">
        <v>386</v>
      </c>
      <c r="D167" s="469">
        <f t="shared" ref="D167:G167" si="38">IF(0=D111,0,(D44+D45+D46+D47+D48)/D111)</f>
        <v>6.5092901894983138E-3</v>
      </c>
      <c r="E167" s="469">
        <f t="shared" si="38"/>
        <v>0</v>
      </c>
      <c r="F167" s="469">
        <f t="shared" si="38"/>
        <v>8.5612548092557465E-3</v>
      </c>
      <c r="G167" s="469">
        <f t="shared" si="38"/>
        <v>0</v>
      </c>
    </row>
    <row r="168" spans="1:7">
      <c r="A168" s="663" t="s">
        <v>387</v>
      </c>
      <c r="B168" s="661"/>
      <c r="C168" s="662" t="s">
        <v>388</v>
      </c>
      <c r="D168" s="446">
        <f t="shared" ref="D168:G168" si="39">D38-D44</f>
        <v>-190.5</v>
      </c>
      <c r="E168" s="446">
        <f t="shared" si="39"/>
        <v>-170</v>
      </c>
      <c r="F168" s="446">
        <f t="shared" si="39"/>
        <v>-317.7</v>
      </c>
      <c r="G168" s="446">
        <f t="shared" si="39"/>
        <v>-172</v>
      </c>
    </row>
    <row r="169" spans="1:7">
      <c r="A169" s="676" t="s">
        <v>389</v>
      </c>
      <c r="B169" s="677"/>
      <c r="C169" s="678" t="s">
        <v>390</v>
      </c>
      <c r="D169" s="450">
        <f t="shared" ref="D169:G169" si="40">IF(D177=0,0,D168/D177)</f>
        <v>-1.5157928909711261E-3</v>
      </c>
      <c r="E169" s="450">
        <f t="shared" si="40"/>
        <v>-1.432580245561108E-3</v>
      </c>
      <c r="F169" s="450">
        <f t="shared" si="40"/>
        <v>-2.4053221443329563E-3</v>
      </c>
      <c r="G169" s="450">
        <f t="shared" si="40"/>
        <v>-1.396324905321865E-3</v>
      </c>
    </row>
    <row r="170" spans="1:7">
      <c r="A170" s="663" t="s">
        <v>391</v>
      </c>
      <c r="B170" s="664"/>
      <c r="C170" s="665" t="s">
        <v>392</v>
      </c>
      <c r="D170" s="446">
        <f t="shared" ref="D170:G170" si="41">SUM(D82:D87)+SUM(D89:D94)</f>
        <v>17012.8</v>
      </c>
      <c r="E170" s="446">
        <f t="shared" si="41"/>
        <v>13300</v>
      </c>
      <c r="F170" s="446">
        <f t="shared" ref="F170" si="42">SUM(F82:F87)+SUM(F89:F94)</f>
        <v>7921</v>
      </c>
      <c r="G170" s="446">
        <f t="shared" si="41"/>
        <v>16273</v>
      </c>
    </row>
    <row r="171" spans="1:7">
      <c r="A171" s="663" t="s">
        <v>393</v>
      </c>
      <c r="B171" s="664"/>
      <c r="C171" s="665" t="s">
        <v>394</v>
      </c>
      <c r="D171" s="470">
        <f t="shared" ref="D171:G171" si="43">SUM(D96:D102)+SUM(D104:D105)</f>
        <v>2507.6999999999998</v>
      </c>
      <c r="E171" s="470">
        <f t="shared" si="43"/>
        <v>2350</v>
      </c>
      <c r="F171" s="470">
        <f t="shared" ref="F171" si="44">SUM(F96:F102)+SUM(F104:F105)</f>
        <v>1728.8000000000002</v>
      </c>
      <c r="G171" s="470">
        <f t="shared" si="43"/>
        <v>2313</v>
      </c>
    </row>
    <row r="172" spans="1:7">
      <c r="A172" s="681" t="s">
        <v>395</v>
      </c>
      <c r="B172" s="682"/>
      <c r="C172" s="683" t="s">
        <v>396</v>
      </c>
      <c r="D172" s="477">
        <f t="shared" ref="D172:G172" si="45">IF(D184=0,0,D170/D184)</f>
        <v>0.12839374242009163</v>
      </c>
      <c r="E172" s="477">
        <f t="shared" si="45"/>
        <v>0.1018658296818646</v>
      </c>
      <c r="F172" s="477">
        <f t="shared" si="45"/>
        <v>6.291761057644954E-2</v>
      </c>
      <c r="G172" s="477">
        <f t="shared" si="45"/>
        <v>0.11842962305276679</v>
      </c>
    </row>
    <row r="173" spans="1:7">
      <c r="C173" s="684"/>
    </row>
    <row r="174" spans="1:7">
      <c r="A174" s="685" t="s">
        <v>397</v>
      </c>
      <c r="B174" s="686"/>
      <c r="C174" s="687"/>
      <c r="D174" s="482"/>
      <c r="E174" s="482"/>
      <c r="F174" s="482"/>
      <c r="G174" s="482"/>
    </row>
    <row r="175" spans="1:7" s="558" customFormat="1">
      <c r="A175" s="688" t="s">
        <v>398</v>
      </c>
      <c r="B175" s="686"/>
      <c r="C175" s="689" t="s">
        <v>399</v>
      </c>
      <c r="D175" s="485">
        <v>16117</v>
      </c>
      <c r="E175" s="485"/>
      <c r="F175" s="486">
        <v>16180</v>
      </c>
      <c r="G175" s="486"/>
    </row>
    <row r="176" spans="1:7">
      <c r="A176" s="685" t="s">
        <v>400</v>
      </c>
      <c r="B176" s="686"/>
      <c r="C176" s="689"/>
      <c r="D176" s="686"/>
      <c r="E176" s="686"/>
      <c r="F176" s="686"/>
      <c r="G176" s="686"/>
    </row>
    <row r="177" spans="1:7">
      <c r="A177" s="688" t="s">
        <v>401</v>
      </c>
      <c r="B177" s="686"/>
      <c r="C177" s="689" t="s">
        <v>402</v>
      </c>
      <c r="D177" s="690">
        <f t="shared" ref="D177:G177" si="46">SUM(D22:D32)+SUM(D44:D53)+SUM(D65:D72)+D75</f>
        <v>125676.79999999999</v>
      </c>
      <c r="E177" s="690">
        <f t="shared" si="46"/>
        <v>118667</v>
      </c>
      <c r="F177" s="690">
        <f t="shared" ref="F177" si="47">SUM(F22:F32)+SUM(F44:F53)+SUM(F65:F72)+F75</f>
        <v>132082.1</v>
      </c>
      <c r="G177" s="690">
        <f t="shared" si="46"/>
        <v>123180.5</v>
      </c>
    </row>
    <row r="178" spans="1:7">
      <c r="A178" s="688" t="s">
        <v>403</v>
      </c>
      <c r="B178" s="686"/>
      <c r="C178" s="689" t="s">
        <v>404</v>
      </c>
      <c r="D178" s="690">
        <f t="shared" ref="D178:G178" si="48">D78-D17-D20-D59-D63-D64</f>
        <v>119627.00000000001</v>
      </c>
      <c r="E178" s="690">
        <f t="shared" si="48"/>
        <v>121665.4</v>
      </c>
      <c r="F178" s="690">
        <f t="shared" si="48"/>
        <v>124555.79999999999</v>
      </c>
      <c r="G178" s="690">
        <f t="shared" si="48"/>
        <v>125967.29999999999</v>
      </c>
    </row>
    <row r="179" spans="1:7">
      <c r="A179" s="688"/>
      <c r="B179" s="686"/>
      <c r="C179" s="689" t="s">
        <v>405</v>
      </c>
      <c r="D179" s="690">
        <f t="shared" ref="D179:G179" si="49">D178+D170</f>
        <v>136639.80000000002</v>
      </c>
      <c r="E179" s="690">
        <f t="shared" si="49"/>
        <v>134965.4</v>
      </c>
      <c r="F179" s="690">
        <f t="shared" si="49"/>
        <v>132476.79999999999</v>
      </c>
      <c r="G179" s="690">
        <f t="shared" si="49"/>
        <v>142240.29999999999</v>
      </c>
    </row>
    <row r="180" spans="1:7">
      <c r="A180" s="688" t="s">
        <v>406</v>
      </c>
      <c r="B180" s="686"/>
      <c r="C180" s="689" t="s">
        <v>407</v>
      </c>
      <c r="D180" s="690">
        <f t="shared" ref="D180:G180" si="50">D38-D44+D8+D9+D10+D16-D33</f>
        <v>3021.7</v>
      </c>
      <c r="E180" s="690">
        <f t="shared" si="50"/>
        <v>3625</v>
      </c>
      <c r="F180" s="690">
        <f t="shared" si="50"/>
        <v>2982.4</v>
      </c>
      <c r="G180" s="690">
        <f t="shared" si="50"/>
        <v>3876.8</v>
      </c>
    </row>
    <row r="181" spans="1:7" ht="27.6" customHeight="1">
      <c r="A181" s="691" t="s">
        <v>408</v>
      </c>
      <c r="B181" s="692"/>
      <c r="C181" s="693" t="s">
        <v>409</v>
      </c>
      <c r="D181" s="491">
        <f t="shared" ref="D181:G181" si="51">D22+D23+D24+D25+D26+D29+SUM(D44:D47)+SUM(D49:D53)-D54+D32-D33+SUM(D65:D70)+D72</f>
        <v>125260.09999999999</v>
      </c>
      <c r="E181" s="491">
        <f t="shared" si="51"/>
        <v>118154.5</v>
      </c>
      <c r="F181" s="491">
        <f t="shared" si="51"/>
        <v>131271</v>
      </c>
      <c r="G181" s="491">
        <f t="shared" si="51"/>
        <v>122757.5</v>
      </c>
    </row>
    <row r="182" spans="1:7">
      <c r="A182" s="694" t="s">
        <v>410</v>
      </c>
      <c r="B182" s="692"/>
      <c r="C182" s="693" t="s">
        <v>411</v>
      </c>
      <c r="D182" s="491">
        <f t="shared" ref="D182:G182" si="52">D181+D171</f>
        <v>127767.79999999999</v>
      </c>
      <c r="E182" s="491">
        <f t="shared" si="52"/>
        <v>120504.5</v>
      </c>
      <c r="F182" s="491">
        <f t="shared" si="52"/>
        <v>132999.79999999999</v>
      </c>
      <c r="G182" s="491">
        <f t="shared" si="52"/>
        <v>125070.5</v>
      </c>
    </row>
    <row r="183" spans="1:7">
      <c r="A183" s="694" t="s">
        <v>412</v>
      </c>
      <c r="B183" s="692"/>
      <c r="C183" s="693" t="s">
        <v>413</v>
      </c>
      <c r="D183" s="491">
        <f t="shared" ref="D183:G183" si="53">D4+D5-D7+D38+D39+D40+D41+D43+D13-D16+D57+D58+D60+D62</f>
        <v>115492.1</v>
      </c>
      <c r="E183" s="491">
        <f t="shared" si="53"/>
        <v>117263.9</v>
      </c>
      <c r="F183" s="491">
        <f t="shared" si="53"/>
        <v>117973.8</v>
      </c>
      <c r="G183" s="491">
        <f t="shared" si="53"/>
        <v>121133.5</v>
      </c>
    </row>
    <row r="184" spans="1:7">
      <c r="A184" s="694" t="s">
        <v>414</v>
      </c>
      <c r="B184" s="692"/>
      <c r="C184" s="693" t="s">
        <v>415</v>
      </c>
      <c r="D184" s="491">
        <f t="shared" ref="D184:G184" si="54">D183+D170</f>
        <v>132504.9</v>
      </c>
      <c r="E184" s="491">
        <f t="shared" si="54"/>
        <v>130563.9</v>
      </c>
      <c r="F184" s="491">
        <f t="shared" si="54"/>
        <v>125894.8</v>
      </c>
      <c r="G184" s="491">
        <f t="shared" si="54"/>
        <v>137406.5</v>
      </c>
    </row>
    <row r="185" spans="1:7">
      <c r="A185" s="694"/>
      <c r="B185" s="692"/>
      <c r="C185" s="693" t="s">
        <v>416</v>
      </c>
      <c r="D185" s="491">
        <f t="shared" ref="D185:G186" si="55">D181-D183</f>
        <v>9767.9999999999854</v>
      </c>
      <c r="E185" s="491">
        <f t="shared" si="55"/>
        <v>890.60000000000582</v>
      </c>
      <c r="F185" s="491">
        <f t="shared" si="55"/>
        <v>13297.199999999997</v>
      </c>
      <c r="G185" s="491">
        <f t="shared" si="55"/>
        <v>1624</v>
      </c>
    </row>
    <row r="186" spans="1:7">
      <c r="A186" s="694"/>
      <c r="B186" s="692"/>
      <c r="C186" s="693" t="s">
        <v>417</v>
      </c>
      <c r="D186" s="491">
        <f t="shared" si="55"/>
        <v>-4737.1000000000058</v>
      </c>
      <c r="E186" s="491">
        <f t="shared" si="55"/>
        <v>-10059.399999999994</v>
      </c>
      <c r="F186" s="491">
        <f t="shared" si="55"/>
        <v>7104.9999999999854</v>
      </c>
      <c r="G186" s="491">
        <f t="shared" si="55"/>
        <v>-12336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fitToHeight="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80" max="21" man="1"/>
    <brk id="148" max="21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O186"/>
  <sheetViews>
    <sheetView view="pageLayout" zoomScaleNormal="115" zoomScaleSheetLayoutView="70" workbookViewId="0">
      <selection activeCell="C208" sqref="C208"/>
    </sheetView>
  </sheetViews>
  <sheetFormatPr baseColWidth="10" defaultColWidth="11.42578125" defaultRowHeight="12.75"/>
  <cols>
    <col min="1" max="1" width="15.140625" style="2007" customWidth="1"/>
    <col min="2" max="2" width="3.7109375" style="2007" customWidth="1"/>
    <col min="3" max="3" width="44.7109375" style="2007" customWidth="1"/>
    <col min="4" max="7" width="11.42578125" style="2007" customWidth="1"/>
    <col min="8" max="16384" width="11.42578125" style="2007"/>
  </cols>
  <sheetData>
    <row r="1" spans="1:41" s="1997" customFormat="1" ht="18" customHeight="1">
      <c r="A1" s="1991" t="s">
        <v>189</v>
      </c>
      <c r="B1" s="1992" t="s">
        <v>667</v>
      </c>
      <c r="C1" s="1992" t="s">
        <v>112</v>
      </c>
      <c r="D1" s="1993" t="s">
        <v>23</v>
      </c>
      <c r="E1" s="1994" t="s">
        <v>22</v>
      </c>
      <c r="F1" s="1993" t="s">
        <v>23</v>
      </c>
      <c r="G1" s="1994" t="s">
        <v>22</v>
      </c>
      <c r="H1" s="1995"/>
      <c r="I1" s="1996"/>
      <c r="J1" s="1996"/>
      <c r="K1" s="1996"/>
      <c r="L1" s="1996"/>
      <c r="M1" s="1996"/>
      <c r="N1" s="1996"/>
      <c r="O1" s="1996"/>
      <c r="P1" s="1996"/>
      <c r="Q1" s="1996"/>
      <c r="R1" s="1996"/>
      <c r="S1" s="1996"/>
      <c r="T1" s="1996"/>
      <c r="U1" s="1996"/>
      <c r="V1" s="1996"/>
      <c r="W1" s="1996"/>
      <c r="X1" s="1996"/>
      <c r="Y1" s="1996"/>
      <c r="Z1" s="1996"/>
      <c r="AA1" s="1996"/>
      <c r="AB1" s="1996"/>
      <c r="AC1" s="1996"/>
      <c r="AD1" s="1996"/>
      <c r="AE1" s="1996"/>
      <c r="AF1" s="1996"/>
      <c r="AG1" s="1996"/>
      <c r="AH1" s="1996"/>
      <c r="AI1" s="1996"/>
      <c r="AJ1" s="1996"/>
      <c r="AK1" s="1996"/>
      <c r="AL1" s="1996"/>
      <c r="AM1" s="1996"/>
      <c r="AN1" s="1996"/>
      <c r="AO1" s="1996"/>
    </row>
    <row r="2" spans="1:41" s="2003" customFormat="1" ht="15" customHeight="1">
      <c r="A2" s="1998"/>
      <c r="B2" s="1999"/>
      <c r="C2" s="2000" t="s">
        <v>191</v>
      </c>
      <c r="D2" s="2001">
        <v>2016</v>
      </c>
      <c r="E2" s="2002">
        <v>2017</v>
      </c>
      <c r="F2" s="2001">
        <v>2017</v>
      </c>
      <c r="G2" s="2002">
        <v>2018</v>
      </c>
    </row>
    <row r="3" spans="1:41" ht="15" customHeight="1">
      <c r="A3" s="2004" t="s">
        <v>192</v>
      </c>
      <c r="B3" s="2005"/>
      <c r="C3" s="2005"/>
      <c r="D3" s="2006"/>
      <c r="E3" s="2006"/>
      <c r="F3" s="2006"/>
      <c r="G3" s="2006"/>
    </row>
    <row r="4" spans="1:41" s="2011" customFormat="1" ht="12.75" customHeight="1">
      <c r="A4" s="2008">
        <v>30</v>
      </c>
      <c r="B4" s="2009"/>
      <c r="C4" s="2010" t="s">
        <v>33</v>
      </c>
      <c r="D4" s="280">
        <v>317679.40000000002</v>
      </c>
      <c r="E4" s="280">
        <v>319896.59999999998</v>
      </c>
      <c r="F4" s="281">
        <v>315706.89532000001</v>
      </c>
      <c r="G4" s="281">
        <v>316101.7</v>
      </c>
    </row>
    <row r="5" spans="1:41" s="2011" customFormat="1" ht="12.75" customHeight="1">
      <c r="A5" s="2012">
        <v>31</v>
      </c>
      <c r="B5" s="2013"/>
      <c r="C5" s="2014" t="s">
        <v>193</v>
      </c>
      <c r="D5" s="286">
        <v>101610.9</v>
      </c>
      <c r="E5" s="286">
        <v>99528</v>
      </c>
      <c r="F5" s="287">
        <v>92822.737379999991</v>
      </c>
      <c r="G5" s="287">
        <v>100113.47900000001</v>
      </c>
    </row>
    <row r="6" spans="1:41" s="2011" customFormat="1" ht="12.75" customHeight="1">
      <c r="A6" s="2015" t="s">
        <v>36</v>
      </c>
      <c r="B6" s="2016"/>
      <c r="C6" s="2017" t="s">
        <v>194</v>
      </c>
      <c r="D6" s="286">
        <v>17611.599999999999</v>
      </c>
      <c r="E6" s="286">
        <v>16901.900000000001</v>
      </c>
      <c r="F6" s="287">
        <v>14399.859639999999</v>
      </c>
      <c r="G6" s="287">
        <v>16440.349999999999</v>
      </c>
    </row>
    <row r="7" spans="1:41" s="2011" customFormat="1" ht="12.75" customHeight="1">
      <c r="A7" s="2015" t="s">
        <v>195</v>
      </c>
      <c r="B7" s="2016"/>
      <c r="C7" s="2017" t="s">
        <v>196</v>
      </c>
      <c r="D7" s="286">
        <v>1003</v>
      </c>
      <c r="E7" s="286">
        <v>0</v>
      </c>
      <c r="F7" s="287">
        <v>492</v>
      </c>
      <c r="G7" s="287">
        <v>0</v>
      </c>
    </row>
    <row r="8" spans="1:41" s="2011" customFormat="1" ht="12.75" customHeight="1">
      <c r="A8" s="2018">
        <v>330</v>
      </c>
      <c r="B8" s="2013"/>
      <c r="C8" s="2014" t="s">
        <v>197</v>
      </c>
      <c r="D8" s="286">
        <v>75582.7</v>
      </c>
      <c r="E8" s="286">
        <v>73611.5</v>
      </c>
      <c r="F8" s="287">
        <v>90138.96686</v>
      </c>
      <c r="G8" s="287">
        <v>94467</v>
      </c>
    </row>
    <row r="9" spans="1:41" s="2011" customFormat="1" ht="12.75" customHeight="1">
      <c r="A9" s="2018">
        <v>332</v>
      </c>
      <c r="B9" s="2013"/>
      <c r="C9" s="2014" t="s">
        <v>198</v>
      </c>
      <c r="D9" s="286">
        <v>0</v>
      </c>
      <c r="E9" s="286">
        <v>0</v>
      </c>
      <c r="F9" s="287">
        <v>0</v>
      </c>
      <c r="G9" s="287">
        <v>0</v>
      </c>
    </row>
    <row r="10" spans="1:41" s="2011" customFormat="1" ht="12.75" customHeight="1">
      <c r="A10" s="2018">
        <v>339</v>
      </c>
      <c r="B10" s="2013"/>
      <c r="C10" s="2014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1" s="2011" customFormat="1" ht="12.75" customHeight="1">
      <c r="A11" s="2012">
        <v>350</v>
      </c>
      <c r="B11" s="2013"/>
      <c r="C11" s="2014" t="s">
        <v>200</v>
      </c>
      <c r="D11" s="286">
        <v>0</v>
      </c>
      <c r="E11" s="286">
        <v>0</v>
      </c>
      <c r="F11" s="287">
        <v>223.10739999999998</v>
      </c>
      <c r="G11" s="287">
        <v>219.79999999999998</v>
      </c>
    </row>
    <row r="12" spans="1:41" s="2022" customFormat="1">
      <c r="A12" s="2019">
        <v>351</v>
      </c>
      <c r="B12" s="2020"/>
      <c r="C12" s="2021" t="s">
        <v>201</v>
      </c>
      <c r="D12" s="286">
        <v>2846.9</v>
      </c>
      <c r="E12" s="286">
        <v>8892.7000000000007</v>
      </c>
      <c r="F12" s="287">
        <v>923.23661000000004</v>
      </c>
      <c r="G12" s="287">
        <v>379.27</v>
      </c>
    </row>
    <row r="13" spans="1:41" s="2011" customFormat="1" ht="12.75" customHeight="1">
      <c r="A13" s="2012">
        <v>36</v>
      </c>
      <c r="B13" s="2013"/>
      <c r="C13" s="2014" t="s">
        <v>202</v>
      </c>
      <c r="D13" s="286">
        <v>852030.7</v>
      </c>
      <c r="E13" s="286">
        <v>868124.1</v>
      </c>
      <c r="F13" s="287">
        <v>873794.14322999981</v>
      </c>
      <c r="G13" s="287">
        <v>858496.87600000005</v>
      </c>
    </row>
    <row r="14" spans="1:41" s="2011" customFormat="1" ht="12.75" customHeight="1">
      <c r="A14" s="2023" t="s">
        <v>203</v>
      </c>
      <c r="B14" s="2013"/>
      <c r="C14" s="2024" t="s">
        <v>204</v>
      </c>
      <c r="D14" s="286">
        <v>162410.20000000001</v>
      </c>
      <c r="E14" s="286">
        <v>165765.29999999999</v>
      </c>
      <c r="F14" s="287">
        <v>164350.16339</v>
      </c>
      <c r="G14" s="287">
        <v>174003.85699999999</v>
      </c>
    </row>
    <row r="15" spans="1:41" s="2011" customFormat="1" ht="12.75" customHeight="1">
      <c r="A15" s="2023" t="s">
        <v>205</v>
      </c>
      <c r="B15" s="2013"/>
      <c r="C15" s="2024" t="s">
        <v>206</v>
      </c>
      <c r="D15" s="286">
        <v>36660</v>
      </c>
      <c r="E15" s="286">
        <v>35096.6</v>
      </c>
      <c r="F15" s="287">
        <v>37016.640039999998</v>
      </c>
      <c r="G15" s="287">
        <v>37648.697</v>
      </c>
    </row>
    <row r="16" spans="1:41" s="2026" customFormat="1" ht="26.25" customHeight="1">
      <c r="A16" s="2023" t="s">
        <v>207</v>
      </c>
      <c r="B16" s="2025"/>
      <c r="C16" s="2024" t="s">
        <v>208</v>
      </c>
      <c r="D16" s="286">
        <v>9034.5</v>
      </c>
      <c r="E16" s="286">
        <v>9801</v>
      </c>
      <c r="F16" s="287">
        <v>9278.3626899999999</v>
      </c>
      <c r="G16" s="287">
        <v>9572</v>
      </c>
    </row>
    <row r="17" spans="1:7" s="2027" customFormat="1">
      <c r="A17" s="2012">
        <v>37</v>
      </c>
      <c r="B17" s="2013"/>
      <c r="C17" s="2014" t="s">
        <v>209</v>
      </c>
      <c r="D17" s="286">
        <v>85558.5</v>
      </c>
      <c r="E17" s="286">
        <v>83477.399999999994</v>
      </c>
      <c r="F17" s="287">
        <v>85705.949400000012</v>
      </c>
      <c r="G17" s="287">
        <v>87694.399999999994</v>
      </c>
    </row>
    <row r="18" spans="1:7" s="2027" customFormat="1">
      <c r="A18" s="2018" t="s">
        <v>210</v>
      </c>
      <c r="B18" s="2013"/>
      <c r="C18" s="2014" t="s">
        <v>211</v>
      </c>
      <c r="D18" s="286">
        <v>0</v>
      </c>
      <c r="E18" s="286">
        <v>0</v>
      </c>
      <c r="F18" s="287">
        <v>0</v>
      </c>
      <c r="G18" s="287">
        <v>0</v>
      </c>
    </row>
    <row r="19" spans="1:7" s="2027" customFormat="1">
      <c r="A19" s="2018" t="s">
        <v>212</v>
      </c>
      <c r="B19" s="2013"/>
      <c r="C19" s="2014" t="s">
        <v>213</v>
      </c>
      <c r="D19" s="286">
        <v>46128.4</v>
      </c>
      <c r="E19" s="286">
        <v>45258</v>
      </c>
      <c r="F19" s="287">
        <v>44550.50705</v>
      </c>
      <c r="G19" s="287">
        <v>45935</v>
      </c>
    </row>
    <row r="20" spans="1:7" s="2011" customFormat="1" ht="12.75" customHeight="1">
      <c r="A20" s="2028">
        <v>39</v>
      </c>
      <c r="B20" s="2029"/>
      <c r="C20" s="2030" t="s">
        <v>214</v>
      </c>
      <c r="D20" s="308">
        <v>2771.6</v>
      </c>
      <c r="E20" s="308">
        <v>2467.4</v>
      </c>
      <c r="F20" s="309">
        <v>2826.4456700000001</v>
      </c>
      <c r="G20" s="309">
        <v>3010.1</v>
      </c>
    </row>
    <row r="21" spans="1:7" ht="12.75" customHeight="1">
      <c r="A21" s="2031"/>
      <c r="B21" s="2031"/>
      <c r="C21" s="2032" t="s">
        <v>215</v>
      </c>
      <c r="D21" s="312">
        <f t="shared" ref="D21:G21" si="0">D4+D5+SUM(D8:D13)+D17</f>
        <v>1435309.1</v>
      </c>
      <c r="E21" s="312">
        <f t="shared" si="0"/>
        <v>1453530.2999999998</v>
      </c>
      <c r="F21" s="312">
        <f t="shared" si="0"/>
        <v>1459315.0362</v>
      </c>
      <c r="G21" s="312">
        <f t="shared" si="0"/>
        <v>1457472.5249999999</v>
      </c>
    </row>
    <row r="22" spans="1:7" s="2011" customFormat="1" ht="12.75" customHeight="1">
      <c r="A22" s="2018" t="s">
        <v>216</v>
      </c>
      <c r="B22" s="2013"/>
      <c r="C22" s="2014" t="s">
        <v>217</v>
      </c>
      <c r="D22" s="335">
        <v>671226.1</v>
      </c>
      <c r="E22" s="335">
        <v>640900</v>
      </c>
      <c r="F22" s="336">
        <v>676703.38139</v>
      </c>
      <c r="G22" s="336">
        <v>682100</v>
      </c>
    </row>
    <row r="23" spans="1:7" s="2011" customFormat="1" ht="12.75" customHeight="1">
      <c r="A23" s="2018" t="s">
        <v>218</v>
      </c>
      <c r="B23" s="2013"/>
      <c r="C23" s="2014" t="s">
        <v>219</v>
      </c>
      <c r="D23" s="335">
        <v>35300.1</v>
      </c>
      <c r="E23" s="335">
        <v>34800</v>
      </c>
      <c r="F23" s="336">
        <v>36698.504799999995</v>
      </c>
      <c r="G23" s="336">
        <v>35300</v>
      </c>
    </row>
    <row r="24" spans="1:7" s="2033" customFormat="1" ht="12.75" customHeight="1">
      <c r="A24" s="2012">
        <v>41</v>
      </c>
      <c r="B24" s="2013"/>
      <c r="C24" s="2014" t="s">
        <v>220</v>
      </c>
      <c r="D24" s="335">
        <v>11487.5</v>
      </c>
      <c r="E24" s="335">
        <v>11696.3</v>
      </c>
      <c r="F24" s="336">
        <v>18726.945500000002</v>
      </c>
      <c r="G24" s="336">
        <v>18766.900000000001</v>
      </c>
    </row>
    <row r="25" spans="1:7" s="2011" customFormat="1" ht="12.75" customHeight="1">
      <c r="A25" s="2034">
        <v>42</v>
      </c>
      <c r="B25" s="2035"/>
      <c r="C25" s="2014" t="s">
        <v>221</v>
      </c>
      <c r="D25" s="335">
        <v>72903.399999999994</v>
      </c>
      <c r="E25" s="335">
        <v>73341.2</v>
      </c>
      <c r="F25" s="336">
        <v>74097.048719999992</v>
      </c>
      <c r="G25" s="336">
        <v>73826.990000000005</v>
      </c>
    </row>
    <row r="26" spans="1:7" s="2036" customFormat="1" ht="12.75" customHeight="1">
      <c r="A26" s="2019">
        <v>430</v>
      </c>
      <c r="B26" s="2013"/>
      <c r="C26" s="2014" t="s">
        <v>222</v>
      </c>
      <c r="D26" s="335">
        <v>315</v>
      </c>
      <c r="E26" s="335">
        <v>75</v>
      </c>
      <c r="F26" s="336">
        <v>543.84063000000003</v>
      </c>
      <c r="G26" s="336">
        <v>75</v>
      </c>
    </row>
    <row r="27" spans="1:7" s="2036" customFormat="1" ht="12.75" customHeight="1">
      <c r="A27" s="2019">
        <v>431</v>
      </c>
      <c r="B27" s="2013"/>
      <c r="C27" s="2014" t="s">
        <v>223</v>
      </c>
      <c r="D27" s="335">
        <v>6451.9</v>
      </c>
      <c r="E27" s="335">
        <v>6035</v>
      </c>
      <c r="F27" s="336">
        <v>5593</v>
      </c>
      <c r="G27" s="336">
        <v>6209.9999999999991</v>
      </c>
    </row>
    <row r="28" spans="1:7" s="2036" customFormat="1" ht="12.75" customHeight="1">
      <c r="A28" s="2019">
        <v>432</v>
      </c>
      <c r="B28" s="2013"/>
      <c r="C28" s="2014" t="s">
        <v>224</v>
      </c>
      <c r="D28" s="335">
        <v>-14.5</v>
      </c>
      <c r="E28" s="335">
        <v>-5</v>
      </c>
      <c r="F28" s="336">
        <v>54.9</v>
      </c>
      <c r="G28" s="336">
        <v>0</v>
      </c>
    </row>
    <row r="29" spans="1:7" s="2036" customFormat="1" ht="12.75" customHeight="1">
      <c r="A29" s="2019">
        <v>439</v>
      </c>
      <c r="B29" s="2013"/>
      <c r="C29" s="2014" t="s">
        <v>225</v>
      </c>
      <c r="D29" s="335">
        <v>51.4</v>
      </c>
      <c r="E29" s="335">
        <v>58.5</v>
      </c>
      <c r="F29" s="336">
        <v>79.265199999999993</v>
      </c>
      <c r="G29" s="336">
        <v>48.699999999999996</v>
      </c>
    </row>
    <row r="30" spans="1:7" s="2011" customFormat="1" ht="25.5">
      <c r="A30" s="2019">
        <v>450</v>
      </c>
      <c r="B30" s="2020"/>
      <c r="C30" s="2021" t="s">
        <v>226</v>
      </c>
      <c r="D30" s="286">
        <v>196.5</v>
      </c>
      <c r="E30" s="286">
        <v>2139.1999999999998</v>
      </c>
      <c r="F30" s="287">
        <v>0</v>
      </c>
      <c r="G30" s="287">
        <v>0</v>
      </c>
    </row>
    <row r="31" spans="1:7" s="2022" customFormat="1" ht="25.5">
      <c r="A31" s="2019">
        <v>451</v>
      </c>
      <c r="B31" s="2020"/>
      <c r="C31" s="2021" t="s">
        <v>227</v>
      </c>
      <c r="D31" s="335">
        <v>0</v>
      </c>
      <c r="E31" s="335">
        <v>0</v>
      </c>
      <c r="F31" s="336">
        <v>9933.3160000000007</v>
      </c>
      <c r="G31" s="336">
        <v>11770</v>
      </c>
    </row>
    <row r="32" spans="1:7" s="2011" customFormat="1" ht="12.75" customHeight="1">
      <c r="A32" s="2012">
        <v>46</v>
      </c>
      <c r="B32" s="2013"/>
      <c r="C32" s="2014" t="s">
        <v>228</v>
      </c>
      <c r="D32" s="286">
        <v>423742.3</v>
      </c>
      <c r="E32" s="286">
        <v>449518.4</v>
      </c>
      <c r="F32" s="287">
        <v>467983.48490000004</v>
      </c>
      <c r="G32" s="287">
        <v>452734.80199999997</v>
      </c>
    </row>
    <row r="33" spans="1:7" s="2022" customFormat="1" ht="12.75" customHeight="1">
      <c r="A33" s="2037" t="s">
        <v>229</v>
      </c>
      <c r="B33" s="2016"/>
      <c r="C33" s="2017" t="s">
        <v>230</v>
      </c>
      <c r="D33" s="286">
        <v>0</v>
      </c>
      <c r="E33" s="286">
        <v>0</v>
      </c>
      <c r="F33" s="287">
        <v>0</v>
      </c>
      <c r="G33" s="287">
        <v>0</v>
      </c>
    </row>
    <row r="34" spans="1:7" s="2011" customFormat="1" ht="15" customHeight="1">
      <c r="A34" s="2012">
        <v>47</v>
      </c>
      <c r="B34" s="2013"/>
      <c r="C34" s="2014" t="s">
        <v>209</v>
      </c>
      <c r="D34" s="286">
        <v>85558.5</v>
      </c>
      <c r="E34" s="286">
        <v>83477.399999999994</v>
      </c>
      <c r="F34" s="287">
        <v>85705.949400000012</v>
      </c>
      <c r="G34" s="287">
        <v>87694.399999999994</v>
      </c>
    </row>
    <row r="35" spans="1:7" s="2011" customFormat="1" ht="15" customHeight="1">
      <c r="A35" s="2028">
        <v>49</v>
      </c>
      <c r="B35" s="2029"/>
      <c r="C35" s="2030" t="s">
        <v>231</v>
      </c>
      <c r="D35" s="308">
        <v>2771.6</v>
      </c>
      <c r="E35" s="308">
        <v>2467.4</v>
      </c>
      <c r="F35" s="309">
        <v>2826.4456700000001</v>
      </c>
      <c r="G35" s="309">
        <v>3010.1</v>
      </c>
    </row>
    <row r="36" spans="1:7" ht="13.5" customHeight="1">
      <c r="A36" s="2031"/>
      <c r="B36" s="2038"/>
      <c r="C36" s="2032" t="s">
        <v>232</v>
      </c>
      <c r="D36" s="312">
        <f t="shared" ref="D36:G36" si="1">D22+D23+D24+D25+D26+D27+D28+D29+D30+D31+D32+D34</f>
        <v>1307218.2</v>
      </c>
      <c r="E36" s="312">
        <f t="shared" si="1"/>
        <v>1302036</v>
      </c>
      <c r="F36" s="312">
        <f t="shared" si="1"/>
        <v>1376119.6365400001</v>
      </c>
      <c r="G36" s="312">
        <f t="shared" si="1"/>
        <v>1368526.7919999999</v>
      </c>
    </row>
    <row r="37" spans="1:7" s="2039" customFormat="1" ht="15" customHeight="1">
      <c r="A37" s="2031"/>
      <c r="B37" s="2038"/>
      <c r="C37" s="2032" t="s">
        <v>233</v>
      </c>
      <c r="D37" s="312">
        <f t="shared" ref="D37:G37" si="2">D36-D21</f>
        <v>-128090.90000000014</v>
      </c>
      <c r="E37" s="312">
        <f t="shared" si="2"/>
        <v>-151494.29999999981</v>
      </c>
      <c r="F37" s="312">
        <f t="shared" si="2"/>
        <v>-83195.399659999879</v>
      </c>
      <c r="G37" s="312">
        <f t="shared" si="2"/>
        <v>-88945.733000000007</v>
      </c>
    </row>
    <row r="38" spans="1:7" s="2022" customFormat="1" ht="15" customHeight="1">
      <c r="A38" s="2018">
        <v>340</v>
      </c>
      <c r="B38" s="2013"/>
      <c r="C38" s="2014" t="s">
        <v>234</v>
      </c>
      <c r="D38" s="286">
        <v>58.4</v>
      </c>
      <c r="E38" s="286">
        <v>20</v>
      </c>
      <c r="F38" s="287">
        <v>238.92929999999998</v>
      </c>
      <c r="G38" s="287">
        <v>0</v>
      </c>
    </row>
    <row r="39" spans="1:7" s="2022" customFormat="1" ht="15" customHeight="1">
      <c r="A39" s="2018">
        <v>341</v>
      </c>
      <c r="B39" s="2013"/>
      <c r="C39" s="2014" t="s">
        <v>235</v>
      </c>
      <c r="D39" s="335">
        <v>25.7</v>
      </c>
      <c r="E39" s="335">
        <v>0</v>
      </c>
      <c r="F39" s="336">
        <v>-12.070139999999999</v>
      </c>
      <c r="G39" s="336">
        <v>0</v>
      </c>
    </row>
    <row r="40" spans="1:7" s="2022" customFormat="1" ht="15" customHeight="1">
      <c r="A40" s="2018">
        <v>342</v>
      </c>
      <c r="B40" s="2013"/>
      <c r="C40" s="2014" t="s">
        <v>236</v>
      </c>
      <c r="D40" s="335">
        <v>0</v>
      </c>
      <c r="E40" s="335">
        <v>0</v>
      </c>
      <c r="F40" s="336">
        <v>0</v>
      </c>
      <c r="G40" s="336">
        <v>0</v>
      </c>
    </row>
    <row r="41" spans="1:7" s="2022" customFormat="1" ht="15" customHeight="1">
      <c r="A41" s="2018">
        <v>343</v>
      </c>
      <c r="B41" s="2013"/>
      <c r="C41" s="2014" t="s">
        <v>237</v>
      </c>
      <c r="D41" s="335">
        <v>674.4</v>
      </c>
      <c r="E41" s="335">
        <v>715.92100000000005</v>
      </c>
      <c r="F41" s="336">
        <v>632.93527000000006</v>
      </c>
      <c r="G41" s="336">
        <v>625.68100000000004</v>
      </c>
    </row>
    <row r="42" spans="1:7" s="2022" customFormat="1" ht="15" customHeight="1">
      <c r="A42" s="2018">
        <v>344</v>
      </c>
      <c r="B42" s="2013"/>
      <c r="C42" s="2014" t="s">
        <v>238</v>
      </c>
      <c r="D42" s="335">
        <v>0</v>
      </c>
      <c r="E42" s="335">
        <v>0</v>
      </c>
      <c r="F42" s="336">
        <v>0</v>
      </c>
      <c r="G42" s="336">
        <v>0</v>
      </c>
    </row>
    <row r="43" spans="1:7" s="2022" customFormat="1" ht="15" customHeight="1">
      <c r="A43" s="2018">
        <v>349</v>
      </c>
      <c r="B43" s="2013"/>
      <c r="C43" s="2014" t="s">
        <v>239</v>
      </c>
      <c r="D43" s="335">
        <v>3938.1</v>
      </c>
      <c r="E43" s="335">
        <v>2220</v>
      </c>
      <c r="F43" s="336">
        <v>1490.39428</v>
      </c>
      <c r="G43" s="336">
        <v>775</v>
      </c>
    </row>
    <row r="44" spans="1:7" s="2011" customFormat="1" ht="15" customHeight="1">
      <c r="A44" s="2012">
        <v>440</v>
      </c>
      <c r="B44" s="2013"/>
      <c r="C44" s="2014" t="s">
        <v>240</v>
      </c>
      <c r="D44" s="286">
        <v>1404.7</v>
      </c>
      <c r="E44" s="286">
        <v>548.70000000000005</v>
      </c>
      <c r="F44" s="287">
        <v>422.29426000000001</v>
      </c>
      <c r="G44" s="287">
        <v>215.1</v>
      </c>
    </row>
    <row r="45" spans="1:7" s="2011" customFormat="1" ht="15" customHeight="1">
      <c r="A45" s="2012">
        <v>441</v>
      </c>
      <c r="B45" s="2013"/>
      <c r="C45" s="2014" t="s">
        <v>241</v>
      </c>
      <c r="D45" s="286">
        <v>3</v>
      </c>
      <c r="E45" s="286">
        <v>0</v>
      </c>
      <c r="F45" s="287">
        <v>212.66785000000002</v>
      </c>
      <c r="G45" s="287">
        <v>0</v>
      </c>
    </row>
    <row r="46" spans="1:7" s="2011" customFormat="1" ht="15" customHeight="1">
      <c r="A46" s="2012">
        <v>442</v>
      </c>
      <c r="B46" s="2013"/>
      <c r="C46" s="2014" t="s">
        <v>242</v>
      </c>
      <c r="D46" s="286">
        <v>867</v>
      </c>
      <c r="E46" s="286">
        <v>867</v>
      </c>
      <c r="F46" s="287">
        <v>1165.5</v>
      </c>
      <c r="G46" s="287">
        <v>853</v>
      </c>
    </row>
    <row r="47" spans="1:7" s="2011" customFormat="1" ht="15" customHeight="1">
      <c r="A47" s="2012">
        <v>443</v>
      </c>
      <c r="B47" s="2013"/>
      <c r="C47" s="2014" t="s">
        <v>243</v>
      </c>
      <c r="D47" s="286">
        <v>1242</v>
      </c>
      <c r="E47" s="286">
        <v>1046.23</v>
      </c>
      <c r="F47" s="287">
        <v>1291.6166499999999</v>
      </c>
      <c r="G47" s="287">
        <v>987.09</v>
      </c>
    </row>
    <row r="48" spans="1:7" s="2011" customFormat="1" ht="15" customHeight="1">
      <c r="A48" s="2012">
        <v>444</v>
      </c>
      <c r="B48" s="2013"/>
      <c r="C48" s="2014" t="s">
        <v>238</v>
      </c>
      <c r="D48" s="286">
        <v>0</v>
      </c>
      <c r="E48" s="286">
        <v>0</v>
      </c>
      <c r="F48" s="287">
        <v>0</v>
      </c>
      <c r="G48" s="287">
        <v>0</v>
      </c>
    </row>
    <row r="49" spans="1:7" s="2011" customFormat="1" ht="15" customHeight="1">
      <c r="A49" s="2012">
        <v>445</v>
      </c>
      <c r="B49" s="2013"/>
      <c r="C49" s="2014" t="s">
        <v>244</v>
      </c>
      <c r="D49" s="286">
        <v>27912.400000000001</v>
      </c>
      <c r="E49" s="286">
        <v>27929.633999999998</v>
      </c>
      <c r="F49" s="287">
        <v>27931.802799999998</v>
      </c>
      <c r="G49" s="287">
        <v>27946.7</v>
      </c>
    </row>
    <row r="50" spans="1:7" s="2011" customFormat="1" ht="15" customHeight="1">
      <c r="A50" s="2012">
        <v>446</v>
      </c>
      <c r="B50" s="2013"/>
      <c r="C50" s="2014" t="s">
        <v>245</v>
      </c>
      <c r="D50" s="286">
        <v>6</v>
      </c>
      <c r="E50" s="286">
        <v>6</v>
      </c>
      <c r="F50" s="287">
        <v>6</v>
      </c>
      <c r="G50" s="287">
        <v>6</v>
      </c>
    </row>
    <row r="51" spans="1:7" s="2011" customFormat="1" ht="15" customHeight="1">
      <c r="A51" s="2012">
        <v>447</v>
      </c>
      <c r="B51" s="2013"/>
      <c r="C51" s="2014" t="s">
        <v>246</v>
      </c>
      <c r="D51" s="286">
        <v>8458.5</v>
      </c>
      <c r="E51" s="286">
        <v>8295.8130000000001</v>
      </c>
      <c r="F51" s="287">
        <v>8324.4704300000012</v>
      </c>
      <c r="G51" s="287">
        <v>8686.2970000000005</v>
      </c>
    </row>
    <row r="52" spans="1:7" s="2011" customFormat="1" ht="15" customHeight="1">
      <c r="A52" s="2012">
        <v>448</v>
      </c>
      <c r="B52" s="2013"/>
      <c r="C52" s="2014" t="s">
        <v>247</v>
      </c>
      <c r="D52" s="286">
        <v>773.3</v>
      </c>
      <c r="E52" s="286">
        <v>759.5</v>
      </c>
      <c r="F52" s="287">
        <v>759.19069999999999</v>
      </c>
      <c r="G52" s="287">
        <v>819.6</v>
      </c>
    </row>
    <row r="53" spans="1:7" s="2011" customFormat="1" ht="15" customHeight="1">
      <c r="A53" s="2012">
        <v>449</v>
      </c>
      <c r="B53" s="2013"/>
      <c r="C53" s="2014" t="s">
        <v>248</v>
      </c>
      <c r="D53" s="286">
        <v>0</v>
      </c>
      <c r="E53" s="286">
        <v>0</v>
      </c>
      <c r="F53" s="287">
        <v>0</v>
      </c>
      <c r="G53" s="287">
        <v>0</v>
      </c>
    </row>
    <row r="54" spans="1:7" s="2022" customFormat="1" ht="13.5" customHeight="1">
      <c r="A54" s="2040" t="s">
        <v>249</v>
      </c>
      <c r="B54" s="2041"/>
      <c r="C54" s="2041" t="s">
        <v>250</v>
      </c>
      <c r="D54" s="308">
        <v>0</v>
      </c>
      <c r="E54" s="308">
        <v>0</v>
      </c>
      <c r="F54" s="309">
        <v>0</v>
      </c>
      <c r="G54" s="309">
        <v>0</v>
      </c>
    </row>
    <row r="55" spans="1:7" ht="15" customHeight="1">
      <c r="A55" s="2038"/>
      <c r="B55" s="2038"/>
      <c r="C55" s="2032" t="s">
        <v>251</v>
      </c>
      <c r="D55" s="312">
        <f t="shared" ref="D55:G55" si="3">SUM(D44:D53)-SUM(D38:D43)</f>
        <v>35970.30000000001</v>
      </c>
      <c r="E55" s="312">
        <f t="shared" si="3"/>
        <v>36496.955999999998</v>
      </c>
      <c r="F55" s="312">
        <f t="shared" ref="F55" si="4">SUM(F44:F53)-SUM(F38:F43)</f>
        <v>37763.353979999993</v>
      </c>
      <c r="G55" s="312">
        <f t="shared" si="3"/>
        <v>38113.106</v>
      </c>
    </row>
    <row r="56" spans="1:7" ht="14.25" customHeight="1">
      <c r="A56" s="2038"/>
      <c r="B56" s="2038"/>
      <c r="C56" s="2032" t="s">
        <v>252</v>
      </c>
      <c r="D56" s="312">
        <f t="shared" ref="D56:G56" si="5">D55+D37</f>
        <v>-92120.600000000122</v>
      </c>
      <c r="E56" s="312">
        <f t="shared" si="5"/>
        <v>-114997.34399999981</v>
      </c>
      <c r="F56" s="312">
        <f t="shared" si="5"/>
        <v>-45432.045679999886</v>
      </c>
      <c r="G56" s="312">
        <f t="shared" si="5"/>
        <v>-50832.627000000008</v>
      </c>
    </row>
    <row r="57" spans="1:7" s="2011" customFormat="1" ht="15.75" customHeight="1">
      <c r="A57" s="2042">
        <v>380</v>
      </c>
      <c r="B57" s="2043"/>
      <c r="C57" s="2044" t="s">
        <v>253</v>
      </c>
      <c r="D57" s="1177"/>
      <c r="E57" s="1177"/>
      <c r="F57" s="1178"/>
      <c r="G57" s="1178"/>
    </row>
    <row r="58" spans="1:7" s="2011" customFormat="1" ht="15.75" customHeight="1">
      <c r="A58" s="2042">
        <v>381</v>
      </c>
      <c r="B58" s="2043"/>
      <c r="C58" s="2044" t="s">
        <v>254</v>
      </c>
      <c r="D58" s="1177"/>
      <c r="E58" s="1177"/>
      <c r="F58" s="1178"/>
      <c r="G58" s="1178"/>
    </row>
    <row r="59" spans="1:7" s="2045" customFormat="1" ht="25.5">
      <c r="A59" s="2019">
        <v>383</v>
      </c>
      <c r="B59" s="2020"/>
      <c r="C59" s="2021" t="s">
        <v>255</v>
      </c>
      <c r="D59" s="387">
        <v>0</v>
      </c>
      <c r="E59" s="387">
        <v>2000</v>
      </c>
      <c r="F59" s="388">
        <v>0</v>
      </c>
      <c r="G59" s="388">
        <v>0</v>
      </c>
    </row>
    <row r="60" spans="1:7" s="2022" customFormat="1">
      <c r="A60" s="2019">
        <v>3840</v>
      </c>
      <c r="B60" s="2020"/>
      <c r="C60" s="2021" t="s">
        <v>256</v>
      </c>
      <c r="D60" s="349">
        <v>0</v>
      </c>
      <c r="E60" s="349">
        <v>0</v>
      </c>
      <c r="F60" s="350">
        <v>0</v>
      </c>
      <c r="G60" s="350">
        <v>0</v>
      </c>
    </row>
    <row r="61" spans="1:7" s="2022" customFormat="1">
      <c r="A61" s="2019">
        <v>3841</v>
      </c>
      <c r="B61" s="2020"/>
      <c r="C61" s="2021" t="s">
        <v>257</v>
      </c>
      <c r="D61" s="349">
        <v>0</v>
      </c>
      <c r="E61" s="349">
        <v>0</v>
      </c>
      <c r="F61" s="350">
        <v>0</v>
      </c>
      <c r="G61" s="350">
        <v>0</v>
      </c>
    </row>
    <row r="62" spans="1:7" s="2022" customFormat="1">
      <c r="A62" s="2046">
        <v>386</v>
      </c>
      <c r="B62" s="2047"/>
      <c r="C62" s="2048" t="s">
        <v>258</v>
      </c>
      <c r="D62" s="349">
        <v>0</v>
      </c>
      <c r="E62" s="349">
        <v>0</v>
      </c>
      <c r="F62" s="350">
        <v>0</v>
      </c>
      <c r="G62" s="350">
        <v>0</v>
      </c>
    </row>
    <row r="63" spans="1:7" s="2022" customFormat="1" ht="25.5">
      <c r="A63" s="2019">
        <v>387</v>
      </c>
      <c r="B63" s="2020"/>
      <c r="C63" s="2021" t="s">
        <v>259</v>
      </c>
      <c r="D63" s="349">
        <v>0</v>
      </c>
      <c r="E63" s="349">
        <v>0</v>
      </c>
      <c r="F63" s="350">
        <v>0</v>
      </c>
      <c r="G63" s="350">
        <v>0</v>
      </c>
    </row>
    <row r="64" spans="1:7" s="2022" customFormat="1">
      <c r="A64" s="2018">
        <v>389</v>
      </c>
      <c r="B64" s="2049"/>
      <c r="C64" s="2014" t="s">
        <v>61</v>
      </c>
      <c r="D64" s="318">
        <v>0</v>
      </c>
      <c r="E64" s="318">
        <v>0</v>
      </c>
      <c r="F64" s="319">
        <v>0</v>
      </c>
      <c r="G64" s="319">
        <v>0</v>
      </c>
    </row>
    <row r="65" spans="1:7" s="2011" customFormat="1">
      <c r="A65" s="2018" t="s">
        <v>260</v>
      </c>
      <c r="B65" s="2013"/>
      <c r="C65" s="2014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2052" customFormat="1">
      <c r="A66" s="2050" t="s">
        <v>262</v>
      </c>
      <c r="B66" s="2051"/>
      <c r="C66" s="2021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011" customFormat="1">
      <c r="A67" s="2053">
        <v>481</v>
      </c>
      <c r="B67" s="2013"/>
      <c r="C67" s="2014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011" customFormat="1">
      <c r="A68" s="2053">
        <v>482</v>
      </c>
      <c r="B68" s="2013"/>
      <c r="C68" s="2014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011" customFormat="1">
      <c r="A69" s="2053">
        <v>483</v>
      </c>
      <c r="B69" s="2013"/>
      <c r="C69" s="2014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2011" customFormat="1">
      <c r="A70" s="2053">
        <v>484</v>
      </c>
      <c r="B70" s="2013"/>
      <c r="C70" s="2014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2011" customFormat="1">
      <c r="A71" s="2053">
        <v>485</v>
      </c>
      <c r="B71" s="2013"/>
      <c r="C71" s="2014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011" customFormat="1">
      <c r="A72" s="2053">
        <v>486</v>
      </c>
      <c r="B72" s="2013"/>
      <c r="C72" s="2014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022" customFormat="1">
      <c r="A73" s="2053">
        <v>487</v>
      </c>
      <c r="B73" s="2016"/>
      <c r="C73" s="2014" t="s">
        <v>270</v>
      </c>
      <c r="D73" s="286">
        <v>0</v>
      </c>
      <c r="E73" s="286">
        <v>0</v>
      </c>
      <c r="F73" s="287">
        <v>0</v>
      </c>
      <c r="G73" s="287">
        <v>0</v>
      </c>
    </row>
    <row r="74" spans="1:7" s="2022" customFormat="1">
      <c r="A74" s="2053">
        <v>489</v>
      </c>
      <c r="B74" s="2054"/>
      <c r="C74" s="2030" t="s">
        <v>78</v>
      </c>
      <c r="D74" s="318">
        <v>0</v>
      </c>
      <c r="E74" s="318">
        <v>0</v>
      </c>
      <c r="F74" s="319">
        <v>0</v>
      </c>
      <c r="G74" s="319">
        <v>52488.023049999996</v>
      </c>
    </row>
    <row r="75" spans="1:7" s="2022" customFormat="1">
      <c r="A75" s="2055" t="s">
        <v>271</v>
      </c>
      <c r="B75" s="2054"/>
      <c r="C75" s="2041" t="s">
        <v>272</v>
      </c>
      <c r="D75" s="335"/>
      <c r="E75" s="335"/>
      <c r="F75" s="336"/>
      <c r="G75" s="336"/>
    </row>
    <row r="76" spans="1:7">
      <c r="A76" s="2031"/>
      <c r="B76" s="2031"/>
      <c r="C76" s="2032" t="s">
        <v>273</v>
      </c>
      <c r="D76" s="312">
        <f t="shared" ref="D76:G76" si="6">SUM(D65:D74)-SUM(D57:D64)</f>
        <v>0</v>
      </c>
      <c r="E76" s="312">
        <f t="shared" si="6"/>
        <v>-2000</v>
      </c>
      <c r="F76" s="312">
        <f t="shared" ref="F76" si="7">SUM(F65:F74)-SUM(F57:F64)</f>
        <v>0</v>
      </c>
      <c r="G76" s="312">
        <f t="shared" si="6"/>
        <v>52488.023049999996</v>
      </c>
    </row>
    <row r="77" spans="1:7">
      <c r="A77" s="2056"/>
      <c r="B77" s="2056"/>
      <c r="C77" s="2032" t="s">
        <v>274</v>
      </c>
      <c r="D77" s="312">
        <f t="shared" ref="D77:G77" si="8">D56+D76</f>
        <v>-92120.600000000122</v>
      </c>
      <c r="E77" s="312">
        <f t="shared" si="8"/>
        <v>-116997.34399999981</v>
      </c>
      <c r="F77" s="312">
        <f t="shared" si="8"/>
        <v>-45432.045679999886</v>
      </c>
      <c r="G77" s="312">
        <f t="shared" si="8"/>
        <v>1655.3960499999885</v>
      </c>
    </row>
    <row r="78" spans="1:7">
      <c r="A78" s="2057">
        <v>3</v>
      </c>
      <c r="B78" s="2057"/>
      <c r="C78" s="2058" t="s">
        <v>275</v>
      </c>
      <c r="D78" s="363">
        <f t="shared" ref="D78:G78" si="9">D20+D21+SUM(D38:D43)+SUM(D57:D64)</f>
        <v>1442777.3000000003</v>
      </c>
      <c r="E78" s="363">
        <f t="shared" si="9"/>
        <v>1460953.6209999998</v>
      </c>
      <c r="F78" s="363">
        <f t="shared" si="9"/>
        <v>1464491.6705799999</v>
      </c>
      <c r="G78" s="363">
        <f t="shared" si="9"/>
        <v>1461883.3060000001</v>
      </c>
    </row>
    <row r="79" spans="1:7">
      <c r="A79" s="2057">
        <v>4</v>
      </c>
      <c r="B79" s="2057"/>
      <c r="C79" s="2058" t="s">
        <v>276</v>
      </c>
      <c r="D79" s="363">
        <f t="shared" ref="D79:G79" si="10">D35+D36+SUM(D44:D53)+SUM(D65:D74)</f>
        <v>1350656.7</v>
      </c>
      <c r="E79" s="363">
        <f t="shared" si="10"/>
        <v>1343956.277</v>
      </c>
      <c r="F79" s="363">
        <f t="shared" si="10"/>
        <v>1419059.6249000002</v>
      </c>
      <c r="G79" s="363">
        <f t="shared" si="10"/>
        <v>1463538.70205</v>
      </c>
    </row>
    <row r="80" spans="1:7">
      <c r="A80" s="2059"/>
      <c r="B80" s="2059"/>
      <c r="C80" s="2060"/>
      <c r="D80" s="482"/>
      <c r="E80" s="482"/>
      <c r="F80" s="482"/>
      <c r="G80" s="482"/>
    </row>
    <row r="81" spans="1:7">
      <c r="A81" s="2061" t="s">
        <v>277</v>
      </c>
      <c r="B81" s="2062"/>
      <c r="C81" s="2062"/>
      <c r="D81" s="505"/>
      <c r="E81" s="505"/>
      <c r="F81" s="505"/>
      <c r="G81" s="505"/>
    </row>
    <row r="82" spans="1:7" s="2011" customFormat="1">
      <c r="A82" s="2063">
        <v>50</v>
      </c>
      <c r="B82" s="2064"/>
      <c r="C82" s="2064" t="s">
        <v>278</v>
      </c>
      <c r="D82" s="335">
        <v>104005.7</v>
      </c>
      <c r="E82" s="335">
        <v>114844.9</v>
      </c>
      <c r="F82" s="336">
        <v>133675.39186999999</v>
      </c>
      <c r="G82" s="336">
        <v>117706.00000000001</v>
      </c>
    </row>
    <row r="83" spans="1:7" s="2011" customFormat="1">
      <c r="A83" s="2063">
        <v>51</v>
      </c>
      <c r="B83" s="2064"/>
      <c r="C83" s="2064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2011" customFormat="1">
      <c r="A84" s="2063">
        <v>52</v>
      </c>
      <c r="B84" s="2064"/>
      <c r="C84" s="2064" t="s">
        <v>280</v>
      </c>
      <c r="D84" s="335">
        <v>0</v>
      </c>
      <c r="E84" s="335">
        <v>0</v>
      </c>
      <c r="F84" s="336">
        <v>0</v>
      </c>
      <c r="G84" s="336">
        <v>0</v>
      </c>
    </row>
    <row r="85" spans="1:7" s="2011" customFormat="1">
      <c r="A85" s="2065">
        <v>54</v>
      </c>
      <c r="B85" s="2066"/>
      <c r="C85" s="2066" t="s">
        <v>281</v>
      </c>
      <c r="D85" s="335">
        <v>2678.6</v>
      </c>
      <c r="E85" s="335">
        <v>3775</v>
      </c>
      <c r="F85" s="336">
        <v>2235</v>
      </c>
      <c r="G85" s="336">
        <v>3925</v>
      </c>
    </row>
    <row r="86" spans="1:7" s="2011" customFormat="1">
      <c r="A86" s="2065">
        <v>55</v>
      </c>
      <c r="B86" s="2066"/>
      <c r="C86" s="2066" t="s">
        <v>282</v>
      </c>
      <c r="D86" s="335">
        <v>0</v>
      </c>
      <c r="E86" s="335">
        <v>2850</v>
      </c>
      <c r="F86" s="336">
        <v>2850</v>
      </c>
      <c r="G86" s="336">
        <v>0</v>
      </c>
    </row>
    <row r="87" spans="1:7" s="2011" customFormat="1">
      <c r="A87" s="2065">
        <v>56</v>
      </c>
      <c r="B87" s="2066"/>
      <c r="C87" s="2066" t="s">
        <v>283</v>
      </c>
      <c r="D87" s="335">
        <v>9371.7000000000007</v>
      </c>
      <c r="E87" s="335">
        <v>12964</v>
      </c>
      <c r="F87" s="336">
        <v>12026.67165</v>
      </c>
      <c r="G87" s="336">
        <v>10274</v>
      </c>
    </row>
    <row r="88" spans="1:7" s="2011" customFormat="1">
      <c r="A88" s="2063">
        <v>57</v>
      </c>
      <c r="B88" s="2064"/>
      <c r="C88" s="2064" t="s">
        <v>284</v>
      </c>
      <c r="D88" s="335">
        <v>1853.2</v>
      </c>
      <c r="E88" s="335">
        <v>3920</v>
      </c>
      <c r="F88" s="336">
        <v>4596.3320000000003</v>
      </c>
      <c r="G88" s="336">
        <v>5750</v>
      </c>
    </row>
    <row r="89" spans="1:7" s="2011" customFormat="1">
      <c r="A89" s="2063">
        <v>580</v>
      </c>
      <c r="B89" s="2064"/>
      <c r="C89" s="2064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011" customFormat="1">
      <c r="A90" s="2063">
        <v>582</v>
      </c>
      <c r="B90" s="2064"/>
      <c r="C90" s="2064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011" customFormat="1">
      <c r="A91" s="2063">
        <v>584</v>
      </c>
      <c r="B91" s="2064"/>
      <c r="C91" s="2064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011" customFormat="1">
      <c r="A92" s="2063">
        <v>585</v>
      </c>
      <c r="B92" s="2064"/>
      <c r="C92" s="2064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011" customFormat="1">
      <c r="A93" s="2063">
        <v>586</v>
      </c>
      <c r="B93" s="2064"/>
      <c r="C93" s="2064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011" customFormat="1">
      <c r="A94" s="2067">
        <v>589</v>
      </c>
      <c r="B94" s="2068"/>
      <c r="C94" s="2068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2069">
        <v>5</v>
      </c>
      <c r="B95" s="2070"/>
      <c r="C95" s="2070" t="s">
        <v>291</v>
      </c>
      <c r="D95" s="384">
        <f t="shared" ref="D95:G95" si="11">SUM(D82:D94)</f>
        <v>117909.2</v>
      </c>
      <c r="E95" s="384">
        <f t="shared" si="11"/>
        <v>138353.9</v>
      </c>
      <c r="F95" s="384">
        <f t="shared" si="11"/>
        <v>155383.39551999999</v>
      </c>
      <c r="G95" s="384">
        <f t="shared" si="11"/>
        <v>137655</v>
      </c>
    </row>
    <row r="96" spans="1:7" s="2011" customFormat="1">
      <c r="A96" s="2063">
        <v>60</v>
      </c>
      <c r="B96" s="2064"/>
      <c r="C96" s="2064" t="s">
        <v>292</v>
      </c>
      <c r="D96" s="335">
        <v>32</v>
      </c>
      <c r="E96" s="335">
        <v>65</v>
      </c>
      <c r="F96" s="336">
        <v>133.63739999999999</v>
      </c>
      <c r="G96" s="336">
        <v>7.9999999999999991</v>
      </c>
    </row>
    <row r="97" spans="1:7" s="2011" customFormat="1">
      <c r="A97" s="2063">
        <v>61</v>
      </c>
      <c r="B97" s="2064"/>
      <c r="C97" s="2064" t="s">
        <v>293</v>
      </c>
      <c r="D97" s="335">
        <v>0</v>
      </c>
      <c r="E97" s="335">
        <v>0</v>
      </c>
      <c r="F97" s="336">
        <v>0</v>
      </c>
      <c r="G97" s="336">
        <v>0</v>
      </c>
    </row>
    <row r="98" spans="1:7" s="2011" customFormat="1">
      <c r="A98" s="2063">
        <v>62</v>
      </c>
      <c r="B98" s="2064"/>
      <c r="C98" s="2064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2011" customFormat="1">
      <c r="A99" s="2063">
        <v>63</v>
      </c>
      <c r="B99" s="2064"/>
      <c r="C99" s="2064" t="s">
        <v>295</v>
      </c>
      <c r="D99" s="335">
        <v>8745.2000000000007</v>
      </c>
      <c r="E99" s="335">
        <v>1235.5</v>
      </c>
      <c r="F99" s="336">
        <v>3227.27657</v>
      </c>
      <c r="G99" s="336">
        <v>1701.9999999999998</v>
      </c>
    </row>
    <row r="100" spans="1:7" s="2011" customFormat="1">
      <c r="A100" s="2063">
        <v>64</v>
      </c>
      <c r="B100" s="2064"/>
      <c r="C100" s="2064" t="s">
        <v>296</v>
      </c>
      <c r="D100" s="335">
        <v>11402.7</v>
      </c>
      <c r="E100" s="335">
        <v>9720</v>
      </c>
      <c r="F100" s="336">
        <v>9362.4958299999998</v>
      </c>
      <c r="G100" s="336">
        <v>3160</v>
      </c>
    </row>
    <row r="101" spans="1:7" s="2011" customFormat="1">
      <c r="A101" s="2063">
        <v>65</v>
      </c>
      <c r="B101" s="2064"/>
      <c r="C101" s="2064" t="s">
        <v>297</v>
      </c>
      <c r="D101" s="335">
        <v>0</v>
      </c>
      <c r="E101" s="335">
        <v>0</v>
      </c>
      <c r="F101" s="336">
        <v>0</v>
      </c>
      <c r="G101" s="336">
        <v>0</v>
      </c>
    </row>
    <row r="102" spans="1:7" s="2011" customFormat="1">
      <c r="A102" s="2063">
        <v>66</v>
      </c>
      <c r="B102" s="2064"/>
      <c r="C102" s="2064" t="s">
        <v>298</v>
      </c>
      <c r="D102" s="335">
        <v>0</v>
      </c>
      <c r="E102" s="335">
        <v>0</v>
      </c>
      <c r="F102" s="336">
        <v>2849.82</v>
      </c>
      <c r="G102" s="336">
        <v>0</v>
      </c>
    </row>
    <row r="103" spans="1:7" s="2011" customFormat="1">
      <c r="A103" s="2063">
        <v>67</v>
      </c>
      <c r="B103" s="2064"/>
      <c r="C103" s="2064" t="s">
        <v>284</v>
      </c>
      <c r="D103" s="286">
        <v>1853.2</v>
      </c>
      <c r="E103" s="286">
        <v>3920</v>
      </c>
      <c r="F103" s="287">
        <v>4596.3320000000003</v>
      </c>
      <c r="G103" s="287">
        <v>5750</v>
      </c>
    </row>
    <row r="104" spans="1:7" s="2011" customFormat="1" ht="25.5">
      <c r="A104" s="2071" t="s">
        <v>299</v>
      </c>
      <c r="B104" s="2064"/>
      <c r="C104" s="2072" t="s">
        <v>300</v>
      </c>
      <c r="D104" s="286">
        <v>0</v>
      </c>
      <c r="E104" s="286">
        <v>0</v>
      </c>
      <c r="F104" s="287">
        <v>0</v>
      </c>
      <c r="G104" s="287">
        <v>0</v>
      </c>
    </row>
    <row r="105" spans="1:7" s="2011" customFormat="1" ht="38.25">
      <c r="A105" s="2073" t="s">
        <v>301</v>
      </c>
      <c r="B105" s="2068"/>
      <c r="C105" s="2074" t="s">
        <v>302</v>
      </c>
      <c r="D105" s="308">
        <v>0</v>
      </c>
      <c r="E105" s="308">
        <v>0</v>
      </c>
      <c r="F105" s="309">
        <v>0</v>
      </c>
      <c r="G105" s="309">
        <v>0</v>
      </c>
    </row>
    <row r="106" spans="1:7">
      <c r="A106" s="2069">
        <v>6</v>
      </c>
      <c r="B106" s="2070"/>
      <c r="C106" s="2070" t="s">
        <v>303</v>
      </c>
      <c r="D106" s="384">
        <f t="shared" ref="D106:G106" si="12">SUM(D96:D105)</f>
        <v>22033.100000000002</v>
      </c>
      <c r="E106" s="384">
        <f t="shared" si="12"/>
        <v>14940.5</v>
      </c>
      <c r="F106" s="384">
        <f t="shared" si="12"/>
        <v>20169.561799999999</v>
      </c>
      <c r="G106" s="384">
        <f t="shared" si="12"/>
        <v>10620</v>
      </c>
    </row>
    <row r="107" spans="1:7">
      <c r="A107" s="2075" t="s">
        <v>304</v>
      </c>
      <c r="B107" s="2075"/>
      <c r="C107" s="2070" t="s">
        <v>3</v>
      </c>
      <c r="D107" s="384">
        <f t="shared" ref="D107:G107" si="13">(D95-D88)-(D106-D103)</f>
        <v>95876.1</v>
      </c>
      <c r="E107" s="384">
        <f t="shared" si="13"/>
        <v>123413.4</v>
      </c>
      <c r="F107" s="384">
        <f t="shared" si="13"/>
        <v>135213.83372</v>
      </c>
      <c r="G107" s="384">
        <f t="shared" si="13"/>
        <v>127035</v>
      </c>
    </row>
    <row r="108" spans="1:7">
      <c r="A108" s="2076" t="s">
        <v>305</v>
      </c>
      <c r="B108" s="2076"/>
      <c r="C108" s="2077" t="s">
        <v>306</v>
      </c>
      <c r="D108" s="396">
        <f t="shared" ref="D108:G108" si="14">D107-D85-D86+D100+D101</f>
        <v>104600.2</v>
      </c>
      <c r="E108" s="396">
        <f t="shared" si="14"/>
        <v>126508.4</v>
      </c>
      <c r="F108" s="396">
        <f t="shared" si="14"/>
        <v>139491.32954999999</v>
      </c>
      <c r="G108" s="396">
        <f t="shared" si="14"/>
        <v>126270</v>
      </c>
    </row>
    <row r="109" spans="1:7">
      <c r="A109" s="2059"/>
      <c r="B109" s="2059"/>
      <c r="C109" s="2060"/>
      <c r="D109" s="482"/>
      <c r="E109" s="482"/>
      <c r="F109" s="482"/>
      <c r="G109" s="482"/>
    </row>
    <row r="110" spans="1:7" s="2080" customFormat="1">
      <c r="A110" s="2078" t="s">
        <v>307</v>
      </c>
      <c r="B110" s="2079"/>
      <c r="C110" s="2078"/>
      <c r="D110" s="482"/>
      <c r="E110" s="482"/>
      <c r="F110" s="482"/>
      <c r="G110" s="482"/>
    </row>
    <row r="111" spans="1:7" s="2083" customFormat="1">
      <c r="A111" s="2081">
        <v>10</v>
      </c>
      <c r="B111" s="2082"/>
      <c r="C111" s="2082" t="s">
        <v>308</v>
      </c>
      <c r="D111" s="402">
        <f t="shared" ref="D111:G111" si="15">D112+D117</f>
        <v>982494.09999999986</v>
      </c>
      <c r="E111" s="402">
        <f t="shared" si="15"/>
        <v>0</v>
      </c>
      <c r="F111" s="402">
        <f t="shared" si="15"/>
        <v>971991.69445000007</v>
      </c>
      <c r="G111" s="402">
        <f t="shared" si="15"/>
        <v>0</v>
      </c>
    </row>
    <row r="112" spans="1:7" s="2083" customFormat="1">
      <c r="A112" s="2084" t="s">
        <v>309</v>
      </c>
      <c r="B112" s="2085"/>
      <c r="C112" s="2085" t="s">
        <v>310</v>
      </c>
      <c r="D112" s="402">
        <f t="shared" ref="D112:G112" si="16">D113+D114+D115+D116</f>
        <v>719636.79999999993</v>
      </c>
      <c r="E112" s="402">
        <f t="shared" si="16"/>
        <v>0</v>
      </c>
      <c r="F112" s="402">
        <f t="shared" si="16"/>
        <v>789276.69920999999</v>
      </c>
      <c r="G112" s="402">
        <f t="shared" si="16"/>
        <v>0</v>
      </c>
    </row>
    <row r="113" spans="1:7" s="2083" customFormat="1">
      <c r="A113" s="2086" t="s">
        <v>311</v>
      </c>
      <c r="B113" s="2087"/>
      <c r="C113" s="2087" t="s">
        <v>312</v>
      </c>
      <c r="D113" s="335">
        <v>600485.6</v>
      </c>
      <c r="E113" s="335"/>
      <c r="F113" s="336">
        <v>651792.97989999992</v>
      </c>
      <c r="G113" s="336"/>
    </row>
    <row r="114" spans="1:7" s="2090" customFormat="1" ht="15" customHeight="1">
      <c r="A114" s="2088">
        <v>102</v>
      </c>
      <c r="B114" s="2089"/>
      <c r="C114" s="2089" t="s">
        <v>313</v>
      </c>
      <c r="D114" s="347">
        <v>70000</v>
      </c>
      <c r="E114" s="347"/>
      <c r="F114" s="348">
        <v>85000</v>
      </c>
      <c r="G114" s="348"/>
    </row>
    <row r="115" spans="1:7" s="2083" customFormat="1">
      <c r="A115" s="2086">
        <v>104</v>
      </c>
      <c r="B115" s="2087"/>
      <c r="C115" s="2087" t="s">
        <v>314</v>
      </c>
      <c r="D115" s="335">
        <v>47958.1</v>
      </c>
      <c r="E115" s="335"/>
      <c r="F115" s="336">
        <v>51235.126690000005</v>
      </c>
      <c r="G115" s="336"/>
    </row>
    <row r="116" spans="1:7" s="2083" customFormat="1">
      <c r="A116" s="2086">
        <v>106</v>
      </c>
      <c r="B116" s="2087"/>
      <c r="C116" s="2087" t="s">
        <v>315</v>
      </c>
      <c r="D116" s="335">
        <v>1193.0999999999999</v>
      </c>
      <c r="E116" s="335"/>
      <c r="F116" s="336">
        <v>1248.5926199999999</v>
      </c>
      <c r="G116" s="336"/>
    </row>
    <row r="117" spans="1:7" s="2083" customFormat="1">
      <c r="A117" s="2084" t="s">
        <v>316</v>
      </c>
      <c r="B117" s="2085"/>
      <c r="C117" s="2085" t="s">
        <v>317</v>
      </c>
      <c r="D117" s="402">
        <f t="shared" ref="D117:G117" si="17">D118+D119+D120</f>
        <v>262857.3</v>
      </c>
      <c r="E117" s="402">
        <f t="shared" si="17"/>
        <v>0</v>
      </c>
      <c r="F117" s="402">
        <f t="shared" si="17"/>
        <v>182714.99524000002</v>
      </c>
      <c r="G117" s="402">
        <f t="shared" si="17"/>
        <v>0</v>
      </c>
    </row>
    <row r="118" spans="1:7" s="2083" customFormat="1">
      <c r="A118" s="2086">
        <v>107</v>
      </c>
      <c r="B118" s="2087"/>
      <c r="C118" s="2087" t="s">
        <v>318</v>
      </c>
      <c r="D118" s="335">
        <v>176030</v>
      </c>
      <c r="E118" s="335"/>
      <c r="F118" s="336">
        <v>94940</v>
      </c>
      <c r="G118" s="336"/>
    </row>
    <row r="119" spans="1:7" s="2083" customFormat="1">
      <c r="A119" s="2086">
        <v>108</v>
      </c>
      <c r="B119" s="2087"/>
      <c r="C119" s="2087" t="s">
        <v>319</v>
      </c>
      <c r="D119" s="335">
        <v>86827.3</v>
      </c>
      <c r="E119" s="335"/>
      <c r="F119" s="336">
        <v>87774.995240000004</v>
      </c>
      <c r="G119" s="336"/>
    </row>
    <row r="120" spans="1:7" s="2092" customFormat="1" ht="25.5">
      <c r="A120" s="2088">
        <v>109</v>
      </c>
      <c r="B120" s="2091"/>
      <c r="C120" s="2091" t="s">
        <v>320</v>
      </c>
      <c r="D120" s="507"/>
      <c r="E120" s="507"/>
      <c r="F120" s="508"/>
      <c r="G120" s="508"/>
    </row>
    <row r="121" spans="1:7" s="2083" customFormat="1">
      <c r="A121" s="2084">
        <v>14</v>
      </c>
      <c r="B121" s="2085"/>
      <c r="C121" s="2085" t="s">
        <v>321</v>
      </c>
      <c r="D121" s="417">
        <f t="shared" ref="D121:G121" si="18">SUM(D122:D130)</f>
        <v>480589.9</v>
      </c>
      <c r="E121" s="417">
        <f t="shared" si="18"/>
        <v>0</v>
      </c>
      <c r="F121" s="417">
        <f t="shared" si="18"/>
        <v>516386.50044000003</v>
      </c>
      <c r="G121" s="417">
        <f t="shared" si="18"/>
        <v>0</v>
      </c>
    </row>
    <row r="122" spans="1:7" s="2083" customFormat="1">
      <c r="A122" s="2086" t="s">
        <v>322</v>
      </c>
      <c r="B122" s="2087"/>
      <c r="C122" s="2087" t="s">
        <v>323</v>
      </c>
      <c r="D122" s="335">
        <v>292739</v>
      </c>
      <c r="E122" s="335"/>
      <c r="F122" s="336">
        <v>330568</v>
      </c>
      <c r="G122" s="336"/>
    </row>
    <row r="123" spans="1:7" s="2083" customFormat="1">
      <c r="A123" s="2086">
        <v>144</v>
      </c>
      <c r="B123" s="2087"/>
      <c r="C123" s="2087" t="s">
        <v>281</v>
      </c>
      <c r="D123" s="335">
        <v>34533.9</v>
      </c>
      <c r="E123" s="335"/>
      <c r="F123" s="336">
        <v>27406.486439999997</v>
      </c>
      <c r="G123" s="336"/>
    </row>
    <row r="124" spans="1:7" s="2083" customFormat="1">
      <c r="A124" s="2086">
        <v>145</v>
      </c>
      <c r="B124" s="2087"/>
      <c r="C124" s="2087" t="s">
        <v>324</v>
      </c>
      <c r="D124" s="509">
        <v>72098</v>
      </c>
      <c r="E124" s="509"/>
      <c r="F124" s="510">
        <v>74945.013000000006</v>
      </c>
      <c r="G124" s="510"/>
    </row>
    <row r="125" spans="1:7" s="2083" customFormat="1">
      <c r="A125" s="2086">
        <v>146</v>
      </c>
      <c r="B125" s="2087"/>
      <c r="C125" s="2087" t="s">
        <v>325</v>
      </c>
      <c r="D125" s="509">
        <v>81219</v>
      </c>
      <c r="E125" s="509"/>
      <c r="F125" s="510">
        <v>83467.001000000004</v>
      </c>
      <c r="G125" s="510"/>
    </row>
    <row r="126" spans="1:7" s="2092" customFormat="1" ht="29.45" customHeight="1">
      <c r="A126" s="2088" t="s">
        <v>326</v>
      </c>
      <c r="B126" s="2091"/>
      <c r="C126" s="2091" t="s">
        <v>327</v>
      </c>
      <c r="D126" s="511">
        <v>0</v>
      </c>
      <c r="E126" s="511"/>
      <c r="F126" s="512"/>
      <c r="G126" s="512"/>
    </row>
    <row r="127" spans="1:7" s="2083" customFormat="1">
      <c r="A127" s="2086">
        <v>1484</v>
      </c>
      <c r="B127" s="2087"/>
      <c r="C127" s="2087" t="s">
        <v>328</v>
      </c>
      <c r="D127" s="509">
        <v>0</v>
      </c>
      <c r="E127" s="509"/>
      <c r="F127" s="510"/>
      <c r="G127" s="510"/>
    </row>
    <row r="128" spans="1:7" s="2083" customFormat="1">
      <c r="A128" s="2086">
        <v>1485</v>
      </c>
      <c r="B128" s="2087"/>
      <c r="C128" s="2087" t="s">
        <v>329</v>
      </c>
      <c r="D128" s="509">
        <v>0</v>
      </c>
      <c r="E128" s="509"/>
      <c r="F128" s="510"/>
      <c r="G128" s="510"/>
    </row>
    <row r="129" spans="1:7" s="2083" customFormat="1">
      <c r="A129" s="2086">
        <v>1486</v>
      </c>
      <c r="B129" s="2087"/>
      <c r="C129" s="2087" t="s">
        <v>330</v>
      </c>
      <c r="D129" s="509">
        <v>0</v>
      </c>
      <c r="E129" s="509"/>
      <c r="F129" s="510"/>
      <c r="G129" s="510"/>
    </row>
    <row r="130" spans="1:7" s="2083" customFormat="1">
      <c r="A130" s="2093">
        <v>1489</v>
      </c>
      <c r="B130" s="2094"/>
      <c r="C130" s="2094" t="s">
        <v>331</v>
      </c>
      <c r="D130" s="513">
        <v>0</v>
      </c>
      <c r="E130" s="513"/>
      <c r="F130" s="514"/>
      <c r="G130" s="514"/>
    </row>
    <row r="131" spans="1:7" s="2080" customFormat="1">
      <c r="A131" s="2095">
        <v>1</v>
      </c>
      <c r="B131" s="2096"/>
      <c r="C131" s="2095" t="s">
        <v>332</v>
      </c>
      <c r="D131" s="428">
        <f t="shared" ref="D131:G131" si="19">D111+D121</f>
        <v>1463084</v>
      </c>
      <c r="E131" s="428">
        <f t="shared" si="19"/>
        <v>0</v>
      </c>
      <c r="F131" s="428">
        <f t="shared" si="19"/>
        <v>1488378.1948900002</v>
      </c>
      <c r="G131" s="428">
        <f t="shared" si="19"/>
        <v>0</v>
      </c>
    </row>
    <row r="132" spans="1:7" s="2080" customFormat="1">
      <c r="A132" s="2059"/>
      <c r="B132" s="2059"/>
      <c r="C132" s="2060"/>
      <c r="D132" s="482"/>
      <c r="E132" s="482"/>
      <c r="F132" s="482"/>
      <c r="G132" s="482"/>
    </row>
    <row r="133" spans="1:7" s="2083" customFormat="1">
      <c r="A133" s="2081">
        <v>20</v>
      </c>
      <c r="B133" s="2082"/>
      <c r="C133" s="2082" t="s">
        <v>333</v>
      </c>
      <c r="D133" s="802">
        <f t="shared" ref="D133:G133" si="20">D134+D140</f>
        <v>657234.6</v>
      </c>
      <c r="E133" s="802">
        <f t="shared" si="20"/>
        <v>0</v>
      </c>
      <c r="F133" s="802">
        <f t="shared" si="20"/>
        <v>731976.16495000001</v>
      </c>
      <c r="G133" s="802">
        <f t="shared" si="20"/>
        <v>0</v>
      </c>
    </row>
    <row r="134" spans="1:7" s="2083" customFormat="1">
      <c r="A134" s="2097" t="s">
        <v>334</v>
      </c>
      <c r="B134" s="2085"/>
      <c r="C134" s="2085" t="s">
        <v>335</v>
      </c>
      <c r="D134" s="402">
        <f t="shared" ref="D134:G134" si="21">D135+D136+D138+D139</f>
        <v>625858</v>
      </c>
      <c r="E134" s="402">
        <f t="shared" si="21"/>
        <v>0</v>
      </c>
      <c r="F134" s="402">
        <f t="shared" si="21"/>
        <v>700003.41041000001</v>
      </c>
      <c r="G134" s="402">
        <f t="shared" si="21"/>
        <v>0</v>
      </c>
    </row>
    <row r="135" spans="1:7" s="2099" customFormat="1">
      <c r="A135" s="2098">
        <v>200</v>
      </c>
      <c r="B135" s="2087"/>
      <c r="C135" s="2087" t="s">
        <v>336</v>
      </c>
      <c r="D135" s="335">
        <v>555451.19999999995</v>
      </c>
      <c r="E135" s="335"/>
      <c r="F135" s="336">
        <v>621880.2933100001</v>
      </c>
      <c r="G135" s="336"/>
    </row>
    <row r="136" spans="1:7" s="2099" customFormat="1">
      <c r="A136" s="2098">
        <v>201</v>
      </c>
      <c r="B136" s="2087"/>
      <c r="C136" s="2087" t="s">
        <v>337</v>
      </c>
      <c r="D136" s="335">
        <v>0</v>
      </c>
      <c r="E136" s="335"/>
      <c r="F136" s="336">
        <v>0</v>
      </c>
      <c r="G136" s="336"/>
    </row>
    <row r="137" spans="1:7" s="2099" customFormat="1">
      <c r="A137" s="2100" t="s">
        <v>338</v>
      </c>
      <c r="B137" s="2101"/>
      <c r="C137" s="2101" t="s">
        <v>339</v>
      </c>
      <c r="D137" s="374">
        <v>0</v>
      </c>
      <c r="E137" s="374"/>
      <c r="F137" s="375">
        <v>0</v>
      </c>
      <c r="G137" s="375"/>
    </row>
    <row r="138" spans="1:7" s="2099" customFormat="1">
      <c r="A138" s="2098">
        <v>204</v>
      </c>
      <c r="B138" s="2087"/>
      <c r="C138" s="2087" t="s">
        <v>340</v>
      </c>
      <c r="D138" s="509">
        <v>61094</v>
      </c>
      <c r="E138" s="509"/>
      <c r="F138" s="510">
        <v>67464.427100000015</v>
      </c>
      <c r="G138" s="510"/>
    </row>
    <row r="139" spans="1:7" s="2099" customFormat="1">
      <c r="A139" s="2098">
        <v>205</v>
      </c>
      <c r="B139" s="2087"/>
      <c r="C139" s="2087" t="s">
        <v>341</v>
      </c>
      <c r="D139" s="509">
        <v>9312.7999999999993</v>
      </c>
      <c r="E139" s="509"/>
      <c r="F139" s="510">
        <v>10658.69</v>
      </c>
      <c r="G139" s="510"/>
    </row>
    <row r="140" spans="1:7" s="2099" customFormat="1">
      <c r="A140" s="2097" t="s">
        <v>342</v>
      </c>
      <c r="B140" s="2085"/>
      <c r="C140" s="2085" t="s">
        <v>343</v>
      </c>
      <c r="D140" s="402">
        <f t="shared" ref="D140:G140" si="22">D141+D143+D144</f>
        <v>31376.6</v>
      </c>
      <c r="E140" s="402">
        <f t="shared" si="22"/>
        <v>0</v>
      </c>
      <c r="F140" s="402">
        <f t="shared" si="22"/>
        <v>31972.754539999998</v>
      </c>
      <c r="G140" s="402">
        <f t="shared" si="22"/>
        <v>0</v>
      </c>
    </row>
    <row r="141" spans="1:7" s="2099" customFormat="1">
      <c r="A141" s="2098">
        <v>206</v>
      </c>
      <c r="B141" s="2087"/>
      <c r="C141" s="2087" t="s">
        <v>344</v>
      </c>
      <c r="D141" s="509">
        <v>21504.2</v>
      </c>
      <c r="E141" s="509"/>
      <c r="F141" s="510">
        <v>21504.218699999998</v>
      </c>
      <c r="G141" s="510"/>
    </row>
    <row r="142" spans="1:7" s="2099" customFormat="1">
      <c r="A142" s="2100" t="s">
        <v>345</v>
      </c>
      <c r="B142" s="2101"/>
      <c r="C142" s="2101" t="s">
        <v>346</v>
      </c>
      <c r="D142" s="374"/>
      <c r="E142" s="374"/>
      <c r="F142" s="375">
        <v>0</v>
      </c>
      <c r="G142" s="375"/>
    </row>
    <row r="143" spans="1:7" s="2099" customFormat="1">
      <c r="A143" s="2098">
        <v>208</v>
      </c>
      <c r="B143" s="2087"/>
      <c r="C143" s="2087" t="s">
        <v>347</v>
      </c>
      <c r="D143" s="509">
        <v>1904</v>
      </c>
      <c r="E143" s="509"/>
      <c r="F143" s="510">
        <v>2277</v>
      </c>
      <c r="G143" s="510"/>
    </row>
    <row r="144" spans="1:7" s="2102" customFormat="1" ht="25.5">
      <c r="A144" s="2088">
        <v>209</v>
      </c>
      <c r="B144" s="2091"/>
      <c r="C144" s="2091" t="s">
        <v>348</v>
      </c>
      <c r="D144" s="511">
        <v>7968.4</v>
      </c>
      <c r="E144" s="511"/>
      <c r="F144" s="512">
        <v>8191.5358400000005</v>
      </c>
      <c r="G144" s="512"/>
    </row>
    <row r="145" spans="1:7" s="2083" customFormat="1">
      <c r="A145" s="2097">
        <v>29</v>
      </c>
      <c r="B145" s="2085"/>
      <c r="C145" s="2085" t="s">
        <v>349</v>
      </c>
      <c r="D145" s="509">
        <v>805849.4</v>
      </c>
      <c r="E145" s="509"/>
      <c r="F145" s="510">
        <v>756402.02994000004</v>
      </c>
      <c r="G145" s="510"/>
    </row>
    <row r="146" spans="1:7" s="2083" customFormat="1">
      <c r="A146" s="2103" t="s">
        <v>350</v>
      </c>
      <c r="B146" s="2104"/>
      <c r="C146" s="2104" t="s">
        <v>351</v>
      </c>
      <c r="D146" s="339">
        <v>515495.5</v>
      </c>
      <c r="E146" s="339"/>
      <c r="F146" s="340">
        <v>470063.46852000005</v>
      </c>
      <c r="G146" s="340"/>
    </row>
    <row r="147" spans="1:7" s="2080" customFormat="1">
      <c r="A147" s="2095">
        <v>2</v>
      </c>
      <c r="B147" s="2096"/>
      <c r="C147" s="2095" t="s">
        <v>352</v>
      </c>
      <c r="D147" s="428">
        <f t="shared" ref="D147:G147" si="23">D133+D145</f>
        <v>1463084</v>
      </c>
      <c r="E147" s="428">
        <f t="shared" si="23"/>
        <v>0</v>
      </c>
      <c r="F147" s="428">
        <f t="shared" si="23"/>
        <v>1488378.1948899999</v>
      </c>
      <c r="G147" s="428">
        <f t="shared" si="23"/>
        <v>0</v>
      </c>
    </row>
    <row r="148" spans="1:7" ht="7.5" customHeight="1"/>
    <row r="149" spans="1:7" ht="13.5" customHeight="1">
      <c r="A149" s="2105" t="s">
        <v>353</v>
      </c>
      <c r="B149" s="2106"/>
      <c r="C149" s="2107" t="s">
        <v>354</v>
      </c>
      <c r="D149" s="2106"/>
      <c r="E149" s="2106"/>
      <c r="F149" s="2106"/>
      <c r="G149" s="2106"/>
    </row>
    <row r="150" spans="1:7">
      <c r="A150" s="2108" t="s">
        <v>355</v>
      </c>
      <c r="B150" s="2109"/>
      <c r="C150" s="2109" t="s">
        <v>101</v>
      </c>
      <c r="D150" s="446">
        <f t="shared" ref="D150:G150" si="24">D77+SUM(D8:D12)-D30-D31+D16-D33+D59+D63-D73+D64-D74-D54+D20-D35</f>
        <v>-4853.000000000131</v>
      </c>
      <c r="E150" s="446">
        <f t="shared" si="24"/>
        <v>-24831.343999999808</v>
      </c>
      <c r="F150" s="446">
        <f t="shared" ref="F150" si="25">F77+SUM(F8:F12)-F30-F31+F16-F33+F59+F63-F73+F64-F74-F54+F20-F35</f>
        <v>45198.311880000118</v>
      </c>
      <c r="G150" s="446">
        <f t="shared" si="24"/>
        <v>42035.442999999992</v>
      </c>
    </row>
    <row r="151" spans="1:7">
      <c r="A151" s="2110" t="s">
        <v>356</v>
      </c>
      <c r="B151" s="2111"/>
      <c r="C151" s="2111" t="s">
        <v>357</v>
      </c>
      <c r="D151" s="450">
        <f t="shared" ref="D151:G151" si="26">IF(D177=0,0,D150/D177)</f>
        <v>-3.8444884232021505E-3</v>
      </c>
      <c r="E151" s="450">
        <f t="shared" si="26"/>
        <v>-1.9738567138684222E-2</v>
      </c>
      <c r="F151" s="450">
        <f t="shared" si="26"/>
        <v>3.3970226889512851E-2</v>
      </c>
      <c r="G151" s="450">
        <f t="shared" si="26"/>
        <v>3.1836683188523084E-2</v>
      </c>
    </row>
    <row r="152" spans="1:7" s="2114" customFormat="1" ht="25.5">
      <c r="A152" s="2112" t="s">
        <v>358</v>
      </c>
      <c r="B152" s="2113"/>
      <c r="C152" s="2113" t="s">
        <v>359</v>
      </c>
      <c r="D152" s="454">
        <f t="shared" ref="D152:G152" si="27">IF(D107=0,0,D150/D107)</f>
        <v>-5.0617411429961491E-2</v>
      </c>
      <c r="E152" s="454">
        <f t="shared" si="27"/>
        <v>-0.2012046017693363</v>
      </c>
      <c r="F152" s="454">
        <f t="shared" si="27"/>
        <v>0.33427283759734611</v>
      </c>
      <c r="G152" s="454">
        <f t="shared" si="27"/>
        <v>0.33089654819537917</v>
      </c>
    </row>
    <row r="153" spans="1:7" s="2114" customFormat="1" ht="25.5">
      <c r="A153" s="2115" t="s">
        <v>358</v>
      </c>
      <c r="B153" s="2116"/>
      <c r="C153" s="2116" t="s">
        <v>360</v>
      </c>
      <c r="D153" s="459">
        <f t="shared" ref="D153:G153" si="28">IF(0=D108,0,D150/D108)</f>
        <v>-4.6395704788328621E-2</v>
      </c>
      <c r="E153" s="459">
        <f t="shared" si="28"/>
        <v>-0.196282175729041</v>
      </c>
      <c r="F153" s="459">
        <f t="shared" si="28"/>
        <v>0.32402237490896524</v>
      </c>
      <c r="G153" s="459">
        <f t="shared" si="28"/>
        <v>0.33290126712599977</v>
      </c>
    </row>
    <row r="154" spans="1:7" ht="25.5">
      <c r="A154" s="2117" t="s">
        <v>361</v>
      </c>
      <c r="B154" s="2118"/>
      <c r="C154" s="2118" t="s">
        <v>362</v>
      </c>
      <c r="D154" s="463">
        <f t="shared" ref="D154:G154" si="29">D150-D107</f>
        <v>-100729.10000000014</v>
      </c>
      <c r="E154" s="463">
        <f t="shared" si="29"/>
        <v>-148244.7439999998</v>
      </c>
      <c r="F154" s="463">
        <f t="shared" si="29"/>
        <v>-90015.521839999885</v>
      </c>
      <c r="G154" s="463">
        <f t="shared" si="29"/>
        <v>-84999.557000000001</v>
      </c>
    </row>
    <row r="155" spans="1:7" ht="25.5">
      <c r="A155" s="2115" t="s">
        <v>363</v>
      </c>
      <c r="B155" s="2116"/>
      <c r="C155" s="2116" t="s">
        <v>364</v>
      </c>
      <c r="D155" s="464">
        <f t="shared" ref="D155:G155" si="30">D150-D108</f>
        <v>-109453.20000000013</v>
      </c>
      <c r="E155" s="464">
        <f t="shared" si="30"/>
        <v>-151339.7439999998</v>
      </c>
      <c r="F155" s="464">
        <f t="shared" si="30"/>
        <v>-94293.017669999885</v>
      </c>
      <c r="G155" s="464">
        <f t="shared" si="30"/>
        <v>-84234.557000000001</v>
      </c>
    </row>
    <row r="156" spans="1:7">
      <c r="A156" s="2108" t="s">
        <v>365</v>
      </c>
      <c r="B156" s="2109"/>
      <c r="C156" s="2109" t="s">
        <v>366</v>
      </c>
      <c r="D156" s="465">
        <f t="shared" ref="D156:G156" si="31">D135+D136-D137+D141-D142</f>
        <v>576955.39999999991</v>
      </c>
      <c r="E156" s="465">
        <f t="shared" si="31"/>
        <v>0</v>
      </c>
      <c r="F156" s="465">
        <f t="shared" si="31"/>
        <v>643384.51201000006</v>
      </c>
      <c r="G156" s="465">
        <f t="shared" si="31"/>
        <v>0</v>
      </c>
    </row>
    <row r="157" spans="1:7">
      <c r="A157" s="2119" t="s">
        <v>367</v>
      </c>
      <c r="B157" s="2120"/>
      <c r="C157" s="2120" t="s">
        <v>368</v>
      </c>
      <c r="D157" s="469">
        <f t="shared" ref="D157:G157" si="32">IF(D177=0,0,D156/D177)</f>
        <v>0.45705715145351444</v>
      </c>
      <c r="E157" s="469">
        <f t="shared" si="32"/>
        <v>0</v>
      </c>
      <c r="F157" s="469">
        <f t="shared" si="32"/>
        <v>0.48355606528413897</v>
      </c>
      <c r="G157" s="469">
        <f t="shared" si="32"/>
        <v>0</v>
      </c>
    </row>
    <row r="158" spans="1:7">
      <c r="A158" s="2108" t="s">
        <v>369</v>
      </c>
      <c r="B158" s="2109"/>
      <c r="C158" s="2109" t="s">
        <v>370</v>
      </c>
      <c r="D158" s="465">
        <f t="shared" ref="D158:G158" si="33">D133-D142-D111</f>
        <v>-325259.49999999988</v>
      </c>
      <c r="E158" s="465">
        <f t="shared" si="33"/>
        <v>0</v>
      </c>
      <c r="F158" s="465">
        <f t="shared" si="33"/>
        <v>-240015.52950000006</v>
      </c>
      <c r="G158" s="465">
        <f t="shared" si="33"/>
        <v>0</v>
      </c>
    </row>
    <row r="159" spans="1:7">
      <c r="A159" s="2110" t="s">
        <v>371</v>
      </c>
      <c r="B159" s="2111"/>
      <c r="C159" s="2111" t="s">
        <v>372</v>
      </c>
      <c r="D159" s="470">
        <f t="shared" ref="D159:G159" si="34">D121-D123-D124-D142-D145</f>
        <v>-431891.4</v>
      </c>
      <c r="E159" s="470">
        <f t="shared" si="34"/>
        <v>0</v>
      </c>
      <c r="F159" s="470">
        <f t="shared" si="34"/>
        <v>-342367.02893999999</v>
      </c>
      <c r="G159" s="470">
        <f t="shared" si="34"/>
        <v>0</v>
      </c>
    </row>
    <row r="160" spans="1:7">
      <c r="A160" s="2110" t="s">
        <v>373</v>
      </c>
      <c r="B160" s="2111"/>
      <c r="C160" s="2111" t="s">
        <v>374</v>
      </c>
      <c r="D160" s="471">
        <f t="shared" ref="D160:G160" si="35">IF(D175=0,"-",1000*D158/D175)</f>
        <v>-2663.1363911769031</v>
      </c>
      <c r="E160" s="471">
        <f t="shared" si="35"/>
        <v>0</v>
      </c>
      <c r="F160" s="471">
        <f t="shared" si="35"/>
        <v>-1936.4211564527066</v>
      </c>
      <c r="G160" s="471">
        <f t="shared" si="35"/>
        <v>0</v>
      </c>
    </row>
    <row r="161" spans="1:7">
      <c r="A161" s="2110" t="s">
        <v>373</v>
      </c>
      <c r="B161" s="2111"/>
      <c r="C161" s="2111" t="s">
        <v>375</v>
      </c>
      <c r="D161" s="470">
        <f t="shared" ref="D161:G161" si="36">IF(D175=0,0,1000*(D159/D175))</f>
        <v>-3536.2094093372853</v>
      </c>
      <c r="E161" s="470">
        <f t="shared" si="36"/>
        <v>0</v>
      </c>
      <c r="F161" s="470">
        <f t="shared" si="36"/>
        <v>-2762.1827616419791</v>
      </c>
      <c r="G161" s="470">
        <f t="shared" si="36"/>
        <v>0</v>
      </c>
    </row>
    <row r="162" spans="1:7">
      <c r="A162" s="2119" t="s">
        <v>376</v>
      </c>
      <c r="B162" s="2120"/>
      <c r="C162" s="2120" t="s">
        <v>377</v>
      </c>
      <c r="D162" s="469">
        <f t="shared" ref="D162:G162" si="37">IF((D22+D23+D65+D66)=0,0,D158/(D22+D23+D65+D66))</f>
        <v>-0.46036438563778653</v>
      </c>
      <c r="E162" s="469">
        <f t="shared" si="37"/>
        <v>0</v>
      </c>
      <c r="F162" s="469">
        <f t="shared" si="37"/>
        <v>-0.33643803604421202</v>
      </c>
      <c r="G162" s="469">
        <f t="shared" si="37"/>
        <v>0</v>
      </c>
    </row>
    <row r="163" spans="1:7">
      <c r="A163" s="2110" t="s">
        <v>378</v>
      </c>
      <c r="B163" s="2111"/>
      <c r="C163" s="2111" t="s">
        <v>349</v>
      </c>
      <c r="D163" s="446">
        <f t="shared" ref="D163:G163" si="38">D145</f>
        <v>805849.4</v>
      </c>
      <c r="E163" s="446">
        <f t="shared" si="38"/>
        <v>0</v>
      </c>
      <c r="F163" s="446">
        <f t="shared" si="38"/>
        <v>756402.02994000004</v>
      </c>
      <c r="G163" s="446">
        <f t="shared" si="38"/>
        <v>0</v>
      </c>
    </row>
    <row r="164" spans="1:7" ht="25.5">
      <c r="A164" s="2115" t="s">
        <v>380</v>
      </c>
      <c r="B164" s="2121"/>
      <c r="C164" s="2121" t="s">
        <v>381</v>
      </c>
      <c r="D164" s="459">
        <f t="shared" ref="D164:G164" si="39">IF(D178=0,0,D146/D178)</f>
        <v>0.38059475481953076</v>
      </c>
      <c r="E164" s="459">
        <f t="shared" si="39"/>
        <v>0</v>
      </c>
      <c r="F164" s="459">
        <f t="shared" si="39"/>
        <v>0.34162600368079271</v>
      </c>
      <c r="G164" s="459">
        <f t="shared" si="39"/>
        <v>0</v>
      </c>
    </row>
    <row r="165" spans="1:7">
      <c r="A165" s="2122" t="s">
        <v>382</v>
      </c>
      <c r="B165" s="2123"/>
      <c r="C165" s="2123" t="s">
        <v>383</v>
      </c>
      <c r="D165" s="477">
        <f t="shared" ref="D165:G165" si="40">IF(D177=0,0,D180/D177)</f>
        <v>6.5966208745026844E-2</v>
      </c>
      <c r="E165" s="477">
        <f t="shared" si="40"/>
        <v>6.5884772528192123E-2</v>
      </c>
      <c r="F165" s="477">
        <f t="shared" si="40"/>
        <v>7.4582437972862084E-2</v>
      </c>
      <c r="G165" s="477">
        <f t="shared" si="40"/>
        <v>7.8633847434340168E-2</v>
      </c>
    </row>
    <row r="166" spans="1:7">
      <c r="A166" s="2110" t="s">
        <v>384</v>
      </c>
      <c r="B166" s="2111"/>
      <c r="C166" s="2111" t="s">
        <v>251</v>
      </c>
      <c r="D166" s="446">
        <f t="shared" ref="D166:G166" si="41">D55</f>
        <v>35970.30000000001</v>
      </c>
      <c r="E166" s="446">
        <f t="shared" si="41"/>
        <v>36496.955999999998</v>
      </c>
      <c r="F166" s="446">
        <f t="shared" si="41"/>
        <v>37763.353979999993</v>
      </c>
      <c r="G166" s="446">
        <f t="shared" si="41"/>
        <v>38113.106</v>
      </c>
    </row>
    <row r="167" spans="1:7">
      <c r="A167" s="2119" t="s">
        <v>385</v>
      </c>
      <c r="B167" s="2120"/>
      <c r="C167" s="2120" t="s">
        <v>386</v>
      </c>
      <c r="D167" s="469">
        <f t="shared" ref="D167:G167" si="42">IF(0=D111,0,(D44+D45+D46+D47+D48)/D111)</f>
        <v>3.5793599167669304E-3</v>
      </c>
      <c r="E167" s="469">
        <f t="shared" si="42"/>
        <v>0</v>
      </c>
      <c r="F167" s="469">
        <f t="shared" si="42"/>
        <v>3.1811781701999498E-3</v>
      </c>
      <c r="G167" s="469">
        <f t="shared" si="42"/>
        <v>0</v>
      </c>
    </row>
    <row r="168" spans="1:7">
      <c r="A168" s="2110" t="s">
        <v>387</v>
      </c>
      <c r="B168" s="2109"/>
      <c r="C168" s="2109" t="s">
        <v>388</v>
      </c>
      <c r="D168" s="446">
        <f t="shared" ref="D168:G168" si="43">D38-D44</f>
        <v>-1346.3</v>
      </c>
      <c r="E168" s="446">
        <f t="shared" si="43"/>
        <v>-528.70000000000005</v>
      </c>
      <c r="F168" s="446">
        <f t="shared" si="43"/>
        <v>-183.36496000000002</v>
      </c>
      <c r="G168" s="446">
        <f t="shared" si="43"/>
        <v>-215.1</v>
      </c>
    </row>
    <row r="169" spans="1:7">
      <c r="A169" s="2119" t="s">
        <v>389</v>
      </c>
      <c r="B169" s="2120"/>
      <c r="C169" s="2120" t="s">
        <v>390</v>
      </c>
      <c r="D169" s="450">
        <f t="shared" ref="D169:G169" si="44">IF(D177=0,0,D168/D177)</f>
        <v>-1.0665227208235969E-3</v>
      </c>
      <c r="E169" s="450">
        <f t="shared" si="44"/>
        <v>-4.202664360907098E-4</v>
      </c>
      <c r="F169" s="450">
        <f t="shared" si="44"/>
        <v>-1.3781375975554318E-4</v>
      </c>
      <c r="G169" s="450">
        <f t="shared" si="44"/>
        <v>-1.6291182071879952E-4</v>
      </c>
    </row>
    <row r="170" spans="1:7">
      <c r="A170" s="2110" t="s">
        <v>391</v>
      </c>
      <c r="B170" s="2111"/>
      <c r="C170" s="2111" t="s">
        <v>392</v>
      </c>
      <c r="D170" s="446">
        <f t="shared" ref="D170:G170" si="45">SUM(D82:D87)+SUM(D89:D94)</f>
        <v>116056</v>
      </c>
      <c r="E170" s="446">
        <f t="shared" si="45"/>
        <v>134433.9</v>
      </c>
      <c r="F170" s="446">
        <f t="shared" ref="F170" si="46">SUM(F82:F87)+SUM(F89:F94)</f>
        <v>150787.06352</v>
      </c>
      <c r="G170" s="446">
        <f t="shared" si="45"/>
        <v>131905</v>
      </c>
    </row>
    <row r="171" spans="1:7">
      <c r="A171" s="2110" t="s">
        <v>393</v>
      </c>
      <c r="B171" s="2111"/>
      <c r="C171" s="2111" t="s">
        <v>394</v>
      </c>
      <c r="D171" s="470">
        <f t="shared" ref="D171:G171" si="47">SUM(D96:D102)+SUM(D104:D105)</f>
        <v>20179.900000000001</v>
      </c>
      <c r="E171" s="470">
        <f t="shared" si="47"/>
        <v>11020.5</v>
      </c>
      <c r="F171" s="470">
        <f t="shared" ref="F171" si="48">SUM(F96:F102)+SUM(F104:F105)</f>
        <v>15573.229799999999</v>
      </c>
      <c r="G171" s="470">
        <f t="shared" si="47"/>
        <v>4870</v>
      </c>
    </row>
    <row r="172" spans="1:7">
      <c r="A172" s="2122" t="s">
        <v>395</v>
      </c>
      <c r="B172" s="2123"/>
      <c r="C172" s="2123" t="s">
        <v>396</v>
      </c>
      <c r="D172" s="477">
        <f t="shared" ref="D172:G172" si="49">IF(D184=0,0,D170/D184)</f>
        <v>8.3974651602805456E-2</v>
      </c>
      <c r="E172" s="477">
        <f t="shared" si="49"/>
        <v>9.4997057179999692E-2</v>
      </c>
      <c r="F172" s="477">
        <f t="shared" si="49"/>
        <v>0.10576422163098811</v>
      </c>
      <c r="G172" s="477">
        <f t="shared" si="49"/>
        <v>9.4322572985413286E-2</v>
      </c>
    </row>
    <row r="173" spans="1:7">
      <c r="A173" s="2124"/>
    </row>
    <row r="174" spans="1:7">
      <c r="A174" s="2125" t="s">
        <v>397</v>
      </c>
      <c r="B174" s="2126"/>
      <c r="C174" s="2127"/>
      <c r="D174" s="482"/>
      <c r="E174" s="482"/>
      <c r="F174" s="482"/>
      <c r="G174" s="482"/>
    </row>
    <row r="175" spans="1:7" s="2011" customFormat="1">
      <c r="A175" s="2128" t="s">
        <v>398</v>
      </c>
      <c r="B175" s="2126"/>
      <c r="C175" s="2126" t="s">
        <v>399</v>
      </c>
      <c r="D175" s="1028">
        <v>122134</v>
      </c>
      <c r="E175" s="1028">
        <v>122134</v>
      </c>
      <c r="F175" s="1029">
        <v>123948</v>
      </c>
      <c r="G175" s="1029">
        <v>123948</v>
      </c>
    </row>
    <row r="176" spans="1:7">
      <c r="A176" s="2125" t="s">
        <v>400</v>
      </c>
      <c r="B176" s="2126"/>
      <c r="C176" s="2126"/>
      <c r="D176" s="2126"/>
      <c r="E176" s="2126"/>
      <c r="F176" s="2126"/>
      <c r="G176" s="2126"/>
    </row>
    <row r="177" spans="1:7">
      <c r="A177" s="2128" t="s">
        <v>401</v>
      </c>
      <c r="B177" s="2126"/>
      <c r="C177" s="2126" t="s">
        <v>402</v>
      </c>
      <c r="D177" s="2129">
        <f t="shared" ref="D177:G177" si="50">SUM(D22:D32)+SUM(D44:D53)+SUM(D65:D72)+D75</f>
        <v>1262326.5999999999</v>
      </c>
      <c r="E177" s="2129">
        <f t="shared" si="50"/>
        <v>1258011.4770000002</v>
      </c>
      <c r="F177" s="2129">
        <f t="shared" ref="F177" si="51">SUM(F22:F32)+SUM(F44:F53)+SUM(F65:F72)+F75</f>
        <v>1330527.2298300001</v>
      </c>
      <c r="G177" s="2129">
        <f t="shared" si="50"/>
        <v>1320346.179</v>
      </c>
    </row>
    <row r="178" spans="1:7">
      <c r="A178" s="2128" t="s">
        <v>403</v>
      </c>
      <c r="B178" s="2126"/>
      <c r="C178" s="2126" t="s">
        <v>404</v>
      </c>
      <c r="D178" s="2129">
        <f t="shared" ref="D178:G178" si="52">D78-D17-D20-D59-D63-D64</f>
        <v>1354447.2000000002</v>
      </c>
      <c r="E178" s="2129">
        <f t="shared" si="52"/>
        <v>1373008.821</v>
      </c>
      <c r="F178" s="2129">
        <f t="shared" si="52"/>
        <v>1375959.2755099998</v>
      </c>
      <c r="G178" s="2129">
        <f t="shared" si="52"/>
        <v>1371178.8060000001</v>
      </c>
    </row>
    <row r="179" spans="1:7">
      <c r="A179" s="2128"/>
      <c r="B179" s="2126"/>
      <c r="C179" s="2126" t="s">
        <v>405</v>
      </c>
      <c r="D179" s="2129">
        <f t="shared" ref="D179:G179" si="53">D178+D170</f>
        <v>1470503.2000000002</v>
      </c>
      <c r="E179" s="2129">
        <f t="shared" si="53"/>
        <v>1507442.7209999999</v>
      </c>
      <c r="F179" s="2129">
        <f t="shared" si="53"/>
        <v>1526746.3390299999</v>
      </c>
      <c r="G179" s="2129">
        <f t="shared" si="53"/>
        <v>1503083.8060000001</v>
      </c>
    </row>
    <row r="180" spans="1:7">
      <c r="A180" s="2128" t="s">
        <v>406</v>
      </c>
      <c r="B180" s="2126"/>
      <c r="C180" s="2126" t="s">
        <v>407</v>
      </c>
      <c r="D180" s="2129">
        <f t="shared" ref="D180:G180" si="54">D38-D44+D8+D9+D10+D16-D33</f>
        <v>83270.899999999994</v>
      </c>
      <c r="E180" s="2129">
        <f t="shared" si="54"/>
        <v>82883.8</v>
      </c>
      <c r="F180" s="2129">
        <f t="shared" si="54"/>
        <v>99233.964589999989</v>
      </c>
      <c r="G180" s="2129">
        <f t="shared" si="54"/>
        <v>103823.9</v>
      </c>
    </row>
    <row r="181" spans="1:7" ht="27.6" customHeight="1">
      <c r="A181" s="2130" t="s">
        <v>408</v>
      </c>
      <c r="B181" s="2131"/>
      <c r="C181" s="2131" t="s">
        <v>409</v>
      </c>
      <c r="D181" s="491">
        <f t="shared" ref="D181:G181" si="55">D22+D23+D24+D25+D26+D29+SUM(D44:D47)+SUM(D49:D53)-D54+D32-D33+SUM(D65:D70)+D72</f>
        <v>1255692.7</v>
      </c>
      <c r="E181" s="491">
        <f t="shared" si="55"/>
        <v>1249842.2770000002</v>
      </c>
      <c r="F181" s="491">
        <f t="shared" si="55"/>
        <v>1314946.0138300001</v>
      </c>
      <c r="G181" s="491">
        <f t="shared" si="55"/>
        <v>1302366.1789999998</v>
      </c>
    </row>
    <row r="182" spans="1:7">
      <c r="A182" s="2132" t="s">
        <v>410</v>
      </c>
      <c r="B182" s="2131"/>
      <c r="C182" s="2131" t="s">
        <v>411</v>
      </c>
      <c r="D182" s="491">
        <f t="shared" ref="D182:G182" si="56">D181+D171</f>
        <v>1275872.5999999999</v>
      </c>
      <c r="E182" s="491">
        <f t="shared" si="56"/>
        <v>1260862.7770000002</v>
      </c>
      <c r="F182" s="491">
        <f t="shared" si="56"/>
        <v>1330519.2436300002</v>
      </c>
      <c r="G182" s="491">
        <f t="shared" si="56"/>
        <v>1307236.1789999998</v>
      </c>
    </row>
    <row r="183" spans="1:7">
      <c r="A183" s="2132" t="s">
        <v>412</v>
      </c>
      <c r="B183" s="2131"/>
      <c r="C183" s="2131" t="s">
        <v>413</v>
      </c>
      <c r="D183" s="491">
        <f t="shared" ref="D183:G183" si="57">D4+D5-D7+D38+D39+D40+D41+D43+D13-D16+D57+D58+D60+D62</f>
        <v>1265980.1000000001</v>
      </c>
      <c r="E183" s="491">
        <f t="shared" si="57"/>
        <v>1280703.6209999998</v>
      </c>
      <c r="F183" s="491">
        <f t="shared" si="57"/>
        <v>1274903.6019499998</v>
      </c>
      <c r="G183" s="491">
        <f t="shared" si="57"/>
        <v>1266540.736</v>
      </c>
    </row>
    <row r="184" spans="1:7">
      <c r="A184" s="2132" t="s">
        <v>414</v>
      </c>
      <c r="B184" s="2131"/>
      <c r="C184" s="2131" t="s">
        <v>415</v>
      </c>
      <c r="D184" s="491">
        <f t="shared" ref="D184:G184" si="58">D183+D170</f>
        <v>1382036.1</v>
      </c>
      <c r="E184" s="491">
        <f t="shared" si="58"/>
        <v>1415137.5209999997</v>
      </c>
      <c r="F184" s="491">
        <f t="shared" si="58"/>
        <v>1425690.6654699999</v>
      </c>
      <c r="G184" s="491">
        <f t="shared" si="58"/>
        <v>1398445.736</v>
      </c>
    </row>
    <row r="185" spans="1:7">
      <c r="A185" s="2132"/>
      <c r="B185" s="2131"/>
      <c r="C185" s="2131" t="s">
        <v>416</v>
      </c>
      <c r="D185" s="491">
        <f t="shared" ref="D185:G186" si="59">D181-D183</f>
        <v>-10287.40000000014</v>
      </c>
      <c r="E185" s="491">
        <f t="shared" si="59"/>
        <v>-30861.343999999575</v>
      </c>
      <c r="F185" s="491">
        <f t="shared" si="59"/>
        <v>40042.411880000262</v>
      </c>
      <c r="G185" s="491">
        <f t="shared" si="59"/>
        <v>35825.442999999737</v>
      </c>
    </row>
    <row r="186" spans="1:7">
      <c r="A186" s="2132"/>
      <c r="B186" s="2131"/>
      <c r="C186" s="2131" t="s">
        <v>417</v>
      </c>
      <c r="D186" s="491">
        <f t="shared" si="59"/>
        <v>-106163.50000000023</v>
      </c>
      <c r="E186" s="491">
        <f t="shared" si="59"/>
        <v>-154274.74399999948</v>
      </c>
      <c r="F186" s="491">
        <f t="shared" si="59"/>
        <v>-95171.421839999733</v>
      </c>
      <c r="G186" s="491">
        <f t="shared" si="59"/>
        <v>-91209.557000000263</v>
      </c>
    </row>
  </sheetData>
  <sheetProtection selectLockedCells="1" sort="0" autoFilter="0" pivotTables="0"/>
  <autoFilter ref="A1:C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16383" man="1"/>
    <brk id="147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D11" sqref="D11"/>
    </sheetView>
  </sheetViews>
  <sheetFormatPr baseColWidth="10" defaultRowHeight="12.75"/>
  <cols>
    <col min="1" max="1" width="11.5703125" bestFit="1" customWidth="1"/>
    <col min="2" max="2" width="43.140625" customWidth="1"/>
    <col min="3" max="3" width="13.28515625" bestFit="1" customWidth="1"/>
    <col min="4" max="4" width="11.5703125" bestFit="1" customWidth="1"/>
    <col min="5" max="5" width="13.28515625" bestFit="1" customWidth="1"/>
    <col min="6" max="6" width="11.5703125" bestFit="1" customWidth="1"/>
    <col min="7" max="7" width="12.42578125" customWidth="1"/>
    <col min="8" max="8" width="11.5703125" bestFit="1" customWidth="1"/>
    <col min="9" max="9" width="13" customWidth="1"/>
  </cols>
  <sheetData>
    <row r="1" spans="1:9">
      <c r="A1" s="5" t="s">
        <v>113</v>
      </c>
      <c r="B1" s="6" t="s">
        <v>175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2016</v>
      </c>
      <c r="D2" s="3" t="s">
        <v>29</v>
      </c>
      <c r="E2" s="62">
        <v>2017</v>
      </c>
      <c r="F2" s="3" t="s">
        <v>29</v>
      </c>
      <c r="G2" s="63">
        <v>2017</v>
      </c>
      <c r="H2" s="3" t="s">
        <v>29</v>
      </c>
      <c r="I2" s="64">
        <v>2018</v>
      </c>
    </row>
    <row r="3" spans="1:9">
      <c r="A3" s="105">
        <v>0</v>
      </c>
      <c r="B3" s="2" t="s">
        <v>115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8">
        <v>0</v>
      </c>
      <c r="I3" s="98">
        <v>0</v>
      </c>
    </row>
    <row r="4" spans="1:9">
      <c r="A4" s="5" t="s">
        <v>32</v>
      </c>
      <c r="B4" s="9" t="s">
        <v>116</v>
      </c>
      <c r="C4" s="10">
        <v>24374142.01337</v>
      </c>
      <c r="D4" s="11">
        <v>-1.3750636199056832E-2</v>
      </c>
      <c r="E4" s="10">
        <v>24038982.053880002</v>
      </c>
      <c r="F4" s="11">
        <v>-4.4511581014609397E-3</v>
      </c>
      <c r="G4" s="10">
        <v>23931980.74416</v>
      </c>
      <c r="H4" s="11">
        <v>1.9665721942169288E-2</v>
      </c>
      <c r="I4" s="12">
        <v>24402620.423</v>
      </c>
    </row>
    <row r="5" spans="1:9">
      <c r="A5" s="13" t="s">
        <v>34</v>
      </c>
      <c r="B5" s="14" t="s">
        <v>117</v>
      </c>
      <c r="C5" s="15">
        <v>9214611.725490002</v>
      </c>
      <c r="D5" s="16">
        <v>1.3434710691883773E-2</v>
      </c>
      <c r="E5" s="15">
        <v>9338407.3681600001</v>
      </c>
      <c r="F5" s="16">
        <v>-4.031062350990329E-3</v>
      </c>
      <c r="G5" s="15">
        <v>9300763.6657999996</v>
      </c>
      <c r="H5" s="16">
        <v>2.5275852322152279E-2</v>
      </c>
      <c r="I5" s="17">
        <v>9535848.3947000001</v>
      </c>
    </row>
    <row r="6" spans="1:9">
      <c r="A6" s="13" t="s">
        <v>118</v>
      </c>
      <c r="B6" s="14" t="s">
        <v>119</v>
      </c>
      <c r="C6" s="15">
        <v>1104441.9845899998</v>
      </c>
      <c r="D6" s="16">
        <v>-2.6380651040548729E-2</v>
      </c>
      <c r="E6" s="15">
        <v>1075306.0859999999</v>
      </c>
      <c r="F6" s="16">
        <v>9.2355516213455377E-2</v>
      </c>
      <c r="G6" s="15">
        <v>1174616.5346600001</v>
      </c>
      <c r="H6" s="16">
        <v>-3.285901102283767E-2</v>
      </c>
      <c r="I6" s="17">
        <v>1136019.7969999998</v>
      </c>
    </row>
    <row r="7" spans="1:9">
      <c r="A7" s="13" t="s">
        <v>38</v>
      </c>
      <c r="B7" s="14" t="s">
        <v>120</v>
      </c>
      <c r="C7" s="15">
        <v>794638.80310999998</v>
      </c>
      <c r="D7" s="16">
        <v>-5.885866122689911E-2</v>
      </c>
      <c r="E7" s="15">
        <v>747867.42699999991</v>
      </c>
      <c r="F7" s="16">
        <v>2.920826911478808E-2</v>
      </c>
      <c r="G7" s="15">
        <v>769711.34007000003</v>
      </c>
      <c r="H7" s="16">
        <v>-8.4290409524302459E-2</v>
      </c>
      <c r="I7" s="17">
        <v>704832.0560000001</v>
      </c>
    </row>
    <row r="8" spans="1:9">
      <c r="A8" s="13" t="s">
        <v>40</v>
      </c>
      <c r="B8" s="14" t="s">
        <v>121</v>
      </c>
      <c r="C8" s="15">
        <v>249449.76323000001</v>
      </c>
      <c r="D8" s="16">
        <v>-0.7633155401492101</v>
      </c>
      <c r="E8" s="15">
        <v>59040.882469999997</v>
      </c>
      <c r="F8" s="16">
        <v>6.5756846891180967</v>
      </c>
      <c r="G8" s="15">
        <v>447275.10936</v>
      </c>
      <c r="H8" s="16">
        <v>-0.9918050212871341</v>
      </c>
      <c r="I8" s="17">
        <v>3665.4100000000003</v>
      </c>
    </row>
    <row r="9" spans="1:9">
      <c r="A9" s="13" t="s">
        <v>42</v>
      </c>
      <c r="B9" s="14" t="s">
        <v>122</v>
      </c>
      <c r="C9" s="15">
        <v>4457193.3568900004</v>
      </c>
      <c r="D9" s="16">
        <v>-0.16870729099907841</v>
      </c>
      <c r="E9" s="15">
        <v>3705232.3401899999</v>
      </c>
      <c r="F9" s="16">
        <v>6.0001273528396404E-2</v>
      </c>
      <c r="G9" s="15">
        <v>3927550.9993200004</v>
      </c>
      <c r="H9" s="16">
        <v>-5.2190406038136683E-2</v>
      </c>
      <c r="I9" s="17">
        <v>3722570.5179300001</v>
      </c>
    </row>
    <row r="10" spans="1:9">
      <c r="A10" s="13" t="s">
        <v>44</v>
      </c>
      <c r="B10" s="14" t="s">
        <v>123</v>
      </c>
      <c r="C10" s="15">
        <v>48858642.967399999</v>
      </c>
      <c r="D10" s="16">
        <v>8.6614150800495785E-3</v>
      </c>
      <c r="E10" s="15">
        <v>49281827.954388596</v>
      </c>
      <c r="F10" s="16">
        <v>1.121943254323147E-2</v>
      </c>
      <c r="G10" s="15">
        <v>49834742.098729998</v>
      </c>
      <c r="H10" s="16">
        <v>1.4805224711673648E-2</v>
      </c>
      <c r="I10" s="17">
        <v>50572556.653949998</v>
      </c>
    </row>
    <row r="11" spans="1:9">
      <c r="A11" s="13" t="s">
        <v>124</v>
      </c>
      <c r="B11" s="14" t="s">
        <v>125</v>
      </c>
      <c r="C11" s="15">
        <v>8784895.8051399998</v>
      </c>
      <c r="D11" s="41">
        <v>0.18436103671399079</v>
      </c>
      <c r="E11" s="15">
        <v>10404488.303199999</v>
      </c>
      <c r="F11" s="16">
        <v>5.8488655498114949E-3</v>
      </c>
      <c r="G11" s="15">
        <v>10465342.756400002</v>
      </c>
      <c r="H11" s="16">
        <v>3.8521970640040315E-2</v>
      </c>
      <c r="I11" s="17">
        <v>10868488.382800002</v>
      </c>
    </row>
    <row r="12" spans="1:9">
      <c r="A12" s="13" t="s">
        <v>126</v>
      </c>
      <c r="B12" s="14" t="s">
        <v>127</v>
      </c>
      <c r="C12" s="15">
        <v>2270025.8649800001</v>
      </c>
      <c r="D12" s="41">
        <v>0.72404785164616658</v>
      </c>
      <c r="E12" s="15">
        <v>3913633.2157000001</v>
      </c>
      <c r="F12" s="16">
        <v>5.3053667995012224E-2</v>
      </c>
      <c r="G12" s="15">
        <v>4121265.8129799999</v>
      </c>
      <c r="H12" s="16">
        <v>-0.14448232387841103</v>
      </c>
      <c r="I12" s="17">
        <v>3525815.7510000006</v>
      </c>
    </row>
    <row r="13" spans="1:9">
      <c r="A13" s="13" t="s">
        <v>128</v>
      </c>
      <c r="B13" s="14" t="s">
        <v>129</v>
      </c>
      <c r="C13" s="15">
        <v>560048.83629000001</v>
      </c>
      <c r="D13" s="41">
        <v>4.4847006336772993E-2</v>
      </c>
      <c r="E13" s="15">
        <v>585165.35</v>
      </c>
      <c r="F13" s="41">
        <v>-1.5137464632859681E-2</v>
      </c>
      <c r="G13" s="15">
        <v>576307.43021000002</v>
      </c>
      <c r="H13" s="41">
        <v>-1</v>
      </c>
      <c r="I13" s="17">
        <v>0</v>
      </c>
    </row>
    <row r="14" spans="1:9">
      <c r="A14" s="13" t="s">
        <v>130</v>
      </c>
      <c r="B14" s="14" t="s">
        <v>131</v>
      </c>
      <c r="C14" s="15">
        <v>965982.61340000015</v>
      </c>
      <c r="D14" s="41">
        <v>-0.2752483426840942</v>
      </c>
      <c r="E14" s="15">
        <v>700097.5</v>
      </c>
      <c r="F14" s="16">
        <v>0.22008628222497587</v>
      </c>
      <c r="G14" s="15">
        <v>854179.35597000003</v>
      </c>
      <c r="H14" s="16">
        <v>-0.19560648451900556</v>
      </c>
      <c r="I14" s="17">
        <v>687096.33500000008</v>
      </c>
    </row>
    <row r="15" spans="1:9">
      <c r="A15" s="13" t="s">
        <v>132</v>
      </c>
      <c r="B15" s="14" t="s">
        <v>133</v>
      </c>
      <c r="C15" s="15">
        <v>952204.80608999997</v>
      </c>
      <c r="D15" s="41">
        <v>7.1911020257471965E-3</v>
      </c>
      <c r="E15" s="15">
        <v>959052.20799999998</v>
      </c>
      <c r="F15" s="16">
        <v>0.58777598288997379</v>
      </c>
      <c r="G15" s="15">
        <v>1522760.0621999996</v>
      </c>
      <c r="H15" s="16">
        <v>5.5528858353322517E-2</v>
      </c>
      <c r="I15" s="17">
        <v>1607317.19</v>
      </c>
    </row>
    <row r="16" spans="1:9">
      <c r="A16" s="13" t="s">
        <v>134</v>
      </c>
      <c r="B16" s="14" t="s">
        <v>135</v>
      </c>
      <c r="C16" s="15">
        <v>102901.17375</v>
      </c>
      <c r="D16" s="41">
        <v>2.9730103054339948E-3</v>
      </c>
      <c r="E16" s="15">
        <v>103207.1</v>
      </c>
      <c r="F16" s="41">
        <v>-1.328965323122149E-2</v>
      </c>
      <c r="G16" s="15">
        <v>101835.51343000001</v>
      </c>
      <c r="H16" s="41">
        <v>-1</v>
      </c>
      <c r="I16" s="17">
        <v>0</v>
      </c>
    </row>
    <row r="17" spans="1:9">
      <c r="A17" s="13" t="s">
        <v>59</v>
      </c>
      <c r="B17" s="14" t="s">
        <v>136</v>
      </c>
      <c r="C17" s="15">
        <v>559197.57216999994</v>
      </c>
      <c r="D17" s="16">
        <v>-0.41826071243902974</v>
      </c>
      <c r="E17" s="15">
        <v>325307.19724000001</v>
      </c>
      <c r="F17" s="16">
        <v>1.3349162290732233</v>
      </c>
      <c r="G17" s="15">
        <v>759565.05427000008</v>
      </c>
      <c r="H17" s="16">
        <v>-0.55119099268247596</v>
      </c>
      <c r="I17" s="17">
        <v>340899.63799999998</v>
      </c>
    </row>
    <row r="18" spans="1:9">
      <c r="A18" s="13">
        <v>389</v>
      </c>
      <c r="B18" s="14" t="s">
        <v>137</v>
      </c>
      <c r="C18" s="15">
        <v>247538.49823999999</v>
      </c>
      <c r="D18" s="41">
        <v>-0.79563663688808206</v>
      </c>
      <c r="E18" s="15">
        <v>50587.8</v>
      </c>
      <c r="F18" s="41">
        <v>13.631840232032227</v>
      </c>
      <c r="G18" s="15">
        <v>740192.60728999996</v>
      </c>
      <c r="H18" s="41">
        <v>-0.76782864445352361</v>
      </c>
      <c r="I18" s="17">
        <v>171851.52100000001</v>
      </c>
    </row>
    <row r="19" spans="1:9">
      <c r="A19" s="18" t="s">
        <v>62</v>
      </c>
      <c r="B19" s="19" t="s">
        <v>138</v>
      </c>
      <c r="C19" s="20">
        <v>2484647.7205000008</v>
      </c>
      <c r="D19" s="41">
        <v>4.9736978276796184E-2</v>
      </c>
      <c r="E19" s="20">
        <v>2608226.5902000004</v>
      </c>
      <c r="F19" s="41">
        <v>0.14826532128880235</v>
      </c>
      <c r="G19" s="20">
        <v>2994936.1435900009</v>
      </c>
      <c r="H19" s="41">
        <v>-5.1718316906861579E-2</v>
      </c>
      <c r="I19" s="21">
        <v>2840043.0869999994</v>
      </c>
    </row>
    <row r="20" spans="1:9">
      <c r="A20" s="22" t="s">
        <v>64</v>
      </c>
      <c r="B20" s="23" t="s">
        <v>139</v>
      </c>
      <c r="C20" s="24">
        <v>91240062.420399994</v>
      </c>
      <c r="D20" s="25">
        <v>-1.1887133547476638E-2</v>
      </c>
      <c r="E20" s="24">
        <v>90155479.613528594</v>
      </c>
      <c r="F20" s="25">
        <v>2.8298203947201471E-2</v>
      </c>
      <c r="G20" s="24">
        <v>92706717.762589991</v>
      </c>
      <c r="H20" s="25">
        <v>-4.4422893070666901E-3</v>
      </c>
      <c r="I20" s="26">
        <v>92294887.701579988</v>
      </c>
    </row>
    <row r="21" spans="1:9">
      <c r="A21" s="27" t="s">
        <v>66</v>
      </c>
      <c r="B21" s="28" t="s">
        <v>140</v>
      </c>
      <c r="C21" s="10">
        <v>39615112.006759994</v>
      </c>
      <c r="D21" s="16">
        <v>5.1900154255514366E-4</v>
      </c>
      <c r="E21" s="10">
        <v>39635672.310999997</v>
      </c>
      <c r="F21" s="16">
        <v>1.7381630056740906E-2</v>
      </c>
      <c r="G21" s="10">
        <v>40324604.904160008</v>
      </c>
      <c r="H21" s="16">
        <v>5.3503526919289172E-4</v>
      </c>
      <c r="I21" s="12">
        <v>40346179.990000002</v>
      </c>
    </row>
    <row r="22" spans="1:9">
      <c r="A22" s="8" t="s">
        <v>68</v>
      </c>
      <c r="B22" s="29" t="s">
        <v>141</v>
      </c>
      <c r="C22" s="15">
        <v>5776750.60231</v>
      </c>
      <c r="D22" s="16">
        <v>-7.1947226204261097E-2</v>
      </c>
      <c r="E22" s="15">
        <v>5361129.4200000009</v>
      </c>
      <c r="F22" s="16">
        <v>8.1881233501354095E-2</v>
      </c>
      <c r="G22" s="15">
        <v>5800105.30987</v>
      </c>
      <c r="H22" s="16">
        <v>-2.4074581823951315E-2</v>
      </c>
      <c r="I22" s="17">
        <v>5660470.2000000002</v>
      </c>
    </row>
    <row r="23" spans="1:9">
      <c r="A23" s="8" t="s">
        <v>70</v>
      </c>
      <c r="B23" s="29" t="s">
        <v>142</v>
      </c>
      <c r="C23" s="15">
        <v>3129906.7555400003</v>
      </c>
      <c r="D23" s="16">
        <v>-0.10117802283709394</v>
      </c>
      <c r="E23" s="15">
        <v>2813228.9783499995</v>
      </c>
      <c r="F23" s="16">
        <v>0.15523422507048706</v>
      </c>
      <c r="G23" s="15">
        <v>3249938.3987499997</v>
      </c>
      <c r="H23" s="16">
        <v>-0.2316303070358309</v>
      </c>
      <c r="I23" s="17">
        <v>2497154.1696000006</v>
      </c>
    </row>
    <row r="24" spans="1:9">
      <c r="A24" s="8" t="s">
        <v>72</v>
      </c>
      <c r="B24" s="29" t="s">
        <v>143</v>
      </c>
      <c r="C24" s="15">
        <v>9781625.2090700008</v>
      </c>
      <c r="D24" s="16">
        <v>-4.8830950151014491E-2</v>
      </c>
      <c r="E24" s="15">
        <v>9303979.1560899969</v>
      </c>
      <c r="F24" s="16">
        <v>9.752773829744224E-2</v>
      </c>
      <c r="G24" s="15">
        <v>10211375.20035</v>
      </c>
      <c r="H24" s="16">
        <v>-5.0960157778960243E-2</v>
      </c>
      <c r="I24" s="17">
        <v>9691001.9090000018</v>
      </c>
    </row>
    <row r="25" spans="1:9">
      <c r="A25" s="8" t="s">
        <v>74</v>
      </c>
      <c r="B25" s="29" t="s">
        <v>123</v>
      </c>
      <c r="C25" s="15">
        <v>29554543.98116</v>
      </c>
      <c r="D25" s="16">
        <v>1.3071220674095497E-3</v>
      </c>
      <c r="E25" s="15">
        <v>29593175.37779</v>
      </c>
      <c r="F25" s="16">
        <v>3.4539363332977288E-2</v>
      </c>
      <c r="G25" s="15">
        <v>30615304.814340007</v>
      </c>
      <c r="H25" s="16">
        <v>-1.0200195696687453E-2</v>
      </c>
      <c r="I25" s="17">
        <v>30303022.713920001</v>
      </c>
    </row>
    <row r="26" spans="1:9">
      <c r="A26" s="56" t="s">
        <v>76</v>
      </c>
      <c r="B26" s="29" t="s">
        <v>144</v>
      </c>
      <c r="C26" s="15">
        <v>518279.92232999991</v>
      </c>
      <c r="D26" s="16">
        <v>0.21350832224510197</v>
      </c>
      <c r="E26" s="15">
        <v>628936.99899999995</v>
      </c>
      <c r="F26" s="16">
        <v>5.5134516152070372E-2</v>
      </c>
      <c r="G26" s="15">
        <v>663613.13613000012</v>
      </c>
      <c r="H26" s="16">
        <v>-8.6292080449085859E-2</v>
      </c>
      <c r="I26" s="17">
        <v>606348.57799999998</v>
      </c>
    </row>
    <row r="27" spans="1:9">
      <c r="A27" s="144">
        <v>489</v>
      </c>
      <c r="B27" s="29" t="s">
        <v>170</v>
      </c>
      <c r="C27" s="15">
        <v>217617.44913999998</v>
      </c>
      <c r="D27" s="16">
        <v>0.76255538108638643</v>
      </c>
      <c r="E27" s="15">
        <v>383562.80599999998</v>
      </c>
      <c r="F27" s="16">
        <v>-0.40023105394635161</v>
      </c>
      <c r="G27" s="15">
        <v>230049.05989999999</v>
      </c>
      <c r="H27" s="16">
        <v>0.8223545109562086</v>
      </c>
      <c r="I27" s="17">
        <v>419230.94205000001</v>
      </c>
    </row>
    <row r="28" spans="1:9">
      <c r="A28" s="30" t="s">
        <v>79</v>
      </c>
      <c r="B28" s="31" t="s">
        <v>138</v>
      </c>
      <c r="C28" s="20">
        <v>2484647.7205000008</v>
      </c>
      <c r="D28" s="16">
        <v>5.0672900090103487E-2</v>
      </c>
      <c r="E28" s="20">
        <v>2610552.0262000007</v>
      </c>
      <c r="F28" s="16">
        <v>0.14724245094610175</v>
      </c>
      <c r="G28" s="20">
        <v>2994936.1048600008</v>
      </c>
      <c r="H28" s="16">
        <v>-5.1718158063089006E-2</v>
      </c>
      <c r="I28" s="21">
        <v>2840043.5259999991</v>
      </c>
    </row>
    <row r="29" spans="1:9">
      <c r="A29" s="48" t="s">
        <v>81</v>
      </c>
      <c r="B29" s="49" t="s">
        <v>145</v>
      </c>
      <c r="C29" s="24">
        <v>91078483.64681001</v>
      </c>
      <c r="D29" s="50">
        <v>-8.2154043679692756E-3</v>
      </c>
      <c r="E29" s="24">
        <v>90330237.074429989</v>
      </c>
      <c r="F29" s="50">
        <v>4.1621609504158781E-2</v>
      </c>
      <c r="G29" s="24">
        <v>94089926.92836</v>
      </c>
      <c r="H29" s="51">
        <v>-1.8349200133873582E-2</v>
      </c>
      <c r="I29" s="26">
        <v>92363452.028569981</v>
      </c>
    </row>
    <row r="30" spans="1:9">
      <c r="A30" s="47" t="s">
        <v>83</v>
      </c>
      <c r="B30" s="32" t="s">
        <v>146</v>
      </c>
      <c r="C30" s="33">
        <v>-161578.77358999575</v>
      </c>
      <c r="D30" s="110">
        <v>0</v>
      </c>
      <c r="E30" s="33">
        <v>174757.46090139484</v>
      </c>
      <c r="F30" s="110">
        <v>0</v>
      </c>
      <c r="G30" s="34">
        <v>1383209.1657699952</v>
      </c>
      <c r="H30" s="111">
        <v>0</v>
      </c>
      <c r="I30" s="35">
        <v>68564.326989999099</v>
      </c>
    </row>
    <row r="31" spans="1:9">
      <c r="A31" s="114">
        <v>0</v>
      </c>
      <c r="B31" s="28" t="s">
        <v>147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112">
        <v>0</v>
      </c>
      <c r="I31" s="113">
        <v>0</v>
      </c>
    </row>
    <row r="32" spans="1:9">
      <c r="A32" s="56" t="s">
        <v>86</v>
      </c>
      <c r="B32" s="29" t="s">
        <v>148</v>
      </c>
      <c r="C32" s="15">
        <v>4080622.9341000002</v>
      </c>
      <c r="D32" s="16">
        <v>0.19876758752248957</v>
      </c>
      <c r="E32" s="15">
        <v>4891718.5103000002</v>
      </c>
      <c r="F32" s="16">
        <v>-0.18081601458211352</v>
      </c>
      <c r="G32" s="15">
        <v>4007217.4648100007</v>
      </c>
      <c r="H32" s="16">
        <v>0.25222659363157918</v>
      </c>
      <c r="I32" s="17">
        <v>5017944.2758999998</v>
      </c>
    </row>
    <row r="33" spans="1:9">
      <c r="A33" s="56" t="s">
        <v>88</v>
      </c>
      <c r="B33" s="29" t="s">
        <v>149</v>
      </c>
      <c r="C33" s="15">
        <v>546695.75797999988</v>
      </c>
      <c r="D33" s="16">
        <v>1.4308351301467699</v>
      </c>
      <c r="E33" s="15">
        <v>1328927.254</v>
      </c>
      <c r="F33" s="16">
        <v>-0.16035863943535314</v>
      </c>
      <c r="G33" s="15">
        <v>1115822.28764</v>
      </c>
      <c r="H33" s="16">
        <v>-0.40134289357776604</v>
      </c>
      <c r="I33" s="17">
        <v>667994.94200000004</v>
      </c>
    </row>
    <row r="34" spans="1:9">
      <c r="A34" s="8" t="s">
        <v>90</v>
      </c>
      <c r="B34" s="29" t="s">
        <v>150</v>
      </c>
      <c r="C34" s="15">
        <v>1311994.2638700001</v>
      </c>
      <c r="D34" s="16">
        <v>0.14171984386695718</v>
      </c>
      <c r="E34" s="15">
        <v>1497929.8861</v>
      </c>
      <c r="F34" s="16">
        <v>-0.12243596586987139</v>
      </c>
      <c r="G34" s="15">
        <v>1314529.3936900001</v>
      </c>
      <c r="H34" s="16">
        <v>0.15234780771834755</v>
      </c>
      <c r="I34" s="17">
        <v>1514795.0650000002</v>
      </c>
    </row>
    <row r="35" spans="1:9">
      <c r="A35" s="48" t="s">
        <v>92</v>
      </c>
      <c r="B35" s="49" t="s">
        <v>151</v>
      </c>
      <c r="C35" s="24">
        <v>5939312.9559499994</v>
      </c>
      <c r="D35" s="51">
        <v>0.29957382405106925</v>
      </c>
      <c r="E35" s="24">
        <v>7718575.6504000006</v>
      </c>
      <c r="F35" s="51">
        <v>-0.16596410559163413</v>
      </c>
      <c r="G35" s="24">
        <v>6437569.1461399989</v>
      </c>
      <c r="H35" s="51">
        <v>0.11854865080829446</v>
      </c>
      <c r="I35" s="26">
        <v>7200734.2829</v>
      </c>
    </row>
    <row r="36" spans="1:9">
      <c r="A36" s="8" t="s">
        <v>94</v>
      </c>
      <c r="B36" s="29" t="s">
        <v>152</v>
      </c>
      <c r="C36" s="15">
        <v>129277.06698</v>
      </c>
      <c r="D36" s="16">
        <v>0.79368789389284133</v>
      </c>
      <c r="E36" s="15">
        <v>231882.71</v>
      </c>
      <c r="F36" s="16">
        <v>-5.3977216196930099E-2</v>
      </c>
      <c r="G36" s="15">
        <v>219366.32682999995</v>
      </c>
      <c r="H36" s="16">
        <v>-0.7790599829044873</v>
      </c>
      <c r="I36" s="17">
        <v>48466.8</v>
      </c>
    </row>
    <row r="37" spans="1:9">
      <c r="A37" s="8" t="s">
        <v>96</v>
      </c>
      <c r="B37" s="29" t="s">
        <v>153</v>
      </c>
      <c r="C37" s="15">
        <v>1934259.3664400002</v>
      </c>
      <c r="D37" s="16">
        <v>-0.17706150084222633</v>
      </c>
      <c r="E37" s="15">
        <v>1591776.5</v>
      </c>
      <c r="F37" s="16">
        <v>-2.6361796049885138E-2</v>
      </c>
      <c r="G37" s="15">
        <v>1549814.41255</v>
      </c>
      <c r="H37" s="16">
        <v>-6.3492096023350193E-3</v>
      </c>
      <c r="I37" s="17">
        <v>1539974.3160000003</v>
      </c>
    </row>
    <row r="38" spans="1:9">
      <c r="A38" s="48" t="s">
        <v>98</v>
      </c>
      <c r="B38" s="49" t="s">
        <v>154</v>
      </c>
      <c r="C38" s="24">
        <v>2063536.4334199999</v>
      </c>
      <c r="D38" s="51">
        <v>-0.11624569333260557</v>
      </c>
      <c r="E38" s="24">
        <v>1823659.21</v>
      </c>
      <c r="F38" s="51">
        <v>-2.9873163977824455E-2</v>
      </c>
      <c r="G38" s="24">
        <v>1769180.7393800002</v>
      </c>
      <c r="H38" s="51">
        <v>-0.1021600672881726</v>
      </c>
      <c r="I38" s="26">
        <v>1588441.1160000004</v>
      </c>
    </row>
    <row r="39" spans="1:9">
      <c r="A39" s="36" t="s">
        <v>100</v>
      </c>
      <c r="B39" s="37" t="s">
        <v>4</v>
      </c>
      <c r="C39" s="38">
        <v>3875776.5225300002</v>
      </c>
      <c r="D39" s="39">
        <v>0.52096396841579518</v>
      </c>
      <c r="E39" s="38">
        <v>5894916.4403999997</v>
      </c>
      <c r="F39" s="39">
        <v>-0.20806538074639325</v>
      </c>
      <c r="G39" s="38">
        <v>4668388.4067600006</v>
      </c>
      <c r="H39" s="39">
        <v>0.20219070863366675</v>
      </c>
      <c r="I39" s="40">
        <v>5612293.1668999996</v>
      </c>
    </row>
    <row r="40" spans="1:9">
      <c r="A40" s="105">
        <v>0</v>
      </c>
      <c r="B40" s="29" t="s">
        <v>155</v>
      </c>
      <c r="C40" s="15">
        <v>4325535.6324000042</v>
      </c>
      <c r="D40" s="16">
        <v>-0.17998252782318433</v>
      </c>
      <c r="E40" s="15">
        <v>3547014.7950913953</v>
      </c>
      <c r="F40" s="16">
        <v>0.64107116793968955</v>
      </c>
      <c r="G40" s="15">
        <v>5820903.7124799946</v>
      </c>
      <c r="H40" s="16">
        <v>-0.39120184787248741</v>
      </c>
      <c r="I40" s="17">
        <v>3543755.4238699987</v>
      </c>
    </row>
    <row r="41" spans="1:9">
      <c r="A41" s="105">
        <v>0</v>
      </c>
      <c r="B41" s="29" t="s">
        <v>156</v>
      </c>
      <c r="C41" s="15">
        <v>449759.10987000482</v>
      </c>
      <c r="D41" s="16">
        <v>-6.2203537266587583</v>
      </c>
      <c r="E41" s="15">
        <v>-2347901.6453086054</v>
      </c>
      <c r="F41" s="16">
        <v>-1.4908703514147883</v>
      </c>
      <c r="G41" s="15">
        <v>1152515.3057199949</v>
      </c>
      <c r="H41" s="16">
        <v>-2.7948028392887601</v>
      </c>
      <c r="I41" s="17">
        <v>-2068537.7430300005</v>
      </c>
    </row>
    <row r="42" spans="1:9">
      <c r="A42" s="115">
        <v>0</v>
      </c>
      <c r="B42" s="31" t="s">
        <v>157</v>
      </c>
      <c r="C42" s="20">
        <v>89181348.465319991</v>
      </c>
      <c r="D42" s="104">
        <v>2.1801778308663755E-2</v>
      </c>
      <c r="E42" s="20">
        <v>91125660.453828588</v>
      </c>
      <c r="F42" s="104">
        <v>-9.3375834500504327E-3</v>
      </c>
      <c r="G42" s="20">
        <v>90274766.994900003</v>
      </c>
      <c r="H42" s="104">
        <v>2.3725619981616645E-2</v>
      </c>
      <c r="I42" s="21">
        <v>92416591.810549989</v>
      </c>
    </row>
    <row r="43" spans="1:9">
      <c r="A43" s="115">
        <v>0</v>
      </c>
      <c r="B43" s="31" t="s">
        <v>6</v>
      </c>
      <c r="C43" s="60">
        <v>1.1160436127458695</v>
      </c>
      <c r="D43" s="116">
        <v>0</v>
      </c>
      <c r="E43" s="60">
        <v>0.60170739160650633</v>
      </c>
      <c r="F43" s="159">
        <v>0</v>
      </c>
      <c r="G43" s="60">
        <v>1.1790295808179474</v>
      </c>
      <c r="H43" s="159">
        <v>0</v>
      </c>
      <c r="I43" s="160">
        <v>0.712732387870182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8" orientation="landscape" r:id="rId1"/>
  <headerFooter alignWithMargins="0">
    <oddHeader>&amp;LFachgruppe für kantonale Finanzfragen (FkF)
Groupe d'études pour les finances cantonales&amp;CRechnung 2016 - Budget 2018
Compte 2016 - Budget 2018&amp;RZürich, 14.05.2018</oddHeader>
    <oddFooter>&amp;LQuelle: FkF Mai 2018&amp;RBlatt &amp;P /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D11" sqref="D11"/>
    </sheetView>
  </sheetViews>
  <sheetFormatPr baseColWidth="10" defaultRowHeight="12.75"/>
  <cols>
    <col min="1" max="1" width="11.5703125" bestFit="1" customWidth="1"/>
    <col min="2" max="2" width="45.5703125" customWidth="1"/>
    <col min="3" max="3" width="13.28515625" bestFit="1" customWidth="1"/>
    <col min="4" max="4" width="9.7109375" customWidth="1"/>
    <col min="5" max="5" width="13.28515625" bestFit="1" customWidth="1"/>
    <col min="6" max="6" width="11.5703125" bestFit="1" customWidth="1"/>
    <col min="7" max="7" width="13.28515625" bestFit="1" customWidth="1"/>
    <col min="8" max="8" width="11.5703125" bestFit="1" customWidth="1"/>
    <col min="9" max="9" width="13.28515625" bestFit="1" customWidth="1"/>
  </cols>
  <sheetData>
    <row r="1" spans="1:9">
      <c r="A1" s="5" t="s">
        <v>26</v>
      </c>
      <c r="B1" s="6" t="s">
        <v>176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2016</v>
      </c>
      <c r="D2" s="3" t="s">
        <v>29</v>
      </c>
      <c r="E2" s="62">
        <v>2017</v>
      </c>
      <c r="F2" s="3" t="s">
        <v>29</v>
      </c>
      <c r="G2" s="63">
        <v>2017</v>
      </c>
      <c r="H2" s="3" t="s">
        <v>29</v>
      </c>
      <c r="I2" s="64">
        <v>2018</v>
      </c>
    </row>
    <row r="3" spans="1:9">
      <c r="A3" s="105">
        <v>0</v>
      </c>
      <c r="B3" s="2" t="s">
        <v>177</v>
      </c>
      <c r="C3" s="107">
        <v>0</v>
      </c>
      <c r="D3" s="106">
        <v>0</v>
      </c>
      <c r="E3" s="107">
        <v>0</v>
      </c>
      <c r="F3" s="108">
        <v>0</v>
      </c>
      <c r="G3" s="109">
        <v>0</v>
      </c>
      <c r="H3" s="108">
        <v>0</v>
      </c>
      <c r="I3" s="98">
        <v>0</v>
      </c>
    </row>
    <row r="4" spans="1:9">
      <c r="A4" s="5" t="s">
        <v>32</v>
      </c>
      <c r="B4" s="9" t="s">
        <v>33</v>
      </c>
      <c r="C4" s="10">
        <v>24374142.01337</v>
      </c>
      <c r="D4" s="11">
        <v>-1.3750636199056832E-2</v>
      </c>
      <c r="E4" s="10">
        <v>24038982.053880002</v>
      </c>
      <c r="F4" s="11">
        <v>-4.4511581014609397E-3</v>
      </c>
      <c r="G4" s="10">
        <v>23931980.74416</v>
      </c>
      <c r="H4" s="11">
        <v>1.9665721942169288E-2</v>
      </c>
      <c r="I4" s="12">
        <v>24402620.423</v>
      </c>
    </row>
    <row r="5" spans="1:9">
      <c r="A5" s="13" t="s">
        <v>34</v>
      </c>
      <c r="B5" s="14" t="s">
        <v>35</v>
      </c>
      <c r="C5" s="15">
        <v>9214611.725490002</v>
      </c>
      <c r="D5" s="16">
        <v>1.3434710691883773E-2</v>
      </c>
      <c r="E5" s="15">
        <v>9338407.3681600001</v>
      </c>
      <c r="F5" s="16">
        <v>-4.031062350990329E-3</v>
      </c>
      <c r="G5" s="15">
        <v>9300763.6657999996</v>
      </c>
      <c r="H5" s="16">
        <v>2.5275852322152279E-2</v>
      </c>
      <c r="I5" s="17">
        <v>9535848.3947000001</v>
      </c>
    </row>
    <row r="6" spans="1:9">
      <c r="A6" s="13" t="s">
        <v>36</v>
      </c>
      <c r="B6" s="14" t="s">
        <v>37</v>
      </c>
      <c r="C6" s="15">
        <v>1104441.9845899998</v>
      </c>
      <c r="D6" s="16">
        <v>-2.6380651040548729E-2</v>
      </c>
      <c r="E6" s="15">
        <v>1075306.0859999999</v>
      </c>
      <c r="F6" s="16">
        <v>9.2355516213455377E-2</v>
      </c>
      <c r="G6" s="15">
        <v>1174616.5346600001</v>
      </c>
      <c r="H6" s="16">
        <v>-3.285901102283767E-2</v>
      </c>
      <c r="I6" s="17">
        <v>1136019.7969999998</v>
      </c>
    </row>
    <row r="7" spans="1:9">
      <c r="A7" s="13" t="s">
        <v>38</v>
      </c>
      <c r="B7" s="14" t="s">
        <v>39</v>
      </c>
      <c r="C7" s="15">
        <v>794638.80310999998</v>
      </c>
      <c r="D7" s="16">
        <v>-5.885866122689911E-2</v>
      </c>
      <c r="E7" s="15">
        <v>747867.42699999991</v>
      </c>
      <c r="F7" s="16">
        <v>2.920826911478808E-2</v>
      </c>
      <c r="G7" s="15">
        <v>769711.34007000003</v>
      </c>
      <c r="H7" s="16">
        <v>-8.4290409524302459E-2</v>
      </c>
      <c r="I7" s="17">
        <v>704832.0560000001</v>
      </c>
    </row>
    <row r="8" spans="1:9">
      <c r="A8" s="13" t="s">
        <v>40</v>
      </c>
      <c r="B8" s="14" t="s">
        <v>41</v>
      </c>
      <c r="C8" s="15">
        <v>249449.76323000001</v>
      </c>
      <c r="D8" s="16">
        <v>-0.7633155401492101</v>
      </c>
      <c r="E8" s="15">
        <v>59040.882469999997</v>
      </c>
      <c r="F8" s="16">
        <v>6.5756846891180967</v>
      </c>
      <c r="G8" s="15">
        <v>447275.10936</v>
      </c>
      <c r="H8" s="16">
        <v>-0.9918050212871341</v>
      </c>
      <c r="I8" s="17">
        <v>3665.4100000000003</v>
      </c>
    </row>
    <row r="9" spans="1:9">
      <c r="A9" s="13" t="s">
        <v>42</v>
      </c>
      <c r="B9" s="14" t="s">
        <v>43</v>
      </c>
      <c r="C9" s="15">
        <v>4457193.3568900004</v>
      </c>
      <c r="D9" s="16">
        <v>-0.16870729099907841</v>
      </c>
      <c r="E9" s="15">
        <v>3705232.3401899999</v>
      </c>
      <c r="F9" s="16">
        <v>6.0001273528396404E-2</v>
      </c>
      <c r="G9" s="15">
        <v>3927550.9993200004</v>
      </c>
      <c r="H9" s="16">
        <v>-5.2190406038136683E-2</v>
      </c>
      <c r="I9" s="17">
        <v>3722570.5179300001</v>
      </c>
    </row>
    <row r="10" spans="1:9">
      <c r="A10" s="13" t="s">
        <v>44</v>
      </c>
      <c r="B10" s="14" t="s">
        <v>45</v>
      </c>
      <c r="C10" s="15">
        <v>48858642.967399999</v>
      </c>
      <c r="D10" s="16">
        <v>8.6614150800495785E-3</v>
      </c>
      <c r="E10" s="15">
        <v>49281827.954388596</v>
      </c>
      <c r="F10" s="16">
        <v>1.121943254323147E-2</v>
      </c>
      <c r="G10" s="15">
        <v>49834742.098729998</v>
      </c>
      <c r="H10" s="16">
        <v>1.4805224711673648E-2</v>
      </c>
      <c r="I10" s="17">
        <v>50572556.653949998</v>
      </c>
    </row>
    <row r="11" spans="1:9">
      <c r="A11" s="13" t="s">
        <v>46</v>
      </c>
      <c r="B11" s="14" t="s">
        <v>47</v>
      </c>
      <c r="C11" s="15">
        <v>8784895.8051399998</v>
      </c>
      <c r="D11" s="41">
        <v>0.18436103671399079</v>
      </c>
      <c r="E11" s="15">
        <v>10404488.303199999</v>
      </c>
      <c r="F11" s="16">
        <v>5.8488655498114949E-3</v>
      </c>
      <c r="G11" s="15">
        <v>10465342.756400002</v>
      </c>
      <c r="H11" s="16">
        <v>3.8521970640040315E-2</v>
      </c>
      <c r="I11" s="17">
        <v>10868488.382800002</v>
      </c>
    </row>
    <row r="12" spans="1:9">
      <c r="A12" s="13" t="s">
        <v>48</v>
      </c>
      <c r="B12" s="14" t="s">
        <v>49</v>
      </c>
      <c r="C12" s="15">
        <v>2270025.8649800001</v>
      </c>
      <c r="D12" s="41">
        <v>0.72404785164616658</v>
      </c>
      <c r="E12" s="15">
        <v>3913633.2157000001</v>
      </c>
      <c r="F12" s="16">
        <v>5.3053667995012224E-2</v>
      </c>
      <c r="G12" s="15">
        <v>4121265.8129799999</v>
      </c>
      <c r="H12" s="16">
        <v>-0.14448232387841103</v>
      </c>
      <c r="I12" s="17">
        <v>3525815.7510000006</v>
      </c>
    </row>
    <row r="13" spans="1:9">
      <c r="A13" s="13" t="s">
        <v>50</v>
      </c>
      <c r="B13" s="14" t="s">
        <v>51</v>
      </c>
      <c r="C13" s="15">
        <v>560048.83629000001</v>
      </c>
      <c r="D13" s="41">
        <v>4.4847006336772993E-2</v>
      </c>
      <c r="E13" s="15">
        <v>585165.35</v>
      </c>
      <c r="F13" s="41">
        <v>-1.5137464632859681E-2</v>
      </c>
      <c r="G13" s="15">
        <v>576307.43021000002</v>
      </c>
      <c r="H13" s="41">
        <v>-1</v>
      </c>
      <c r="I13" s="17">
        <v>0</v>
      </c>
    </row>
    <row r="14" spans="1:9">
      <c r="A14" s="13" t="s">
        <v>53</v>
      </c>
      <c r="B14" s="14" t="s">
        <v>54</v>
      </c>
      <c r="C14" s="15">
        <v>965982.61340000015</v>
      </c>
      <c r="D14" s="41">
        <v>-0.2752483426840942</v>
      </c>
      <c r="E14" s="15">
        <v>700097.5</v>
      </c>
      <c r="F14" s="16">
        <v>0.22008628222497587</v>
      </c>
      <c r="G14" s="15">
        <v>854179.35597000003</v>
      </c>
      <c r="H14" s="16">
        <v>-0.19560648451900556</v>
      </c>
      <c r="I14" s="17">
        <v>687096.33500000008</v>
      </c>
    </row>
    <row r="15" spans="1:9">
      <c r="A15" s="13" t="s">
        <v>55</v>
      </c>
      <c r="B15" s="14" t="s">
        <v>56</v>
      </c>
      <c r="C15" s="15">
        <v>952204.80608999997</v>
      </c>
      <c r="D15" s="41">
        <v>7.1911020257471965E-3</v>
      </c>
      <c r="E15" s="15">
        <v>959052.20799999998</v>
      </c>
      <c r="F15" s="16">
        <v>0.58777598288997379</v>
      </c>
      <c r="G15" s="15">
        <v>1522760.0621999996</v>
      </c>
      <c r="H15" s="16">
        <v>5.5528858353322517E-2</v>
      </c>
      <c r="I15" s="17">
        <v>1607317.19</v>
      </c>
    </row>
    <row r="16" spans="1:9">
      <c r="A16" s="13" t="s">
        <v>57</v>
      </c>
      <c r="B16" s="14" t="s">
        <v>58</v>
      </c>
      <c r="C16" s="15">
        <v>102901.17375</v>
      </c>
      <c r="D16" s="41">
        <v>2.9730103054339948E-3</v>
      </c>
      <c r="E16" s="15">
        <v>103207.1</v>
      </c>
      <c r="F16" s="41">
        <v>-1.328965323122149E-2</v>
      </c>
      <c r="G16" s="15">
        <v>101835.51343000001</v>
      </c>
      <c r="H16" s="41">
        <v>-1</v>
      </c>
      <c r="I16" s="17">
        <v>0</v>
      </c>
    </row>
    <row r="17" spans="1:9">
      <c r="A17" s="13" t="s">
        <v>59</v>
      </c>
      <c r="B17" s="14" t="s">
        <v>60</v>
      </c>
      <c r="C17" s="15">
        <v>559197.57216999994</v>
      </c>
      <c r="D17" s="16">
        <v>-0.41826071243902974</v>
      </c>
      <c r="E17" s="15">
        <v>325307.19724000001</v>
      </c>
      <c r="F17" s="16">
        <v>1.3349162290732233</v>
      </c>
      <c r="G17" s="15">
        <v>759565.05427000008</v>
      </c>
      <c r="H17" s="16">
        <v>-0.55119099268247596</v>
      </c>
      <c r="I17" s="17">
        <v>340899.63799999998</v>
      </c>
    </row>
    <row r="18" spans="1:9">
      <c r="A18" s="13">
        <v>389</v>
      </c>
      <c r="B18" s="14" t="s">
        <v>61</v>
      </c>
      <c r="C18" s="15">
        <v>247538.49823999999</v>
      </c>
      <c r="D18" s="41">
        <v>-0.79563663688808206</v>
      </c>
      <c r="E18" s="15">
        <v>50587.8</v>
      </c>
      <c r="F18" s="41">
        <v>13.631840232032227</v>
      </c>
      <c r="G18" s="15">
        <v>740192.60728999996</v>
      </c>
      <c r="H18" s="41">
        <v>-0.76782864445352361</v>
      </c>
      <c r="I18" s="17">
        <v>171851.52100000001</v>
      </c>
    </row>
    <row r="19" spans="1:9">
      <c r="A19" s="18" t="s">
        <v>62</v>
      </c>
      <c r="B19" s="19" t="s">
        <v>63</v>
      </c>
      <c r="C19" s="20">
        <v>2484647.7205000008</v>
      </c>
      <c r="D19" s="41">
        <v>4.9736978276796184E-2</v>
      </c>
      <c r="E19" s="20">
        <v>2608226.5902000004</v>
      </c>
      <c r="F19" s="41">
        <v>0.14826532128880235</v>
      </c>
      <c r="G19" s="20">
        <v>2994936.1435900009</v>
      </c>
      <c r="H19" s="41">
        <v>-5.1718316906861579E-2</v>
      </c>
      <c r="I19" s="21">
        <v>2840043.0869999994</v>
      </c>
    </row>
    <row r="20" spans="1:9">
      <c r="A20" s="22" t="s">
        <v>64</v>
      </c>
      <c r="B20" s="23" t="s">
        <v>65</v>
      </c>
      <c r="C20" s="24">
        <v>91240062.420399994</v>
      </c>
      <c r="D20" s="25">
        <v>-1.1887133547476638E-2</v>
      </c>
      <c r="E20" s="24">
        <v>90155479.613528594</v>
      </c>
      <c r="F20" s="25">
        <v>2.8298203947201471E-2</v>
      </c>
      <c r="G20" s="24">
        <v>92706717.762589991</v>
      </c>
      <c r="H20" s="25">
        <v>-4.4422893070666901E-3</v>
      </c>
      <c r="I20" s="26">
        <v>92294887.701579988</v>
      </c>
    </row>
    <row r="21" spans="1:9">
      <c r="A21" s="27" t="s">
        <v>66</v>
      </c>
      <c r="B21" s="28" t="s">
        <v>67</v>
      </c>
      <c r="C21" s="10">
        <v>39615112.006759994</v>
      </c>
      <c r="D21" s="16">
        <v>5.1900154255514366E-4</v>
      </c>
      <c r="E21" s="10">
        <v>39635672.310999997</v>
      </c>
      <c r="F21" s="16">
        <v>1.7381630056740906E-2</v>
      </c>
      <c r="G21" s="10">
        <v>40324604.904160008</v>
      </c>
      <c r="H21" s="16">
        <v>5.3503526919289172E-4</v>
      </c>
      <c r="I21" s="12">
        <v>40346179.990000002</v>
      </c>
    </row>
    <row r="22" spans="1:9">
      <c r="A22" s="8" t="s">
        <v>68</v>
      </c>
      <c r="B22" s="29" t="s">
        <v>69</v>
      </c>
      <c r="C22" s="15">
        <v>5776750.60231</v>
      </c>
      <c r="D22" s="16">
        <v>-7.1947226204261097E-2</v>
      </c>
      <c r="E22" s="15">
        <v>5361129.4200000009</v>
      </c>
      <c r="F22" s="16">
        <v>8.1881233501354095E-2</v>
      </c>
      <c r="G22" s="15">
        <v>5800105.30987</v>
      </c>
      <c r="H22" s="16">
        <v>-2.4074581823951315E-2</v>
      </c>
      <c r="I22" s="17">
        <v>5660470.2000000002</v>
      </c>
    </row>
    <row r="23" spans="1:9">
      <c r="A23" s="8" t="s">
        <v>70</v>
      </c>
      <c r="B23" s="29" t="s">
        <v>71</v>
      </c>
      <c r="C23" s="15">
        <v>3129906.7555400003</v>
      </c>
      <c r="D23" s="16">
        <v>-0.10117802283709394</v>
      </c>
      <c r="E23" s="15">
        <v>2813228.9783499995</v>
      </c>
      <c r="F23" s="16">
        <v>0.15523422507048706</v>
      </c>
      <c r="G23" s="15">
        <v>3249938.3987499997</v>
      </c>
      <c r="H23" s="16">
        <v>-0.2316303070358309</v>
      </c>
      <c r="I23" s="17">
        <v>2497154.1696000006</v>
      </c>
    </row>
    <row r="24" spans="1:9">
      <c r="A24" s="8" t="s">
        <v>72</v>
      </c>
      <c r="B24" s="29" t="s">
        <v>73</v>
      </c>
      <c r="C24" s="15">
        <v>9781625.2090700008</v>
      </c>
      <c r="D24" s="16">
        <v>-4.8830950151014491E-2</v>
      </c>
      <c r="E24" s="15">
        <v>9303979.1560899969</v>
      </c>
      <c r="F24" s="16">
        <v>9.752773829744224E-2</v>
      </c>
      <c r="G24" s="15">
        <v>10211375.20035</v>
      </c>
      <c r="H24" s="16">
        <v>-5.0960157778960243E-2</v>
      </c>
      <c r="I24" s="17">
        <v>9691001.9090000018</v>
      </c>
    </row>
    <row r="25" spans="1:9">
      <c r="A25" s="8" t="s">
        <v>74</v>
      </c>
      <c r="B25" s="29" t="s">
        <v>75</v>
      </c>
      <c r="C25" s="15">
        <v>29554543.98116</v>
      </c>
      <c r="D25" s="16">
        <v>1.3071220674095497E-3</v>
      </c>
      <c r="E25" s="15">
        <v>29593175.37779</v>
      </c>
      <c r="F25" s="16">
        <v>3.4539363332977288E-2</v>
      </c>
      <c r="G25" s="15">
        <v>30615304.814340007</v>
      </c>
      <c r="H25" s="16">
        <v>-1.0200195696687453E-2</v>
      </c>
      <c r="I25" s="17">
        <v>30303022.713920001</v>
      </c>
    </row>
    <row r="26" spans="1:9">
      <c r="A26" s="56" t="s">
        <v>76</v>
      </c>
      <c r="B26" s="29" t="s">
        <v>77</v>
      </c>
      <c r="C26" s="15">
        <v>518279.92232999991</v>
      </c>
      <c r="D26" s="16">
        <v>0.21350832224510197</v>
      </c>
      <c r="E26" s="15">
        <v>628936.99899999995</v>
      </c>
      <c r="F26" s="16">
        <v>5.5134516152070372E-2</v>
      </c>
      <c r="G26" s="15">
        <v>663613.13613000012</v>
      </c>
      <c r="H26" s="16">
        <v>-8.6292080449085859E-2</v>
      </c>
      <c r="I26" s="17">
        <v>606348.57799999998</v>
      </c>
    </row>
    <row r="27" spans="1:9">
      <c r="A27" s="144">
        <v>489</v>
      </c>
      <c r="B27" s="29" t="s">
        <v>78</v>
      </c>
      <c r="C27" s="15">
        <v>217617.44913999998</v>
      </c>
      <c r="D27" s="16">
        <v>0.76255538108638643</v>
      </c>
      <c r="E27" s="15">
        <v>383562.80599999998</v>
      </c>
      <c r="F27" s="16">
        <v>-0.40023105394635161</v>
      </c>
      <c r="G27" s="15">
        <v>230049.05989999999</v>
      </c>
      <c r="H27" s="16">
        <v>0.8223545109562086</v>
      </c>
      <c r="I27" s="17">
        <v>419230.94205000001</v>
      </c>
    </row>
    <row r="28" spans="1:9">
      <c r="A28" s="30" t="s">
        <v>79</v>
      </c>
      <c r="B28" s="31" t="s">
        <v>80</v>
      </c>
      <c r="C28" s="20">
        <v>2484647.7205000008</v>
      </c>
      <c r="D28" s="16">
        <v>5.0672900090103487E-2</v>
      </c>
      <c r="E28" s="20">
        <v>2610552.0262000007</v>
      </c>
      <c r="F28" s="16">
        <v>0.14724245094610175</v>
      </c>
      <c r="G28" s="20">
        <v>2994936.1048600008</v>
      </c>
      <c r="H28" s="16">
        <v>-5.1718158063089006E-2</v>
      </c>
      <c r="I28" s="21">
        <v>2840043.5259999991</v>
      </c>
    </row>
    <row r="29" spans="1:9">
      <c r="A29" s="48" t="s">
        <v>81</v>
      </c>
      <c r="B29" s="49" t="s">
        <v>82</v>
      </c>
      <c r="C29" s="24">
        <v>91078483.64681001</v>
      </c>
      <c r="D29" s="50">
        <v>-8.2154043679692756E-3</v>
      </c>
      <c r="E29" s="24">
        <v>90330237.074429989</v>
      </c>
      <c r="F29" s="50">
        <v>4.1621609504158781E-2</v>
      </c>
      <c r="G29" s="24">
        <v>94089926.92836</v>
      </c>
      <c r="H29" s="51">
        <v>-1.8349200133873582E-2</v>
      </c>
      <c r="I29" s="26">
        <v>92363452.028569981</v>
      </c>
    </row>
    <row r="30" spans="1:9">
      <c r="A30" s="47" t="s">
        <v>83</v>
      </c>
      <c r="B30" s="32" t="s">
        <v>84</v>
      </c>
      <c r="C30" s="33">
        <v>-161578.77358999575</v>
      </c>
      <c r="D30" s="110">
        <v>0</v>
      </c>
      <c r="E30" s="33">
        <v>174757.46090139484</v>
      </c>
      <c r="F30" s="110">
        <v>0</v>
      </c>
      <c r="G30" s="34">
        <v>1383209.1657699952</v>
      </c>
      <c r="H30" s="111">
        <v>0</v>
      </c>
      <c r="I30" s="35">
        <v>68564.326989999099</v>
      </c>
    </row>
    <row r="31" spans="1:9">
      <c r="A31" s="114">
        <v>0</v>
      </c>
      <c r="B31" s="28" t="s">
        <v>85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112">
        <v>0</v>
      </c>
      <c r="I31" s="113">
        <v>0</v>
      </c>
    </row>
    <row r="32" spans="1:9">
      <c r="A32" s="56" t="s">
        <v>86</v>
      </c>
      <c r="B32" s="29" t="s">
        <v>87</v>
      </c>
      <c r="C32" s="15">
        <v>4080622.9341000002</v>
      </c>
      <c r="D32" s="16">
        <v>0.19876758752248957</v>
      </c>
      <c r="E32" s="15">
        <v>4891718.5103000002</v>
      </c>
      <c r="F32" s="16">
        <v>-0.18081601458211352</v>
      </c>
      <c r="G32" s="15">
        <v>4007217.4648100007</v>
      </c>
      <c r="H32" s="16">
        <v>0.25222659363157918</v>
      </c>
      <c r="I32" s="17">
        <v>5017944.2758999998</v>
      </c>
    </row>
    <row r="33" spans="1:9">
      <c r="A33" s="56" t="s">
        <v>88</v>
      </c>
      <c r="B33" s="29" t="s">
        <v>89</v>
      </c>
      <c r="C33" s="15">
        <v>546695.75797999988</v>
      </c>
      <c r="D33" s="16">
        <v>1.4308351301467699</v>
      </c>
      <c r="E33" s="15">
        <v>1328927.254</v>
      </c>
      <c r="F33" s="16">
        <v>-0.16035863943535314</v>
      </c>
      <c r="G33" s="15">
        <v>1115822.28764</v>
      </c>
      <c r="H33" s="16">
        <v>-0.40134289357776604</v>
      </c>
      <c r="I33" s="17">
        <v>667994.94200000004</v>
      </c>
    </row>
    <row r="34" spans="1:9">
      <c r="A34" s="8" t="s">
        <v>90</v>
      </c>
      <c r="B34" s="29" t="s">
        <v>91</v>
      </c>
      <c r="C34" s="15">
        <v>1311994.2638700001</v>
      </c>
      <c r="D34" s="16">
        <v>0.14171984386695718</v>
      </c>
      <c r="E34" s="15">
        <v>1497929.8861</v>
      </c>
      <c r="F34" s="16">
        <v>-0.12243596586987139</v>
      </c>
      <c r="G34" s="15">
        <v>1314529.3936900001</v>
      </c>
      <c r="H34" s="16">
        <v>0.15234780771834755</v>
      </c>
      <c r="I34" s="17">
        <v>1514795.0650000002</v>
      </c>
    </row>
    <row r="35" spans="1:9">
      <c r="A35" s="48" t="s">
        <v>92</v>
      </c>
      <c r="B35" s="49" t="s">
        <v>93</v>
      </c>
      <c r="C35" s="24">
        <v>5939312.9559499994</v>
      </c>
      <c r="D35" s="51">
        <v>0.29957382405106925</v>
      </c>
      <c r="E35" s="24">
        <v>7718575.6504000006</v>
      </c>
      <c r="F35" s="51">
        <v>-0.16596410559163413</v>
      </c>
      <c r="G35" s="24">
        <v>6437569.1461399989</v>
      </c>
      <c r="H35" s="51">
        <v>0.11854865080829446</v>
      </c>
      <c r="I35" s="26">
        <v>7200734.2829</v>
      </c>
    </row>
    <row r="36" spans="1:9">
      <c r="A36" s="8" t="s">
        <v>94</v>
      </c>
      <c r="B36" s="29" t="s">
        <v>95</v>
      </c>
      <c r="C36" s="15">
        <v>129277.06698</v>
      </c>
      <c r="D36" s="16">
        <v>0.79368789389284133</v>
      </c>
      <c r="E36" s="15">
        <v>231882.71</v>
      </c>
      <c r="F36" s="16">
        <v>-5.3977216196930099E-2</v>
      </c>
      <c r="G36" s="15">
        <v>219366.32682999995</v>
      </c>
      <c r="H36" s="16">
        <v>-0.7790599829044873</v>
      </c>
      <c r="I36" s="17">
        <v>48466.8</v>
      </c>
    </row>
    <row r="37" spans="1:9">
      <c r="A37" s="8" t="s">
        <v>96</v>
      </c>
      <c r="B37" s="29" t="s">
        <v>97</v>
      </c>
      <c r="C37" s="15">
        <v>1934259.3664400002</v>
      </c>
      <c r="D37" s="16">
        <v>-0.17706150084222633</v>
      </c>
      <c r="E37" s="15">
        <v>1591776.5</v>
      </c>
      <c r="F37" s="16">
        <v>-2.6361796049885138E-2</v>
      </c>
      <c r="G37" s="15">
        <v>1549814.41255</v>
      </c>
      <c r="H37" s="16">
        <v>-6.3492096023350193E-3</v>
      </c>
      <c r="I37" s="17">
        <v>1539974.3160000003</v>
      </c>
    </row>
    <row r="38" spans="1:9">
      <c r="A38" s="48" t="s">
        <v>98</v>
      </c>
      <c r="B38" s="49" t="s">
        <v>99</v>
      </c>
      <c r="C38" s="24">
        <v>2063536.4334199999</v>
      </c>
      <c r="D38" s="51">
        <v>-0.11624569333260557</v>
      </c>
      <c r="E38" s="24">
        <v>1823659.21</v>
      </c>
      <c r="F38" s="51">
        <v>-2.9873163977824455E-2</v>
      </c>
      <c r="G38" s="24">
        <v>1769180.7393800002</v>
      </c>
      <c r="H38" s="51">
        <v>-0.1021600672881726</v>
      </c>
      <c r="I38" s="26">
        <v>1588441.1160000004</v>
      </c>
    </row>
    <row r="39" spans="1:9">
      <c r="A39" s="36" t="s">
        <v>100</v>
      </c>
      <c r="B39" s="37" t="s">
        <v>3</v>
      </c>
      <c r="C39" s="38">
        <v>3875776.5225300002</v>
      </c>
      <c r="D39" s="39">
        <v>0.52096396841579518</v>
      </c>
      <c r="E39" s="38">
        <v>5894916.4403999997</v>
      </c>
      <c r="F39" s="39">
        <v>-0.20806538074639325</v>
      </c>
      <c r="G39" s="38">
        <v>4668388.4067600006</v>
      </c>
      <c r="H39" s="39">
        <v>0.20219070863366675</v>
      </c>
      <c r="I39" s="40">
        <v>5612293.1668999996</v>
      </c>
    </row>
    <row r="40" spans="1:9">
      <c r="A40" s="105" t="s">
        <v>0</v>
      </c>
      <c r="B40" s="29" t="s">
        <v>101</v>
      </c>
      <c r="C40" s="15">
        <v>4325535.6324000042</v>
      </c>
      <c r="D40" s="16">
        <v>-0.17998252782318433</v>
      </c>
      <c r="E40" s="15">
        <v>3547014.7950913953</v>
      </c>
      <c r="F40" s="16">
        <v>0.64107116793968955</v>
      </c>
      <c r="G40" s="15">
        <v>5820903.7124799946</v>
      </c>
      <c r="H40" s="16">
        <v>-0.39120184787248741</v>
      </c>
      <c r="I40" s="17">
        <v>3543755.4238699987</v>
      </c>
    </row>
    <row r="41" spans="1:9">
      <c r="A41" s="105" t="s">
        <v>0</v>
      </c>
      <c r="B41" s="29" t="s">
        <v>102</v>
      </c>
      <c r="C41" s="15">
        <v>449759.10987000482</v>
      </c>
      <c r="D41" s="16">
        <v>-6.2203537266587583</v>
      </c>
      <c r="E41" s="15">
        <v>-2347901.6453086054</v>
      </c>
      <c r="F41" s="16">
        <v>-1.4908703514147883</v>
      </c>
      <c r="G41" s="15">
        <v>1152515.3057199949</v>
      </c>
      <c r="H41" s="16">
        <v>-2.7948028392887601</v>
      </c>
      <c r="I41" s="17">
        <v>-2068537.7430300005</v>
      </c>
    </row>
    <row r="42" spans="1:9">
      <c r="A42" s="115" t="s">
        <v>0</v>
      </c>
      <c r="B42" s="31" t="s">
        <v>103</v>
      </c>
      <c r="C42" s="20">
        <v>89181348.465319991</v>
      </c>
      <c r="D42" s="104">
        <v>2.1801778308663755E-2</v>
      </c>
      <c r="E42" s="20">
        <v>91125660.453828588</v>
      </c>
      <c r="F42" s="104">
        <v>-9.3375834500504327E-3</v>
      </c>
      <c r="G42" s="20">
        <v>90274766.994900003</v>
      </c>
      <c r="H42" s="104">
        <v>2.3725619981616645E-2</v>
      </c>
      <c r="I42" s="21">
        <v>92416591.810549989</v>
      </c>
    </row>
    <row r="43" spans="1:9">
      <c r="A43" s="115">
        <v>0</v>
      </c>
      <c r="B43" s="31" t="s">
        <v>5</v>
      </c>
      <c r="C43" s="60">
        <v>1.1160436127458695</v>
      </c>
      <c r="D43" s="116">
        <v>0</v>
      </c>
      <c r="E43" s="60">
        <v>0.60170739160650633</v>
      </c>
      <c r="F43" s="159">
        <v>0</v>
      </c>
      <c r="G43" s="60">
        <v>1.1790295808179474</v>
      </c>
      <c r="H43" s="159">
        <v>0</v>
      </c>
      <c r="I43" s="160">
        <v>0.712732387870182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91" orientation="landscape" r:id="rId1"/>
  <headerFooter alignWithMargins="0">
    <oddHeader>&amp;LFachgruppe für kantonale Finanzfragen (FkF)
Groupe d'études pour les finances cantonales&amp;CRechnung 2016 - Budget 2018
Compte 2016 - Budget 2018&amp;RZürich, 14.05.2018</oddHeader>
    <oddFooter>&amp;LQuelle: FkF Mai 2018&amp;RBlatt &amp;P /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46"/>
  <sheetViews>
    <sheetView view="pageLayout" topLeftCell="A4" zoomScaleNormal="100" workbookViewId="0">
      <selection activeCell="A18" sqref="A18"/>
    </sheetView>
  </sheetViews>
  <sheetFormatPr baseColWidth="10" defaultRowHeight="12.75"/>
  <cols>
    <col min="1" max="1" width="26.42578125" customWidth="1"/>
    <col min="2" max="2" width="15.42578125" customWidth="1"/>
    <col min="3" max="3" width="15.5703125" customWidth="1"/>
    <col min="4" max="4" width="15.7109375" customWidth="1"/>
    <col min="5" max="5" width="16.140625" customWidth="1"/>
    <col min="6" max="6" width="2.140625" customWidth="1"/>
  </cols>
  <sheetData>
    <row r="1" spans="1:6">
      <c r="B1" s="4"/>
      <c r="C1" s="4"/>
      <c r="D1" s="4"/>
      <c r="E1" s="4"/>
      <c r="F1" s="4"/>
    </row>
    <row r="2" spans="1:6" ht="18" customHeight="1">
      <c r="A2" s="45" t="s">
        <v>178</v>
      </c>
      <c r="B2" s="52"/>
    </row>
    <row r="3" spans="1:6" ht="17.25" customHeight="1" thickBot="1">
      <c r="A3" s="45" t="s">
        <v>179</v>
      </c>
      <c r="B3" s="4"/>
      <c r="C3" s="4"/>
      <c r="D3" s="4"/>
      <c r="E3" s="4"/>
      <c r="F3" s="4"/>
    </row>
    <row r="4" spans="1:6" ht="13.5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15">
      <c r="A7" s="134"/>
      <c r="B7" s="182" t="s">
        <v>16</v>
      </c>
      <c r="C7" s="57"/>
      <c r="D7" s="183"/>
      <c r="E7" s="119"/>
      <c r="F7" s="140"/>
    </row>
    <row r="8" spans="1:6" ht="24" customHeight="1">
      <c r="A8" s="161" t="s">
        <v>27</v>
      </c>
      <c r="B8" s="162">
        <v>389565.94967</v>
      </c>
      <c r="C8" s="162">
        <v>407445.78414</v>
      </c>
      <c r="D8" s="162">
        <v>623147.66053000011</v>
      </c>
      <c r="E8" s="163">
        <v>2.5294001920900575</v>
      </c>
      <c r="F8" s="206"/>
    </row>
    <row r="9" spans="1:6" ht="24" customHeight="1">
      <c r="A9" s="164" t="s">
        <v>104</v>
      </c>
      <c r="B9" s="162">
        <v>221223.05167000182</v>
      </c>
      <c r="C9" s="165">
        <v>439503.39766000008</v>
      </c>
      <c r="D9" s="165">
        <v>139184.75866000174</v>
      </c>
      <c r="E9" s="166">
        <v>1.3166864224509933</v>
      </c>
      <c r="F9" s="207"/>
    </row>
    <row r="10" spans="1:6" ht="24" customHeight="1">
      <c r="A10" s="164" t="s">
        <v>105</v>
      </c>
      <c r="B10" s="165">
        <v>-49326.764000000432</v>
      </c>
      <c r="C10" s="165">
        <v>141634.10800000007</v>
      </c>
      <c r="D10" s="165">
        <v>-54609.677000000491</v>
      </c>
      <c r="E10" s="167">
        <v>0.61443131339521362</v>
      </c>
      <c r="F10" s="207"/>
    </row>
    <row r="11" spans="1:6" ht="24" customHeight="1">
      <c r="A11" s="164" t="s">
        <v>106</v>
      </c>
      <c r="B11" s="165">
        <v>8452.8000000000466</v>
      </c>
      <c r="C11" s="165">
        <v>20888.5</v>
      </c>
      <c r="D11" s="165">
        <v>-2608.4999999999527</v>
      </c>
      <c r="E11" s="167">
        <v>0.87512267515618869</v>
      </c>
      <c r="F11" s="207"/>
    </row>
    <row r="12" spans="1:6" ht="24" customHeight="1">
      <c r="A12" s="164" t="s">
        <v>107</v>
      </c>
      <c r="B12" s="165">
        <v>11868.799999999814</v>
      </c>
      <c r="C12" s="165">
        <v>28700.899999999998</v>
      </c>
      <c r="D12" s="165">
        <v>53638.499999999825</v>
      </c>
      <c r="E12" s="167">
        <v>2.8688786762784382</v>
      </c>
      <c r="F12" s="207"/>
    </row>
    <row r="13" spans="1:6" ht="24" customHeight="1">
      <c r="A13" s="164" t="s">
        <v>108</v>
      </c>
      <c r="B13" s="165">
        <v>-10760.739999999991</v>
      </c>
      <c r="C13" s="165">
        <v>17268</v>
      </c>
      <c r="D13" s="165">
        <v>-11650.739999999991</v>
      </c>
      <c r="E13" s="167">
        <v>0.32529881862404503</v>
      </c>
      <c r="F13" s="207"/>
    </row>
    <row r="14" spans="1:6" ht="24" customHeight="1">
      <c r="A14" s="164" t="s">
        <v>110</v>
      </c>
      <c r="B14" s="165">
        <v>-2814.9154499999713</v>
      </c>
      <c r="C14" s="165">
        <v>11555.500000000004</v>
      </c>
      <c r="D14" s="165">
        <v>-2354.5154499999735</v>
      </c>
      <c r="E14" s="167">
        <v>0.79624287568690466</v>
      </c>
      <c r="F14" s="207"/>
    </row>
    <row r="15" spans="1:6" ht="24" customHeight="1">
      <c r="A15" s="164" t="s">
        <v>111</v>
      </c>
      <c r="B15" s="165">
        <v>1010</v>
      </c>
      <c r="C15" s="165">
        <v>16573</v>
      </c>
      <c r="D15" s="165">
        <v>-979</v>
      </c>
      <c r="E15" s="167">
        <v>0.94092801544681104</v>
      </c>
      <c r="F15" s="207"/>
    </row>
    <row r="16" spans="1:6" ht="24" customHeight="1">
      <c r="A16" s="164" t="s">
        <v>112</v>
      </c>
      <c r="B16" s="165">
        <v>-92120.59999999986</v>
      </c>
      <c r="C16" s="165">
        <v>95876.1</v>
      </c>
      <c r="D16" s="165">
        <v>-103379.49999999987</v>
      </c>
      <c r="E16" s="167" t="s">
        <v>109</v>
      </c>
      <c r="F16" s="207"/>
    </row>
    <row r="17" spans="1:6" ht="24" customHeight="1">
      <c r="A17" s="164" t="s">
        <v>114</v>
      </c>
      <c r="B17" s="165">
        <v>-75792</v>
      </c>
      <c r="C17" s="165">
        <v>105572</v>
      </c>
      <c r="D17" s="165">
        <v>52567</v>
      </c>
      <c r="E17" s="167">
        <v>1.4979255863297087</v>
      </c>
      <c r="F17" s="207"/>
    </row>
    <row r="18" spans="1:6" ht="24" customHeight="1">
      <c r="A18" s="164" t="s">
        <v>158</v>
      </c>
      <c r="B18" s="165">
        <v>-6978.5999999996275</v>
      </c>
      <c r="C18" s="165">
        <v>126406.29999999999</v>
      </c>
      <c r="D18" s="165">
        <v>-37020.799999999625</v>
      </c>
      <c r="E18" s="166">
        <v>0.70712852128414783</v>
      </c>
      <c r="F18" s="207"/>
    </row>
    <row r="19" spans="1:6" ht="24" customHeight="1">
      <c r="A19" s="164" t="s">
        <v>159</v>
      </c>
      <c r="B19" s="165">
        <v>-451484.77926999982</v>
      </c>
      <c r="C19" s="165">
        <v>482442.40499999997</v>
      </c>
      <c r="D19" s="165">
        <v>-134203.40671999968</v>
      </c>
      <c r="E19" s="166">
        <v>0.72182501925799891</v>
      </c>
      <c r="F19" s="207"/>
    </row>
    <row r="20" spans="1:6" ht="24" customHeight="1">
      <c r="A20" s="164" t="s">
        <v>160</v>
      </c>
      <c r="B20" s="165">
        <v>-204921.49999999953</v>
      </c>
      <c r="C20" s="165">
        <v>213146.50000000003</v>
      </c>
      <c r="D20" s="165">
        <v>-340511.79999999958</v>
      </c>
      <c r="E20" s="167" t="s">
        <v>109</v>
      </c>
      <c r="F20" s="207"/>
    </row>
    <row r="21" spans="1:6" ht="24" customHeight="1">
      <c r="A21" s="164" t="s">
        <v>161</v>
      </c>
      <c r="B21" s="165">
        <v>16591.882999999914</v>
      </c>
      <c r="C21" s="165">
        <v>15993.764999999999</v>
      </c>
      <c r="D21" s="165">
        <v>55818.104999999909</v>
      </c>
      <c r="E21" s="167">
        <v>4.489991568589379</v>
      </c>
      <c r="F21" s="207"/>
    </row>
    <row r="22" spans="1:6" ht="24" customHeight="1">
      <c r="A22" s="164" t="s">
        <v>162</v>
      </c>
      <c r="B22" s="165">
        <v>-3985</v>
      </c>
      <c r="C22" s="165">
        <v>24220</v>
      </c>
      <c r="D22" s="165">
        <v>-26109</v>
      </c>
      <c r="E22" s="167" t="s">
        <v>109</v>
      </c>
      <c r="F22" s="207"/>
    </row>
    <row r="23" spans="1:6" ht="24" customHeight="1">
      <c r="A23" s="164" t="s">
        <v>163</v>
      </c>
      <c r="B23" s="165">
        <v>3809.7000000000116</v>
      </c>
      <c r="C23" s="165">
        <v>14505.099999999999</v>
      </c>
      <c r="D23" s="165">
        <v>-5243.0999999999876</v>
      </c>
      <c r="E23" s="167">
        <v>0.63853403285740962</v>
      </c>
      <c r="F23" s="207"/>
    </row>
    <row r="24" spans="1:6" ht="24" customHeight="1">
      <c r="A24" s="164" t="s">
        <v>164</v>
      </c>
      <c r="B24" s="165">
        <v>8136.7398699996993</v>
      </c>
      <c r="C24" s="165">
        <v>136363.71884999998</v>
      </c>
      <c r="D24" s="165">
        <v>2233.1642799997353</v>
      </c>
      <c r="E24" s="167">
        <v>1.0163765281471695</v>
      </c>
      <c r="F24" s="207"/>
    </row>
    <row r="25" spans="1:6" ht="24" customHeight="1">
      <c r="A25" s="164" t="s">
        <v>165</v>
      </c>
      <c r="B25" s="165">
        <v>-51468.300000000279</v>
      </c>
      <c r="C25" s="165">
        <v>207195.69999999998</v>
      </c>
      <c r="D25" s="165">
        <v>-73462.400000000256</v>
      </c>
      <c r="E25" s="167">
        <v>0.64544437939590316</v>
      </c>
      <c r="F25" s="207"/>
    </row>
    <row r="26" spans="1:6" ht="24" customHeight="1">
      <c r="A26" s="164" t="s">
        <v>166</v>
      </c>
      <c r="B26" s="165">
        <v>-134932.54204999935</v>
      </c>
      <c r="C26" s="165">
        <v>166620.90348000001</v>
      </c>
      <c r="D26" s="165">
        <v>-163425.54578999933</v>
      </c>
      <c r="E26" s="167">
        <v>1.9177411856875579E-2</v>
      </c>
      <c r="F26" s="207"/>
    </row>
    <row r="27" spans="1:6" ht="24" customHeight="1">
      <c r="A27" s="164" t="s">
        <v>167</v>
      </c>
      <c r="B27" s="165">
        <v>1734</v>
      </c>
      <c r="C27" s="165">
        <v>43232</v>
      </c>
      <c r="D27" s="165">
        <v>-23685</v>
      </c>
      <c r="E27" s="167">
        <v>0.45214193190229457</v>
      </c>
      <c r="F27" s="207"/>
    </row>
    <row r="28" spans="1:6" ht="24" customHeight="1">
      <c r="A28" s="164" t="s">
        <v>168</v>
      </c>
      <c r="B28" s="165">
        <v>-47431.968819999136</v>
      </c>
      <c r="C28" s="165">
        <v>166582.05437000003</v>
      </c>
      <c r="D28" s="165">
        <v>-41541.678759999166</v>
      </c>
      <c r="E28" s="167">
        <v>0.75062332544098787</v>
      </c>
      <c r="F28" s="207"/>
    </row>
    <row r="29" spans="1:6" ht="24" customHeight="1">
      <c r="A29" s="164" t="s">
        <v>169</v>
      </c>
      <c r="B29" s="165">
        <v>286265.47317000106</v>
      </c>
      <c r="C29" s="165">
        <v>346290.94617000001</v>
      </c>
      <c r="D29" s="165">
        <v>437642.08770000096</v>
      </c>
      <c r="E29" s="166">
        <v>2.2637988158233715</v>
      </c>
      <c r="F29" s="207"/>
    </row>
    <row r="30" spans="1:6" ht="24" customHeight="1">
      <c r="A30" s="164" t="s">
        <v>171</v>
      </c>
      <c r="B30" s="165">
        <v>41766.299999999814</v>
      </c>
      <c r="C30" s="165">
        <v>149361.89999999997</v>
      </c>
      <c r="D30" s="165">
        <v>69668.699999999837</v>
      </c>
      <c r="E30" s="167">
        <v>1.4664422453115544</v>
      </c>
      <c r="F30" s="207"/>
    </row>
    <row r="31" spans="1:6" ht="24" customHeight="1">
      <c r="A31" s="164" t="s">
        <v>172</v>
      </c>
      <c r="B31" s="165">
        <v>-74124.243210000452</v>
      </c>
      <c r="C31" s="165">
        <v>46751.493000000009</v>
      </c>
      <c r="D31" s="165">
        <v>-70309.078060000465</v>
      </c>
      <c r="E31" s="167" t="s">
        <v>109</v>
      </c>
      <c r="F31" s="207"/>
    </row>
    <row r="32" spans="1:6" ht="24" customHeight="1">
      <c r="A32" s="164" t="s">
        <v>173</v>
      </c>
      <c r="B32" s="165">
        <v>61583.690520000644</v>
      </c>
      <c r="C32" s="165">
        <v>423123.60076999979</v>
      </c>
      <c r="D32" s="165">
        <v>108173.32148000097</v>
      </c>
      <c r="E32" s="167">
        <v>1.255654190130608</v>
      </c>
      <c r="F32" s="208"/>
    </row>
    <row r="33" spans="1:6" ht="24" customHeight="1">
      <c r="A33" s="209" t="s">
        <v>174</v>
      </c>
      <c r="B33" s="169">
        <v>-7445.2086900001159</v>
      </c>
      <c r="C33" s="169">
        <v>28522.846090000003</v>
      </c>
      <c r="D33" s="169">
        <v>-1220.4460000001236</v>
      </c>
      <c r="E33" s="174">
        <v>0.95721163322379643</v>
      </c>
      <c r="F33" s="210"/>
    </row>
    <row r="34" spans="1:6" ht="25.9" customHeight="1">
      <c r="A34" s="170" t="str">
        <f>CHD!B1</f>
        <v>26 Kantone</v>
      </c>
      <c r="B34" s="171">
        <v>-161578.77358999575</v>
      </c>
      <c r="C34" s="172">
        <v>3875776.5225300002</v>
      </c>
      <c r="D34" s="171">
        <v>449759.10987000482</v>
      </c>
      <c r="E34" s="173">
        <v>1.1160436127458695</v>
      </c>
      <c r="F34" s="141"/>
    </row>
    <row r="35" spans="1:6" ht="15.75" thickBot="1">
      <c r="A35" s="135">
        <v>0</v>
      </c>
      <c r="B35" s="136"/>
      <c r="C35" s="136"/>
      <c r="D35" s="136"/>
      <c r="E35" s="136"/>
      <c r="F35" s="143"/>
    </row>
    <row r="36" spans="1:6" ht="15.75" thickTop="1">
      <c r="A36" s="4" t="s">
        <v>7</v>
      </c>
      <c r="B36" s="4"/>
      <c r="C36" s="4"/>
      <c r="D36" s="4"/>
      <c r="E36" s="44"/>
      <c r="F36" s="44"/>
    </row>
    <row r="37" spans="1:6">
      <c r="A37" s="1" t="s">
        <v>17</v>
      </c>
      <c r="B37" s="4"/>
      <c r="C37" s="4"/>
      <c r="D37" s="4"/>
      <c r="E37" s="4"/>
      <c r="F37" s="4"/>
    </row>
    <row r="38" spans="1:6">
      <c r="A38" t="str">
        <f>'Budget 2018'!A38</f>
        <v>Kantone die HRM2 anwenden, sind mit HRM2 markiert   /  Cantons qui utilises MCH2 sont marqué HRM2</v>
      </c>
      <c r="B38" s="4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  <row r="40" spans="1:6">
      <c r="A40" s="118"/>
      <c r="B40" s="118"/>
      <c r="C40" s="118"/>
      <c r="D40" s="118"/>
      <c r="E40" s="118"/>
    </row>
    <row r="45" spans="1:6">
      <c r="A45" s="120"/>
    </row>
    <row r="46" spans="1:6">
      <c r="A46" s="121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14.05.2018</oddHeader>
    <oddFooter>&amp;LQuelle: FkF Mai 2018&amp;RBlatt &amp;P /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pageSetUpPr fitToPage="1"/>
  </sheetPr>
  <dimension ref="A1:F39"/>
  <sheetViews>
    <sheetView view="pageLayout" topLeftCell="A22" zoomScaleNormal="100" workbookViewId="0">
      <selection activeCell="B20" sqref="B20"/>
    </sheetView>
  </sheetViews>
  <sheetFormatPr baseColWidth="10" defaultRowHeight="12.75"/>
  <cols>
    <col min="1" max="1" width="25.140625" customWidth="1"/>
    <col min="2" max="2" width="15.28515625" customWidth="1"/>
    <col min="3" max="3" width="16.7109375" customWidth="1"/>
    <col min="4" max="4" width="14.7109375" customWidth="1"/>
    <col min="5" max="5" width="17.7109375" customWidth="1"/>
    <col min="6" max="6" width="2.140625" customWidth="1"/>
  </cols>
  <sheetData>
    <row r="1" spans="1:6">
      <c r="B1" s="4"/>
      <c r="C1" s="4"/>
      <c r="D1" s="4"/>
      <c r="E1" s="4"/>
      <c r="F1" s="4"/>
    </row>
    <row r="2" spans="1:6" ht="20.25" customHeight="1">
      <c r="A2" s="45" t="s">
        <v>180</v>
      </c>
      <c r="B2" s="52"/>
    </row>
    <row r="3" spans="1:6" ht="17.25" customHeight="1" thickBot="1">
      <c r="A3" s="45" t="s">
        <v>181</v>
      </c>
      <c r="B3" s="4"/>
      <c r="C3" s="4"/>
      <c r="D3" s="4"/>
      <c r="E3" s="4"/>
      <c r="F3" s="4"/>
    </row>
    <row r="4" spans="1:6" ht="13.5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24.6" customHeight="1">
      <c r="A7" s="134"/>
      <c r="B7" s="184" t="s">
        <v>16</v>
      </c>
      <c r="C7" s="185"/>
      <c r="D7" s="185"/>
      <c r="E7" s="119"/>
      <c r="F7" s="140"/>
    </row>
    <row r="8" spans="1:6" ht="24" customHeight="1">
      <c r="A8" s="164" t="s">
        <v>27</v>
      </c>
      <c r="B8" s="165">
        <v>62426.829420000315</v>
      </c>
      <c r="C8" s="165">
        <v>905852.10000000009</v>
      </c>
      <c r="D8" s="165">
        <v>-201294.14057999977</v>
      </c>
      <c r="E8" s="167">
        <v>0.77778476135342656</v>
      </c>
      <c r="F8" s="207"/>
    </row>
    <row r="9" spans="1:6" ht="24" customHeight="1">
      <c r="A9" s="164" t="s">
        <v>104</v>
      </c>
      <c r="B9" s="165">
        <v>98541.17265000008</v>
      </c>
      <c r="C9" s="165">
        <v>456312.6449999999</v>
      </c>
      <c r="D9" s="165">
        <v>-162847.23776999989</v>
      </c>
      <c r="E9" s="166">
        <v>0.64312354795690585</v>
      </c>
      <c r="F9" s="207"/>
    </row>
    <row r="10" spans="1:6" ht="24" customHeight="1">
      <c r="A10" s="164" t="s">
        <v>105</v>
      </c>
      <c r="B10" s="165">
        <v>-14632.471550001297</v>
      </c>
      <c r="C10" s="165">
        <v>137276.1342</v>
      </c>
      <c r="D10" s="165">
        <v>-15816.95975000129</v>
      </c>
      <c r="E10" s="167">
        <v>0.88477997401239983</v>
      </c>
      <c r="F10" s="207"/>
    </row>
    <row r="11" spans="1:6" ht="24" customHeight="1">
      <c r="A11" s="164" t="s">
        <v>106</v>
      </c>
      <c r="B11" s="165">
        <v>-671.59999999997672</v>
      </c>
      <c r="C11" s="165">
        <v>38170.000000000007</v>
      </c>
      <c r="D11" s="165">
        <v>-25694.399999999983</v>
      </c>
      <c r="E11" s="167">
        <v>0.32684307047419497</v>
      </c>
      <c r="F11" s="207"/>
    </row>
    <row r="12" spans="1:6" ht="24" customHeight="1">
      <c r="A12" s="164" t="s">
        <v>107</v>
      </c>
      <c r="B12" s="165">
        <v>-49315.90000000014</v>
      </c>
      <c r="C12" s="165">
        <v>53089.1</v>
      </c>
      <c r="D12" s="165">
        <v>-6320.5000000001382</v>
      </c>
      <c r="E12" s="167">
        <v>0.88094542947610455</v>
      </c>
      <c r="F12" s="207"/>
    </row>
    <row r="13" spans="1:6" ht="24" customHeight="1">
      <c r="A13" s="164" t="s">
        <v>108</v>
      </c>
      <c r="B13" s="165">
        <v>-10156</v>
      </c>
      <c r="C13" s="165">
        <v>10646</v>
      </c>
      <c r="D13" s="165">
        <v>-23543</v>
      </c>
      <c r="E13" s="167" t="s">
        <v>109</v>
      </c>
      <c r="F13" s="207"/>
    </row>
    <row r="14" spans="1:6" ht="24" customHeight="1">
      <c r="A14" s="164" t="s">
        <v>110</v>
      </c>
      <c r="B14" s="165">
        <v>-2293.2999999999884</v>
      </c>
      <c r="C14" s="165">
        <v>16741.199999999997</v>
      </c>
      <c r="D14" s="165">
        <v>-15279.499999999985</v>
      </c>
      <c r="E14" s="167">
        <v>8.7311542780685494E-2</v>
      </c>
      <c r="F14" s="207"/>
    </row>
    <row r="15" spans="1:6" ht="24" customHeight="1">
      <c r="A15" s="164" t="s">
        <v>111</v>
      </c>
      <c r="B15" s="165">
        <v>637</v>
      </c>
      <c r="C15" s="165">
        <v>23836</v>
      </c>
      <c r="D15" s="165">
        <v>-8682</v>
      </c>
      <c r="E15" s="167">
        <v>0.63576103373049164</v>
      </c>
      <c r="F15" s="207"/>
    </row>
    <row r="16" spans="1:6" ht="24" customHeight="1">
      <c r="A16" s="164" t="s">
        <v>112</v>
      </c>
      <c r="B16" s="165">
        <v>-116997.34399999981</v>
      </c>
      <c r="C16" s="165">
        <v>123413.4</v>
      </c>
      <c r="D16" s="165">
        <v>-154998.2439999998</v>
      </c>
      <c r="E16" s="167" t="s">
        <v>109</v>
      </c>
      <c r="F16" s="207"/>
    </row>
    <row r="17" spans="1:6" ht="24" customHeight="1">
      <c r="A17" s="164" t="s">
        <v>114</v>
      </c>
      <c r="B17" s="165">
        <v>474</v>
      </c>
      <c r="C17" s="165">
        <v>155878</v>
      </c>
      <c r="D17" s="165">
        <v>-35520</v>
      </c>
      <c r="E17" s="167">
        <v>0.77212948587998309</v>
      </c>
      <c r="F17" s="207"/>
    </row>
    <row r="18" spans="1:6" ht="24" customHeight="1">
      <c r="A18" s="164" t="s">
        <v>158</v>
      </c>
      <c r="B18" s="165">
        <v>1927.0000000004657</v>
      </c>
      <c r="C18" s="165">
        <v>128117.29999999999</v>
      </c>
      <c r="D18" s="165">
        <v>-45818.49999999952</v>
      </c>
      <c r="E18" s="166">
        <v>0.64237070247344019</v>
      </c>
      <c r="F18" s="207"/>
    </row>
    <row r="19" spans="1:6" ht="24" customHeight="1">
      <c r="A19" s="164" t="s">
        <v>159</v>
      </c>
      <c r="B19" s="165">
        <v>143275.52699999977</v>
      </c>
      <c r="C19" s="165">
        <v>492385.48099999997</v>
      </c>
      <c r="D19" s="165">
        <v>-154355.55000000022</v>
      </c>
      <c r="E19" s="166">
        <v>0.68651482231662264</v>
      </c>
      <c r="F19" s="207"/>
    </row>
    <row r="20" spans="1:6" ht="24" customHeight="1">
      <c r="A20" s="164" t="s">
        <v>160</v>
      </c>
      <c r="B20" s="165">
        <v>-18938</v>
      </c>
      <c r="C20" s="165">
        <v>260090</v>
      </c>
      <c r="D20" s="165">
        <v>-210360.8</v>
      </c>
      <c r="E20" s="167">
        <v>0.19119996924141641</v>
      </c>
      <c r="F20" s="207"/>
    </row>
    <row r="21" spans="1:6" ht="24" customHeight="1">
      <c r="A21" s="164" t="s">
        <v>161</v>
      </c>
      <c r="B21" s="165">
        <v>-4190.9000000001397</v>
      </c>
      <c r="C21" s="165">
        <v>14562.400000000001</v>
      </c>
      <c r="D21" s="165">
        <v>572.5999999998603</v>
      </c>
      <c r="E21" s="167">
        <v>1.0393204416854269</v>
      </c>
      <c r="F21" s="207"/>
    </row>
    <row r="22" spans="1:6" ht="24" customHeight="1">
      <c r="A22" s="164" t="s">
        <v>162</v>
      </c>
      <c r="B22" s="165">
        <v>14774</v>
      </c>
      <c r="C22" s="165">
        <v>25925</v>
      </c>
      <c r="D22" s="165">
        <v>-6021</v>
      </c>
      <c r="E22" s="167">
        <v>0.76775313404050149</v>
      </c>
      <c r="F22" s="207"/>
    </row>
    <row r="23" spans="1:6" ht="24" customHeight="1">
      <c r="A23" s="164" t="s">
        <v>163</v>
      </c>
      <c r="B23" s="165">
        <v>-2260.3999999999942</v>
      </c>
      <c r="C23" s="165">
        <v>10950</v>
      </c>
      <c r="D23" s="165">
        <v>-10153.399999999994</v>
      </c>
      <c r="E23" s="167">
        <v>7.2748858447489115E-2</v>
      </c>
      <c r="F23" s="207"/>
    </row>
    <row r="24" spans="1:6" ht="24" customHeight="1">
      <c r="A24" s="164" t="s">
        <v>164</v>
      </c>
      <c r="B24" s="165">
        <v>289208.0999999987</v>
      </c>
      <c r="C24" s="165">
        <v>839040.9</v>
      </c>
      <c r="D24" s="165">
        <v>-428325.90000000136</v>
      </c>
      <c r="E24" s="167">
        <v>0.48950533877430608</v>
      </c>
      <c r="F24" s="207"/>
    </row>
    <row r="25" spans="1:6" ht="24" customHeight="1">
      <c r="A25" s="164" t="s">
        <v>165</v>
      </c>
      <c r="B25" s="165">
        <v>-20126</v>
      </c>
      <c r="C25" s="165">
        <v>273683</v>
      </c>
      <c r="D25" s="165">
        <v>-80006</v>
      </c>
      <c r="E25" s="167">
        <v>0.70766909161328984</v>
      </c>
      <c r="F25" s="207"/>
    </row>
    <row r="26" spans="1:6" ht="24" customHeight="1">
      <c r="A26" s="164" t="s">
        <v>166</v>
      </c>
      <c r="B26" s="165">
        <v>-36124.269530000165</v>
      </c>
      <c r="C26" s="165">
        <v>160735.65620000003</v>
      </c>
      <c r="D26" s="165">
        <v>-14778.912000000215</v>
      </c>
      <c r="E26" s="167">
        <v>0.90805455149533765</v>
      </c>
      <c r="F26" s="207"/>
    </row>
    <row r="27" spans="1:6" ht="24" customHeight="1">
      <c r="A27" s="164" t="s">
        <v>167</v>
      </c>
      <c r="B27" s="165">
        <v>7865</v>
      </c>
      <c r="C27" s="165">
        <v>57417</v>
      </c>
      <c r="D27" s="165">
        <v>-37655</v>
      </c>
      <c r="E27" s="167">
        <v>0.34418377832349306</v>
      </c>
      <c r="F27" s="207"/>
    </row>
    <row r="28" spans="1:6" ht="24" customHeight="1">
      <c r="A28" s="164" t="s">
        <v>168</v>
      </c>
      <c r="B28" s="165">
        <v>-33733.870000000577</v>
      </c>
      <c r="C28" s="165">
        <v>217617.89999999997</v>
      </c>
      <c r="D28" s="165">
        <v>-65578.770000000542</v>
      </c>
      <c r="E28" s="167">
        <v>0.69865176531893491</v>
      </c>
      <c r="F28" s="207"/>
    </row>
    <row r="29" spans="1:6" ht="24" customHeight="1">
      <c r="A29" s="164" t="s">
        <v>169</v>
      </c>
      <c r="B29" s="165">
        <v>61.999999998137355</v>
      </c>
      <c r="C29" s="165">
        <v>365057</v>
      </c>
      <c r="D29" s="165">
        <v>-149233.80000000188</v>
      </c>
      <c r="E29" s="166">
        <v>0.59120411333024192</v>
      </c>
      <c r="F29" s="207"/>
    </row>
    <row r="30" spans="1:6" ht="24" customHeight="1">
      <c r="A30" s="164" t="s">
        <v>171</v>
      </c>
      <c r="B30" s="165">
        <v>153.10000000009313</v>
      </c>
      <c r="C30" s="165">
        <v>220283.60000000003</v>
      </c>
      <c r="D30" s="165">
        <v>503.20000000006985</v>
      </c>
      <c r="E30" s="167">
        <v>1.002284328020788</v>
      </c>
      <c r="F30" s="207"/>
    </row>
    <row r="31" spans="1:6" ht="24" customHeight="1">
      <c r="A31" s="164" t="s">
        <v>172</v>
      </c>
      <c r="B31" s="165">
        <v>-50038.025499999989</v>
      </c>
      <c r="C31" s="165">
        <v>62951.603000000003</v>
      </c>
      <c r="D31" s="165">
        <v>-62185.61761999999</v>
      </c>
      <c r="E31" s="167">
        <v>1.2167845511416329E-2</v>
      </c>
      <c r="F31" s="207"/>
    </row>
    <row r="32" spans="1:6" ht="24" customHeight="1">
      <c r="A32" s="164" t="s">
        <v>173</v>
      </c>
      <c r="B32" s="165">
        <v>-79516.387588600628</v>
      </c>
      <c r="C32" s="165">
        <v>811959.2209999999</v>
      </c>
      <c r="D32" s="165">
        <v>-424459.11358860054</v>
      </c>
      <c r="E32" s="167">
        <v>0.47724084829550745</v>
      </c>
      <c r="F32" s="208"/>
    </row>
    <row r="33" spans="1:6" ht="24" customHeight="1">
      <c r="A33" s="209" t="s">
        <v>174</v>
      </c>
      <c r="B33" s="169">
        <v>-5591.8000000000466</v>
      </c>
      <c r="C33" s="169">
        <v>32925.799999999996</v>
      </c>
      <c r="D33" s="169">
        <v>-10049.100000000042</v>
      </c>
      <c r="E33" s="174">
        <v>0.69479557064672559</v>
      </c>
      <c r="F33" s="210"/>
    </row>
    <row r="34" spans="1:6" ht="26.45" customHeight="1">
      <c r="A34" s="170" t="str">
        <f>CHD!B1</f>
        <v>26 Kantone</v>
      </c>
      <c r="B34" s="171">
        <v>174757.46090139484</v>
      </c>
      <c r="C34" s="172">
        <v>5894916.4403999997</v>
      </c>
      <c r="D34" s="171">
        <v>-2347901.6453086054</v>
      </c>
      <c r="E34" s="173">
        <v>0.60170739160650633</v>
      </c>
      <c r="F34" s="141"/>
    </row>
    <row r="35" spans="1:6" ht="7.9" customHeight="1" thickBot="1">
      <c r="A35" s="135">
        <v>0</v>
      </c>
      <c r="B35" s="136"/>
      <c r="C35" s="136"/>
      <c r="D35" s="136"/>
      <c r="E35" s="136"/>
      <c r="F35" s="143"/>
    </row>
    <row r="36" spans="1:6" ht="15.75" thickTop="1">
      <c r="A36" s="4" t="s">
        <v>7</v>
      </c>
      <c r="B36" s="44"/>
      <c r="C36" s="44"/>
      <c r="D36" s="44"/>
      <c r="E36" s="44"/>
      <c r="F36" s="44"/>
    </row>
    <row r="37" spans="1:6">
      <c r="A37" s="1" t="s">
        <v>17</v>
      </c>
      <c r="B37" s="122"/>
      <c r="C37" s="122"/>
      <c r="D37" s="122"/>
      <c r="E37" s="122"/>
      <c r="F37" s="4"/>
    </row>
    <row r="38" spans="1:6">
      <c r="A38" t="str">
        <f>'Budget 2018'!A38</f>
        <v>Kantone die HRM2 anwenden, sind mit HRM2 markiert   /  Cantons qui utilises MCH2 sont marqué HRM2</v>
      </c>
      <c r="B38" s="122"/>
      <c r="C38" s="122"/>
      <c r="D38" s="122"/>
      <c r="E38" s="122"/>
      <c r="F38" s="4"/>
    </row>
    <row r="39" spans="1:6">
      <c r="B39" s="122"/>
      <c r="C39" s="122"/>
      <c r="D39" s="122"/>
      <c r="E39" s="122"/>
      <c r="F39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14.05.2018</oddHeader>
    <oddFooter>&amp;LQuelle: FkF Mai 2018&amp;RBlatt &amp;P /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5"/>
  <sheetViews>
    <sheetView view="pageLayout" topLeftCell="A22" zoomScale="80" zoomScaleNormal="100" zoomScalePageLayoutView="80" workbookViewId="0">
      <selection activeCell="D12" sqref="D12"/>
    </sheetView>
  </sheetViews>
  <sheetFormatPr baseColWidth="10" defaultRowHeight="12.75"/>
  <cols>
    <col min="1" max="1" width="23.85546875" customWidth="1"/>
    <col min="2" max="2" width="15.5703125" customWidth="1"/>
    <col min="3" max="4" width="16.7109375" customWidth="1"/>
    <col min="5" max="5" width="18.28515625" customWidth="1"/>
    <col min="6" max="6" width="2.140625" customWidth="1"/>
  </cols>
  <sheetData>
    <row r="1" spans="1:6">
      <c r="B1" s="4"/>
      <c r="C1" s="4"/>
      <c r="D1" s="4"/>
      <c r="E1" s="4"/>
      <c r="F1" s="4"/>
    </row>
    <row r="2" spans="1:6" ht="18" customHeight="1">
      <c r="A2" s="45" t="s">
        <v>182</v>
      </c>
      <c r="B2" s="52"/>
    </row>
    <row r="3" spans="1:6" ht="20.25" customHeight="1" thickBot="1">
      <c r="A3" s="45" t="s">
        <v>183</v>
      </c>
      <c r="B3" s="4"/>
      <c r="C3" s="4"/>
      <c r="D3" s="4"/>
      <c r="E3" s="4"/>
      <c r="F3" s="4"/>
    </row>
    <row r="4" spans="1:6" ht="13.5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24.6" customHeight="1">
      <c r="A7" s="134"/>
      <c r="B7" s="184" t="s">
        <v>16</v>
      </c>
      <c r="C7" s="185"/>
      <c r="D7" s="185"/>
      <c r="E7" s="119"/>
      <c r="F7" s="140"/>
    </row>
    <row r="8" spans="1:6" ht="24" customHeight="1">
      <c r="A8" s="161" t="s">
        <v>27</v>
      </c>
      <c r="B8" s="162">
        <v>367356.80553999729</v>
      </c>
      <c r="C8" s="162">
        <v>861503.08395000012</v>
      </c>
      <c r="D8" s="162">
        <v>133927.45998999709</v>
      </c>
      <c r="E8" s="163">
        <v>1.1554578996698868</v>
      </c>
      <c r="F8" s="206"/>
    </row>
    <row r="9" spans="1:6" ht="24" customHeight="1">
      <c r="A9" s="164" t="s">
        <v>104</v>
      </c>
      <c r="B9" s="165">
        <v>48959</v>
      </c>
      <c r="C9" s="165">
        <v>465396.96649999986</v>
      </c>
      <c r="D9" s="165">
        <v>53142.033500000136</v>
      </c>
      <c r="E9" s="166">
        <v>1.1141864630095308</v>
      </c>
      <c r="F9" s="207"/>
    </row>
    <row r="10" spans="1:6" ht="24" customHeight="1">
      <c r="A10" s="164" t="s">
        <v>105</v>
      </c>
      <c r="B10" s="165">
        <v>-37683.260940000881</v>
      </c>
      <c r="C10" s="165">
        <v>76565.603999999992</v>
      </c>
      <c r="D10" s="165">
        <v>19621.709919999121</v>
      </c>
      <c r="E10" s="167">
        <v>1.2562731683015147</v>
      </c>
      <c r="F10" s="207"/>
    </row>
    <row r="11" spans="1:6" ht="24" customHeight="1">
      <c r="A11" s="164" t="s">
        <v>106</v>
      </c>
      <c r="B11" s="165">
        <v>1155.2000000000698</v>
      </c>
      <c r="C11" s="165">
        <v>28991.000000000011</v>
      </c>
      <c r="D11" s="165">
        <v>-16269.899999999941</v>
      </c>
      <c r="E11" s="167">
        <v>0.43879479838570812</v>
      </c>
      <c r="F11" s="207"/>
    </row>
    <row r="12" spans="1:6" ht="24" customHeight="1">
      <c r="A12" s="164" t="s">
        <v>107</v>
      </c>
      <c r="B12" s="165">
        <v>89252</v>
      </c>
      <c r="C12" s="165">
        <v>32387</v>
      </c>
      <c r="D12" s="165">
        <v>127224</v>
      </c>
      <c r="E12" s="167">
        <v>4.928242813474542</v>
      </c>
      <c r="F12" s="207"/>
    </row>
    <row r="13" spans="1:6" ht="24" customHeight="1">
      <c r="A13" s="164" t="s">
        <v>108</v>
      </c>
      <c r="B13" s="165">
        <v>-21169</v>
      </c>
      <c r="C13" s="165">
        <v>2291</v>
      </c>
      <c r="D13" s="165">
        <v>-8052</v>
      </c>
      <c r="E13" s="167" t="s">
        <v>109</v>
      </c>
      <c r="F13" s="207"/>
    </row>
    <row r="14" spans="1:6" ht="24" customHeight="1">
      <c r="A14" s="164" t="s">
        <v>110</v>
      </c>
      <c r="B14" s="165">
        <v>-2672.9000000000815</v>
      </c>
      <c r="C14" s="165">
        <v>10428.499999999996</v>
      </c>
      <c r="D14" s="165">
        <v>-6578.3000000000793</v>
      </c>
      <c r="E14" s="167">
        <v>0.36919978903964312</v>
      </c>
      <c r="F14" s="207"/>
    </row>
    <row r="15" spans="1:6" ht="24" customHeight="1">
      <c r="A15" s="164" t="s">
        <v>111</v>
      </c>
      <c r="B15" s="165">
        <v>2865.4999999999418</v>
      </c>
      <c r="C15" s="165">
        <v>18636.8</v>
      </c>
      <c r="D15" s="165">
        <v>19306.999999999938</v>
      </c>
      <c r="E15" s="167">
        <v>2.0359611092032934</v>
      </c>
      <c r="F15" s="207"/>
    </row>
    <row r="16" spans="1:6" ht="24" customHeight="1">
      <c r="A16" s="164" t="s">
        <v>112</v>
      </c>
      <c r="B16" s="165">
        <v>-45432.045679999748</v>
      </c>
      <c r="C16" s="165">
        <v>135213.83372</v>
      </c>
      <c r="D16" s="165">
        <v>-81228.549849999748</v>
      </c>
      <c r="E16" s="167">
        <v>0.39925858460453573</v>
      </c>
      <c r="F16" s="207"/>
    </row>
    <row r="17" spans="1:6" ht="24" customHeight="1">
      <c r="A17" s="164" t="s">
        <v>114</v>
      </c>
      <c r="B17" s="165">
        <v>16240</v>
      </c>
      <c r="C17" s="165">
        <v>105749</v>
      </c>
      <c r="D17" s="165">
        <v>-27128</v>
      </c>
      <c r="E17" s="167">
        <v>0.74346802333828221</v>
      </c>
      <c r="F17" s="207"/>
    </row>
    <row r="18" spans="1:6" ht="24" customHeight="1">
      <c r="A18" s="164" t="s">
        <v>158</v>
      </c>
      <c r="B18" s="165">
        <v>-5776.8120000003837</v>
      </c>
      <c r="C18" s="165">
        <v>118332.48899999997</v>
      </c>
      <c r="D18" s="165">
        <v>-42483.879000000365</v>
      </c>
      <c r="E18" s="166">
        <v>0.64097874253282738</v>
      </c>
      <c r="F18" s="207"/>
    </row>
    <row r="19" spans="1:6" ht="24" customHeight="1">
      <c r="A19" s="164" t="s">
        <v>159</v>
      </c>
      <c r="B19" s="165">
        <v>250700.80653000064</v>
      </c>
      <c r="C19" s="165">
        <v>424602.72600000008</v>
      </c>
      <c r="D19" s="165">
        <v>54641.162940000591</v>
      </c>
      <c r="E19" s="166">
        <v>1.1286877346614128</v>
      </c>
      <c r="F19" s="207"/>
    </row>
    <row r="20" spans="1:6" ht="24" customHeight="1">
      <c r="A20" s="164" t="s">
        <v>160</v>
      </c>
      <c r="B20" s="165">
        <v>67415.200000000186</v>
      </c>
      <c r="C20" s="165">
        <v>181036.87</v>
      </c>
      <c r="D20" s="165">
        <v>164186.53000000014</v>
      </c>
      <c r="E20" s="167">
        <v>1.9069231588018516</v>
      </c>
      <c r="F20" s="207"/>
    </row>
    <row r="21" spans="1:6" ht="24" customHeight="1">
      <c r="A21" s="164" t="s">
        <v>161</v>
      </c>
      <c r="B21" s="165">
        <v>36057.079999999958</v>
      </c>
      <c r="C21" s="165">
        <v>7296.1999999999989</v>
      </c>
      <c r="D21" s="165">
        <v>95359.599999999962</v>
      </c>
      <c r="E21" s="167">
        <v>14.069762342041059</v>
      </c>
      <c r="F21" s="207"/>
    </row>
    <row r="22" spans="1:6" ht="24" customHeight="1">
      <c r="A22" s="164" t="s">
        <v>162</v>
      </c>
      <c r="B22" s="165">
        <v>4361.7000000000116</v>
      </c>
      <c r="C22" s="165">
        <v>29687</v>
      </c>
      <c r="D22" s="165">
        <v>-10532.099999999988</v>
      </c>
      <c r="E22" s="167">
        <v>0.64522855121770517</v>
      </c>
      <c r="F22" s="207"/>
    </row>
    <row r="23" spans="1:6" ht="24" customHeight="1">
      <c r="A23" s="164" t="s">
        <v>163</v>
      </c>
      <c r="B23" s="165">
        <v>2316.3000000000175</v>
      </c>
      <c r="C23" s="165">
        <v>6192.2</v>
      </c>
      <c r="D23" s="165">
        <v>4634.200000000018</v>
      </c>
      <c r="E23" s="167">
        <v>1.7483931397564707</v>
      </c>
      <c r="F23" s="207"/>
    </row>
    <row r="24" spans="1:6" ht="24" customHeight="1">
      <c r="A24" s="164" t="s">
        <v>164</v>
      </c>
      <c r="B24" s="165">
        <v>151927.48077999894</v>
      </c>
      <c r="C24" s="165">
        <v>445914.68633000006</v>
      </c>
      <c r="D24" s="165">
        <v>-167212.10030000116</v>
      </c>
      <c r="E24" s="167">
        <v>0.625013247093962</v>
      </c>
      <c r="F24" s="207"/>
    </row>
    <row r="25" spans="1:6" ht="24" customHeight="1">
      <c r="A25" s="164" t="s">
        <v>165</v>
      </c>
      <c r="B25" s="165">
        <v>128817.10000000009</v>
      </c>
      <c r="C25" s="165">
        <v>221449.90000000002</v>
      </c>
      <c r="D25" s="165">
        <v>85906.800000000047</v>
      </c>
      <c r="E25" s="167">
        <v>1.3879288272426407</v>
      </c>
      <c r="F25" s="207"/>
    </row>
    <row r="26" spans="1:6" ht="24" customHeight="1">
      <c r="A26" s="164" t="s">
        <v>166</v>
      </c>
      <c r="B26" s="165">
        <v>-50123.07716999948</v>
      </c>
      <c r="C26" s="165">
        <v>140017.27855999998</v>
      </c>
      <c r="D26" s="165">
        <v>109534.4536300005</v>
      </c>
      <c r="E26" s="167">
        <v>1.7822924053124127</v>
      </c>
      <c r="F26" s="207"/>
    </row>
    <row r="27" spans="1:6" ht="24" customHeight="1">
      <c r="A27" s="164" t="s">
        <v>167</v>
      </c>
      <c r="B27" s="165">
        <v>17702</v>
      </c>
      <c r="C27" s="165">
        <v>47473</v>
      </c>
      <c r="D27" s="165">
        <v>9221</v>
      </c>
      <c r="E27" s="167">
        <v>1.1942367240326079</v>
      </c>
      <c r="F27" s="207"/>
    </row>
    <row r="28" spans="1:6" ht="24" customHeight="1">
      <c r="A28" s="164" t="s">
        <v>168</v>
      </c>
      <c r="B28" s="165">
        <v>80381.333820000291</v>
      </c>
      <c r="C28" s="165">
        <v>160389.10550000003</v>
      </c>
      <c r="D28" s="165">
        <v>106548.63832000029</v>
      </c>
      <c r="E28" s="167">
        <v>1.6643134394187407</v>
      </c>
      <c r="F28" s="207"/>
    </row>
    <row r="29" spans="1:6" ht="24" customHeight="1">
      <c r="A29" s="164" t="s">
        <v>169</v>
      </c>
      <c r="B29" s="165">
        <v>265059.72550999932</v>
      </c>
      <c r="C29" s="165">
        <v>268114.08502</v>
      </c>
      <c r="D29" s="165">
        <v>608302.19664999924</v>
      </c>
      <c r="E29" s="166">
        <v>3.2688185016636591</v>
      </c>
      <c r="F29" s="207"/>
    </row>
    <row r="30" spans="1:6" ht="24" customHeight="1">
      <c r="A30" s="164" t="s">
        <v>171</v>
      </c>
      <c r="B30" s="165">
        <v>4110.7126800003462</v>
      </c>
      <c r="C30" s="165">
        <v>202440.60180999996</v>
      </c>
      <c r="D30" s="165">
        <v>7241.3636000003899</v>
      </c>
      <c r="E30" s="167">
        <v>1.035770312552206</v>
      </c>
      <c r="F30" s="207"/>
    </row>
    <row r="31" spans="1:6" ht="24" customHeight="1">
      <c r="A31" s="164" t="s">
        <v>172</v>
      </c>
      <c r="B31" s="165">
        <v>-52273.291209999938</v>
      </c>
      <c r="C31" s="165">
        <v>44930.052000000003</v>
      </c>
      <c r="D31" s="165">
        <v>-47009.300959999942</v>
      </c>
      <c r="E31" s="167" t="s">
        <v>109</v>
      </c>
      <c r="F31" s="207"/>
    </row>
    <row r="32" spans="1:6" ht="24" customHeight="1">
      <c r="A32" s="164" t="s">
        <v>173</v>
      </c>
      <c r="B32" s="165">
        <v>69094.051349998452</v>
      </c>
      <c r="C32" s="165">
        <v>607220.79099999997</v>
      </c>
      <c r="D32" s="165">
        <v>-40455.538870001561</v>
      </c>
      <c r="E32" s="167">
        <v>0.93337589972277224</v>
      </c>
      <c r="F32" s="208"/>
    </row>
    <row r="33" spans="1:6" ht="24" customHeight="1">
      <c r="A33" s="209" t="s">
        <v>174</v>
      </c>
      <c r="B33" s="169">
        <v>-5432.4434399998281</v>
      </c>
      <c r="C33" s="169">
        <v>26128.633370000003</v>
      </c>
      <c r="D33" s="169">
        <v>666.82615000016085</v>
      </c>
      <c r="E33" s="174">
        <v>1.0255208965795275</v>
      </c>
      <c r="F33" s="210"/>
    </row>
    <row r="34" spans="1:6" ht="24" customHeight="1">
      <c r="A34" s="170" t="str">
        <f>CHD!B1</f>
        <v>26 Kantone</v>
      </c>
      <c r="B34" s="171">
        <v>1383209.1657699952</v>
      </c>
      <c r="C34" s="172">
        <v>4668388.4067600006</v>
      </c>
      <c r="D34" s="171">
        <v>1152515.3057199949</v>
      </c>
      <c r="E34" s="173">
        <v>1.1790295808179474</v>
      </c>
      <c r="F34" s="141"/>
    </row>
    <row r="35" spans="1:6" ht="15.75" thickBot="1">
      <c r="A35" s="137">
        <v>0</v>
      </c>
      <c r="B35" s="136"/>
      <c r="C35" s="136"/>
      <c r="D35" s="136"/>
      <c r="E35" s="136"/>
      <c r="F35" s="143"/>
    </row>
    <row r="36" spans="1:6" ht="15.75" thickTop="1">
      <c r="A36" s="4" t="s">
        <v>7</v>
      </c>
      <c r="B36" s="44"/>
      <c r="C36" s="44"/>
      <c r="D36" s="44"/>
      <c r="E36" s="44"/>
      <c r="F36" s="44"/>
    </row>
    <row r="37" spans="1:6">
      <c r="A37" s="1" t="s">
        <v>17</v>
      </c>
      <c r="B37" s="4"/>
      <c r="C37" s="4"/>
      <c r="D37" s="4"/>
      <c r="E37" s="4"/>
      <c r="F37" s="4"/>
    </row>
    <row r="38" spans="1:6">
      <c r="A38" s="4" t="str">
        <f>'Budget 2018'!A38</f>
        <v>Kantone die HRM2 anwenden, sind mit HRM2 markiert   /  Cantons qui utilises MCH2 sont marqué HRM2</v>
      </c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</row>
    <row r="41" spans="1:6">
      <c r="B41" s="4"/>
      <c r="C41" s="4"/>
      <c r="D41" s="4"/>
      <c r="E41" s="4"/>
    </row>
    <row r="42" spans="1:6">
      <c r="B42" s="4"/>
      <c r="C42" s="4"/>
      <c r="D42" s="4"/>
      <c r="E42" s="4"/>
    </row>
    <row r="43" spans="1:6">
      <c r="B43" s="4"/>
      <c r="C43" s="4"/>
      <c r="D43" s="4"/>
      <c r="E43" s="4"/>
    </row>
    <row r="44" spans="1:6">
      <c r="B44" s="4"/>
      <c r="C44" s="4"/>
      <c r="D44" s="4"/>
      <c r="E44" s="4"/>
    </row>
    <row r="45" spans="1:6">
      <c r="A45" s="4"/>
      <c r="B45" s="4"/>
      <c r="C45" s="4"/>
      <c r="D45" s="4"/>
      <c r="E45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0" orientation="portrait" horizontalDpi="300" verticalDpi="300" r:id="rId1"/>
  <headerFooter alignWithMargins="0">
    <oddHeader>&amp;LFachgruppe für kantonale Finanzfragen (FkF)
Groupe d'étude pour les finances cantonales&amp;RZürich, 14.05.2018</oddHeader>
    <oddFooter>&amp;LQuelle: FkF Mai 2018&amp;RBlatt &amp;P /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view="pageLayout" topLeftCell="A22" zoomScaleNormal="100" workbookViewId="0">
      <selection activeCell="A13" sqref="A13"/>
    </sheetView>
  </sheetViews>
  <sheetFormatPr baseColWidth="10" defaultRowHeight="12.75"/>
  <cols>
    <col min="1" max="1" width="28.5703125" customWidth="1"/>
    <col min="2" max="2" width="17.140625" customWidth="1"/>
    <col min="3" max="3" width="13.5703125" customWidth="1"/>
    <col min="4" max="4" width="14.85546875" customWidth="1"/>
    <col min="5" max="5" width="19" bestFit="1" customWidth="1"/>
    <col min="6" max="6" width="2.140625" customWidth="1"/>
  </cols>
  <sheetData>
    <row r="1" spans="1:6">
      <c r="B1" s="4"/>
      <c r="C1" s="4"/>
      <c r="D1" s="4"/>
      <c r="E1" s="4"/>
      <c r="F1" s="4"/>
    </row>
    <row r="2" spans="1:6" ht="15.75">
      <c r="A2" s="45" t="s">
        <v>184</v>
      </c>
      <c r="B2" s="52"/>
    </row>
    <row r="3" spans="1:6" ht="16.5" thickBot="1">
      <c r="A3" s="45" t="s">
        <v>185</v>
      </c>
      <c r="B3" s="4"/>
      <c r="C3" s="4"/>
      <c r="D3" s="4"/>
      <c r="E3" s="4"/>
      <c r="F3" s="4"/>
    </row>
    <row r="4" spans="1:6" ht="13.5" thickTop="1">
      <c r="A4" s="131" t="s">
        <v>2</v>
      </c>
      <c r="B4" s="178" t="s">
        <v>10</v>
      </c>
      <c r="C4" s="178" t="s">
        <v>3</v>
      </c>
      <c r="D4" s="178" t="s">
        <v>11</v>
      </c>
      <c r="E4" s="130" t="s">
        <v>5</v>
      </c>
      <c r="F4" s="138"/>
    </row>
    <row r="5" spans="1:6">
      <c r="A5" s="132" t="s">
        <v>1</v>
      </c>
      <c r="B5" s="179" t="s">
        <v>18</v>
      </c>
      <c r="C5" s="179" t="s">
        <v>4</v>
      </c>
      <c r="D5" s="179" t="s">
        <v>12</v>
      </c>
      <c r="E5" s="42" t="s">
        <v>6</v>
      </c>
      <c r="F5" s="139"/>
    </row>
    <row r="6" spans="1:6">
      <c r="A6" s="133"/>
      <c r="B6" s="180" t="s">
        <v>19</v>
      </c>
      <c r="C6" s="180"/>
      <c r="D6" s="181"/>
      <c r="E6" s="43"/>
      <c r="F6" s="139"/>
    </row>
    <row r="7" spans="1:6" ht="28.5" customHeight="1">
      <c r="A7" s="134"/>
      <c r="B7" s="184" t="s">
        <v>16</v>
      </c>
      <c r="C7" s="185"/>
      <c r="D7" s="185"/>
      <c r="E7" s="119"/>
      <c r="F7" s="140"/>
    </row>
    <row r="8" spans="1:6" ht="24" customHeight="1">
      <c r="A8" s="186" t="s">
        <v>27</v>
      </c>
      <c r="B8" s="242">
        <v>129677.38592000119</v>
      </c>
      <c r="C8" s="242">
        <v>1057129.25</v>
      </c>
      <c r="D8" s="162">
        <v>-289913.69207999879</v>
      </c>
      <c r="E8" s="211">
        <v>0.72575378830923576</v>
      </c>
      <c r="F8" s="206"/>
    </row>
    <row r="9" spans="1:6" ht="24" customHeight="1">
      <c r="A9" s="164" t="s">
        <v>104</v>
      </c>
      <c r="B9" s="165">
        <v>108439</v>
      </c>
      <c r="C9" s="165">
        <v>469453.38399999996</v>
      </c>
      <c r="D9" s="165">
        <v>-116029.38399999996</v>
      </c>
      <c r="E9" s="166">
        <v>0.75284152174734353</v>
      </c>
      <c r="F9" s="207"/>
    </row>
    <row r="10" spans="1:6" ht="24" customHeight="1">
      <c r="A10" s="164" t="s">
        <v>105</v>
      </c>
      <c r="B10" s="165">
        <v>-43564.493800000288</v>
      </c>
      <c r="C10" s="165">
        <v>203868.13200000004</v>
      </c>
      <c r="D10" s="165">
        <v>-112810.71195000035</v>
      </c>
      <c r="E10" s="167">
        <v>0.4466486211292684</v>
      </c>
      <c r="F10" s="207"/>
    </row>
    <row r="11" spans="1:6" ht="24" customHeight="1">
      <c r="A11" s="164" t="s">
        <v>106</v>
      </c>
      <c r="B11" s="165">
        <v>-7396.8999999999651</v>
      </c>
      <c r="C11" s="165">
        <v>35033.700000000004</v>
      </c>
      <c r="D11" s="165">
        <v>-28551.79999999997</v>
      </c>
      <c r="E11" s="167">
        <v>0.18501899599528548</v>
      </c>
      <c r="F11" s="207"/>
    </row>
    <row r="12" spans="1:6" ht="24" customHeight="1">
      <c r="A12" s="164" t="s">
        <v>107</v>
      </c>
      <c r="B12" s="165">
        <v>11751</v>
      </c>
      <c r="C12" s="165">
        <v>57635</v>
      </c>
      <c r="D12" s="165">
        <v>41796</v>
      </c>
      <c r="E12" s="166">
        <v>1.7251843497874555</v>
      </c>
      <c r="F12" s="207"/>
    </row>
    <row r="13" spans="1:6" ht="24" customHeight="1">
      <c r="A13" s="164" t="s">
        <v>108</v>
      </c>
      <c r="B13" s="165">
        <v>-9965</v>
      </c>
      <c r="C13" s="165">
        <v>11874</v>
      </c>
      <c r="D13" s="165">
        <v>-40196</v>
      </c>
      <c r="E13" s="167" t="s">
        <v>109</v>
      </c>
      <c r="F13" s="207"/>
    </row>
    <row r="14" spans="1:6" ht="24" customHeight="1">
      <c r="A14" s="164" t="s">
        <v>110</v>
      </c>
      <c r="B14" s="165">
        <v>-3414.0000000001164</v>
      </c>
      <c r="C14" s="165">
        <v>20277.5</v>
      </c>
      <c r="D14" s="165">
        <v>-21043.500000000116</v>
      </c>
      <c r="E14" s="167" t="s">
        <v>109</v>
      </c>
      <c r="F14" s="207"/>
    </row>
    <row r="15" spans="1:6" ht="24" customHeight="1">
      <c r="A15" s="164" t="s">
        <v>111</v>
      </c>
      <c r="B15" s="165">
        <v>-1297.3000000000466</v>
      </c>
      <c r="C15" s="165">
        <v>18229</v>
      </c>
      <c r="D15" s="165">
        <v>-4695.6000000000477</v>
      </c>
      <c r="E15" s="167">
        <v>0.74241044489549357</v>
      </c>
      <c r="F15" s="207"/>
    </row>
    <row r="16" spans="1:6" ht="24" customHeight="1">
      <c r="A16" s="164" t="s">
        <v>112</v>
      </c>
      <c r="B16" s="165">
        <v>1655.3960499998648</v>
      </c>
      <c r="C16" s="165">
        <v>127035</v>
      </c>
      <c r="D16" s="165">
        <v>-73828.627000000124</v>
      </c>
      <c r="E16" s="167">
        <v>0.41883239264769451</v>
      </c>
      <c r="F16" s="207"/>
    </row>
    <row r="17" spans="1:6" ht="24" customHeight="1">
      <c r="A17" s="164" t="s">
        <v>114</v>
      </c>
      <c r="B17" s="165">
        <v>217</v>
      </c>
      <c r="C17" s="165">
        <v>158954</v>
      </c>
      <c r="D17" s="165">
        <v>-55432</v>
      </c>
      <c r="E17" s="167">
        <v>0.65127017879386484</v>
      </c>
      <c r="F17" s="207"/>
    </row>
    <row r="18" spans="1:6" ht="24" customHeight="1">
      <c r="A18" s="164" t="s">
        <v>158</v>
      </c>
      <c r="B18" s="165">
        <v>2792.2330000000075</v>
      </c>
      <c r="C18" s="165">
        <v>146810.52499999999</v>
      </c>
      <c r="D18" s="165">
        <v>-63030.963999999978</v>
      </c>
      <c r="E18" s="166">
        <v>0.57066454193253524</v>
      </c>
      <c r="F18" s="207"/>
    </row>
    <row r="19" spans="1:6" ht="24" customHeight="1">
      <c r="A19" s="164" t="s">
        <v>159</v>
      </c>
      <c r="B19" s="165">
        <v>135865.2379999999</v>
      </c>
      <c r="C19" s="165">
        <v>403650.39199999999</v>
      </c>
      <c r="D19" s="165">
        <v>-60485.571000000113</v>
      </c>
      <c r="E19" s="166">
        <v>0.85015356804112774</v>
      </c>
      <c r="F19" s="207"/>
    </row>
    <row r="20" spans="1:6" ht="24" customHeight="1">
      <c r="A20" s="164" t="s">
        <v>160</v>
      </c>
      <c r="B20" s="165">
        <v>4954.2000000006519</v>
      </c>
      <c r="C20" s="165">
        <v>254545</v>
      </c>
      <c r="D20" s="165">
        <v>-120043.09999999934</v>
      </c>
      <c r="E20" s="167">
        <v>0.52840126500226159</v>
      </c>
      <c r="F20" s="207"/>
    </row>
    <row r="21" spans="1:6" ht="24" customHeight="1">
      <c r="A21" s="164" t="s">
        <v>161</v>
      </c>
      <c r="B21" s="165">
        <v>-1081.9000000000233</v>
      </c>
      <c r="C21" s="165">
        <v>33865.4</v>
      </c>
      <c r="D21" s="165">
        <v>-21684.500000000022</v>
      </c>
      <c r="E21" s="167">
        <v>0.35968569690598595</v>
      </c>
      <c r="F21" s="207"/>
    </row>
    <row r="22" spans="1:6" ht="24" customHeight="1">
      <c r="A22" s="164" t="s">
        <v>162</v>
      </c>
      <c r="B22" s="165">
        <v>5571.3999999999651</v>
      </c>
      <c r="C22" s="165">
        <v>22533</v>
      </c>
      <c r="D22" s="165">
        <v>-5051.6000000000349</v>
      </c>
      <c r="E22" s="167">
        <v>0.77581325167531912</v>
      </c>
      <c r="F22" s="207"/>
    </row>
    <row r="23" spans="1:6" ht="24" customHeight="1">
      <c r="A23" s="164" t="s">
        <v>163</v>
      </c>
      <c r="B23" s="165">
        <v>-1803.7999999999884</v>
      </c>
      <c r="C23" s="165">
        <v>13960</v>
      </c>
      <c r="D23" s="165">
        <v>-12697.999999999989</v>
      </c>
      <c r="E23" s="167">
        <v>9.0401146131805998E-2</v>
      </c>
      <c r="F23" s="207"/>
    </row>
    <row r="24" spans="1:6" ht="24" customHeight="1">
      <c r="A24" s="164" t="s">
        <v>164</v>
      </c>
      <c r="B24" s="165">
        <v>371.10000000055879</v>
      </c>
      <c r="C24" s="165">
        <v>442658.6</v>
      </c>
      <c r="D24" s="165">
        <v>-303266.59999999939</v>
      </c>
      <c r="E24" s="167">
        <v>0.31489730460449789</v>
      </c>
      <c r="F24" s="207"/>
    </row>
    <row r="25" spans="1:6" ht="24" customHeight="1">
      <c r="A25" s="164" t="s">
        <v>165</v>
      </c>
      <c r="B25" s="165">
        <v>-22752</v>
      </c>
      <c r="C25" s="165">
        <v>292923</v>
      </c>
      <c r="D25" s="165">
        <v>-106014</v>
      </c>
      <c r="E25" s="167">
        <v>0.63808236294179699</v>
      </c>
      <c r="F25" s="207"/>
    </row>
    <row r="26" spans="1:6" ht="24" customHeight="1">
      <c r="A26" s="164" t="s">
        <v>166</v>
      </c>
      <c r="B26" s="165">
        <v>-21633.238180000335</v>
      </c>
      <c r="C26" s="165">
        <v>161209.47189999997</v>
      </c>
      <c r="D26" s="165">
        <v>37898.520999999717</v>
      </c>
      <c r="E26" s="167">
        <v>1.2350886740917344</v>
      </c>
      <c r="F26" s="207"/>
    </row>
    <row r="27" spans="1:6" ht="24" customHeight="1">
      <c r="A27" s="164" t="s">
        <v>167</v>
      </c>
      <c r="B27" s="165">
        <v>2113</v>
      </c>
      <c r="C27" s="165">
        <v>54512</v>
      </c>
      <c r="D27" s="165">
        <v>-27856</v>
      </c>
      <c r="E27" s="167">
        <v>0.48899324919283826</v>
      </c>
      <c r="F27" s="207"/>
    </row>
    <row r="28" spans="1:6" ht="24" customHeight="1">
      <c r="A28" s="164" t="s">
        <v>168</v>
      </c>
      <c r="B28" s="165">
        <v>7493.7999999988824</v>
      </c>
      <c r="C28" s="165">
        <v>147393.89999999997</v>
      </c>
      <c r="D28" s="165">
        <v>50802.399999998917</v>
      </c>
      <c r="E28" s="167">
        <v>1.3446709802780097</v>
      </c>
      <c r="F28" s="207"/>
    </row>
    <row r="29" spans="1:6" ht="24" customHeight="1">
      <c r="A29" s="164" t="s">
        <v>169</v>
      </c>
      <c r="B29" s="165">
        <v>61.299999998882413</v>
      </c>
      <c r="C29" s="165">
        <v>395068.2</v>
      </c>
      <c r="D29" s="165">
        <v>-187186.50000000116</v>
      </c>
      <c r="E29" s="166">
        <v>0.52619193344338733</v>
      </c>
      <c r="F29" s="207"/>
    </row>
    <row r="30" spans="1:6" ht="24" customHeight="1">
      <c r="A30" s="164" t="s">
        <v>171</v>
      </c>
      <c r="B30" s="165">
        <v>41.599999999627471</v>
      </c>
      <c r="C30" s="165">
        <v>212902.8</v>
      </c>
      <c r="D30" s="165">
        <v>-4988.5000000003492</v>
      </c>
      <c r="E30" s="167">
        <v>0.97656911980490468</v>
      </c>
      <c r="F30" s="207"/>
    </row>
    <row r="31" spans="1:6" ht="24" customHeight="1">
      <c r="A31" s="164" t="s">
        <v>172</v>
      </c>
      <c r="B31" s="165">
        <v>-37243.12200000044</v>
      </c>
      <c r="C31" s="165">
        <v>76643.991000000009</v>
      </c>
      <c r="D31" s="165">
        <v>-69501.316000000443</v>
      </c>
      <c r="E31" s="167">
        <v>9.319288970742097E-2</v>
      </c>
      <c r="F31" s="207"/>
    </row>
    <row r="32" spans="1:6" ht="24" customHeight="1">
      <c r="A32" s="164" t="s">
        <v>173</v>
      </c>
      <c r="B32" s="165">
        <v>-186528.67199999932</v>
      </c>
      <c r="C32" s="165">
        <v>761387.62100000004</v>
      </c>
      <c r="D32" s="165">
        <v>-465744.79799999931</v>
      </c>
      <c r="E32" s="212">
        <v>0.38829475926034357</v>
      </c>
      <c r="F32" s="208"/>
    </row>
    <row r="33" spans="1:6" ht="24" customHeight="1">
      <c r="A33" s="168" t="s">
        <v>174</v>
      </c>
      <c r="B33" s="169">
        <v>-5758.8999999999069</v>
      </c>
      <c r="C33" s="169">
        <v>32740.300000000003</v>
      </c>
      <c r="D33" s="169">
        <v>-8981.8999999999105</v>
      </c>
      <c r="E33" s="174">
        <v>0.72566225721817124</v>
      </c>
      <c r="F33" s="210"/>
    </row>
    <row r="34" spans="1:6" ht="25.15" customHeight="1">
      <c r="A34" s="170" t="str">
        <f>CHD!B1</f>
        <v>26 Kantone</v>
      </c>
      <c r="B34" s="171">
        <v>68564.326989999099</v>
      </c>
      <c r="C34" s="172">
        <v>5612293.1668999996</v>
      </c>
      <c r="D34" s="171">
        <v>-2068537.7430300005</v>
      </c>
      <c r="E34" s="173">
        <v>0.712732387870182</v>
      </c>
      <c r="F34" s="141"/>
    </row>
    <row r="35" spans="1:6" ht="15.75" thickBot="1">
      <c r="A35" s="135">
        <v>0</v>
      </c>
      <c r="B35" s="136"/>
      <c r="C35" s="136"/>
      <c r="D35" s="136"/>
      <c r="E35" s="136"/>
      <c r="F35" s="143"/>
    </row>
    <row r="36" spans="1:6" ht="15.75" thickTop="1">
      <c r="A36" s="4" t="s">
        <v>7</v>
      </c>
      <c r="B36" s="44"/>
      <c r="C36" s="44"/>
      <c r="D36" s="44"/>
      <c r="E36" s="44"/>
      <c r="F36" s="44"/>
    </row>
    <row r="37" spans="1:6">
      <c r="A37" t="s">
        <v>17</v>
      </c>
      <c r="B37" s="4"/>
      <c r="C37" s="4"/>
      <c r="D37" s="4"/>
      <c r="E37" s="4"/>
      <c r="F37" s="4"/>
    </row>
    <row r="38" spans="1:6">
      <c r="A38" t="s">
        <v>20</v>
      </c>
      <c r="B38" s="4"/>
      <c r="C38" s="4"/>
      <c r="D38" s="4"/>
      <c r="E38" s="4"/>
      <c r="F38" s="4"/>
    </row>
    <row r="39" spans="1:6">
      <c r="B39" s="4"/>
      <c r="C39" s="4"/>
      <c r="D39" s="4"/>
      <c r="E39" s="4"/>
      <c r="F39" s="4"/>
    </row>
  </sheetData>
  <phoneticPr fontId="8" type="noConversion"/>
  <pageMargins left="0.6692913385826772" right="0.55118110236220474" top="0.98425196850393704" bottom="0.74803149606299213" header="0.51181102362204722" footer="0.47244094488188981"/>
  <pageSetup paperSize="9" scale="90" orientation="portrait" horizontalDpi="300" verticalDpi="300" r:id="rId1"/>
  <headerFooter alignWithMargins="0">
    <oddHeader>&amp;LFachgruppe für kantonale Finanzfragen (FkF)
Groupe d'étude pour les finances cantonales&amp;RZürich, 14.05.2018</oddHeader>
    <oddFooter>&amp;LQuelle: FkF Mai 2018&amp;RBlatt &amp;P /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pageSetUpPr fitToPage="1"/>
  </sheetPr>
  <dimension ref="A1:AT62"/>
  <sheetViews>
    <sheetView view="pageLayout" zoomScaleNormal="100" workbookViewId="0">
      <selection activeCell="E49" sqref="E49"/>
    </sheetView>
  </sheetViews>
  <sheetFormatPr baseColWidth="10" defaultRowHeight="12.75"/>
  <cols>
    <col min="1" max="1" width="23.85546875" style="80" customWidth="1"/>
    <col min="2" max="2" width="14.7109375" style="84" customWidth="1"/>
    <col min="3" max="3" width="17.140625" style="84" customWidth="1"/>
    <col min="4" max="4" width="13.7109375" style="84" customWidth="1"/>
    <col min="5" max="5" width="15.28515625" style="84" customWidth="1"/>
    <col min="6" max="6" width="13.5703125" style="84" customWidth="1"/>
    <col min="7" max="7" width="2.140625" customWidth="1"/>
    <col min="8" max="8" width="11.42578125" style="65" customWidth="1"/>
    <col min="9" max="46" width="11.42578125" style="52" customWidth="1"/>
  </cols>
  <sheetData>
    <row r="1" spans="1:46" s="69" customFormat="1" ht="37.5" customHeight="1" thickBot="1">
      <c r="A1" s="256" t="s">
        <v>13</v>
      </c>
      <c r="B1" s="257"/>
      <c r="C1" s="256"/>
      <c r="D1" s="256"/>
      <c r="E1" s="256"/>
      <c r="F1" s="256"/>
      <c r="G1" s="4"/>
      <c r="H1" s="66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</row>
    <row r="2" spans="1:46" ht="15" customHeight="1" thickTop="1">
      <c r="A2" s="123" t="s">
        <v>2</v>
      </c>
      <c r="B2" s="188" t="s">
        <v>22</v>
      </c>
      <c r="C2" s="188" t="s">
        <v>23</v>
      </c>
      <c r="D2" s="188" t="s">
        <v>24</v>
      </c>
      <c r="E2" s="188" t="s">
        <v>22</v>
      </c>
      <c r="F2" s="70" t="s">
        <v>24</v>
      </c>
      <c r="G2" s="138"/>
    </row>
    <row r="3" spans="1:46" ht="15">
      <c r="A3" s="72" t="s">
        <v>1</v>
      </c>
      <c r="B3" s="189" t="s">
        <v>22</v>
      </c>
      <c r="C3" s="251" t="s">
        <v>25</v>
      </c>
      <c r="D3" s="190" t="str">
        <f>CONCATENATE("R "&amp;RIGHT($B$4,2)," -  B ",RIGHT($C$4,2))</f>
        <v>R 17 -  B 17</v>
      </c>
      <c r="E3" s="189" t="s">
        <v>22</v>
      </c>
      <c r="F3" s="243" t="str">
        <f>CONCATENATE("B ",RIGHT($E$4,2)," - R ",RIGHT($C$4,2))</f>
        <v>B 18 - R 17</v>
      </c>
      <c r="G3" s="220"/>
    </row>
    <row r="4" spans="1:46" ht="18" customHeight="1">
      <c r="A4" s="127">
        <v>0</v>
      </c>
      <c r="B4" s="191">
        <f>CHF!$E$2</f>
        <v>2017</v>
      </c>
      <c r="C4" s="191">
        <f>CHF!$G$2</f>
        <v>2017</v>
      </c>
      <c r="D4" s="192"/>
      <c r="E4" s="191">
        <f>CHF!$I$2</f>
        <v>2018</v>
      </c>
      <c r="F4" s="128"/>
      <c r="G4" s="142"/>
    </row>
    <row r="5" spans="1:46" s="77" customFormat="1" ht="25.5" customHeight="1">
      <c r="A5" s="124"/>
      <c r="B5" s="184"/>
      <c r="C5" s="184" t="s">
        <v>16</v>
      </c>
      <c r="D5" s="244"/>
      <c r="E5" s="245"/>
      <c r="F5" s="246"/>
      <c r="G5" s="247"/>
      <c r="H5" s="53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</row>
    <row r="6" spans="1:46" s="77" customFormat="1" ht="24" customHeight="1">
      <c r="A6" s="248" t="s">
        <v>27</v>
      </c>
      <c r="B6" s="249">
        <v>62426.829420000315</v>
      </c>
      <c r="C6" s="249">
        <v>367356.80553999729</v>
      </c>
      <c r="D6" s="249">
        <v>304929.97611999698</v>
      </c>
      <c r="E6" s="249">
        <v>129677.38592000119</v>
      </c>
      <c r="F6" s="249">
        <v>-237679.4196199961</v>
      </c>
      <c r="G6" s="250"/>
      <c r="H6" s="53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</row>
    <row r="7" spans="1:46" s="77" customFormat="1" ht="24" customHeight="1">
      <c r="A7" s="186" t="s">
        <v>104</v>
      </c>
      <c r="B7" s="242">
        <v>98541.17265000008</v>
      </c>
      <c r="C7" s="242">
        <v>48959</v>
      </c>
      <c r="D7" s="242">
        <v>-49582.17265000008</v>
      </c>
      <c r="E7" s="242">
        <v>108439</v>
      </c>
      <c r="F7" s="242">
        <v>59480</v>
      </c>
      <c r="G7" s="207"/>
      <c r="H7" s="53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</row>
    <row r="8" spans="1:46" s="77" customFormat="1" ht="24" customHeight="1">
      <c r="A8" s="186" t="s">
        <v>105</v>
      </c>
      <c r="B8" s="242">
        <v>-14632.471550001297</v>
      </c>
      <c r="C8" s="242">
        <v>-37683.260940000881</v>
      </c>
      <c r="D8" s="242">
        <v>-23050.789389999583</v>
      </c>
      <c r="E8" s="242">
        <v>-43564.493800000288</v>
      </c>
      <c r="F8" s="242">
        <v>-5881.2328599994071</v>
      </c>
      <c r="G8" s="207"/>
      <c r="H8" s="53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</row>
    <row r="9" spans="1:46" s="77" customFormat="1" ht="24" customHeight="1">
      <c r="A9" s="186" t="s">
        <v>106</v>
      </c>
      <c r="B9" s="242">
        <v>-671.59999999997672</v>
      </c>
      <c r="C9" s="242">
        <v>1155.2000000000698</v>
      </c>
      <c r="D9" s="242">
        <v>1826.8000000000466</v>
      </c>
      <c r="E9" s="242">
        <v>-7396.8999999999651</v>
      </c>
      <c r="F9" s="242">
        <v>-8552.1000000000349</v>
      </c>
      <c r="G9" s="207"/>
      <c r="H9" s="53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</row>
    <row r="10" spans="1:46" s="77" customFormat="1" ht="24" customHeight="1">
      <c r="A10" s="186" t="s">
        <v>107</v>
      </c>
      <c r="B10" s="242">
        <v>-49315.90000000014</v>
      </c>
      <c r="C10" s="242">
        <v>89252</v>
      </c>
      <c r="D10" s="242">
        <v>138567.90000000014</v>
      </c>
      <c r="E10" s="242">
        <v>11751</v>
      </c>
      <c r="F10" s="242">
        <v>-77501</v>
      </c>
      <c r="G10" s="207"/>
      <c r="H10" s="53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</row>
    <row r="11" spans="1:46" s="77" customFormat="1" ht="24" customHeight="1">
      <c r="A11" s="186" t="s">
        <v>108</v>
      </c>
      <c r="B11" s="242">
        <v>-10156</v>
      </c>
      <c r="C11" s="242">
        <v>-21169</v>
      </c>
      <c r="D11" s="242">
        <v>-11013</v>
      </c>
      <c r="E11" s="242">
        <v>-9965</v>
      </c>
      <c r="F11" s="242">
        <v>11204</v>
      </c>
      <c r="G11" s="207"/>
      <c r="H11" s="53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</row>
    <row r="12" spans="1:46" s="77" customFormat="1" ht="24" customHeight="1">
      <c r="A12" s="186" t="s">
        <v>110</v>
      </c>
      <c r="B12" s="242">
        <v>-2293.2999999999884</v>
      </c>
      <c r="C12" s="242">
        <v>-2672.9000000000815</v>
      </c>
      <c r="D12" s="242">
        <v>-379.60000000009313</v>
      </c>
      <c r="E12" s="242">
        <v>-3414.0000000001164</v>
      </c>
      <c r="F12" s="242">
        <v>-741.10000000003492</v>
      </c>
      <c r="G12" s="207"/>
      <c r="H12" s="53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</row>
    <row r="13" spans="1:46" s="77" customFormat="1" ht="24" customHeight="1">
      <c r="A13" s="186" t="s">
        <v>111</v>
      </c>
      <c r="B13" s="242">
        <v>637</v>
      </c>
      <c r="C13" s="242">
        <v>2865.4999999999418</v>
      </c>
      <c r="D13" s="242">
        <v>2228.4999999999418</v>
      </c>
      <c r="E13" s="242">
        <v>-1297.3000000000466</v>
      </c>
      <c r="F13" s="242">
        <v>-4162.7999999999884</v>
      </c>
      <c r="G13" s="207"/>
      <c r="H13" s="53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</row>
    <row r="14" spans="1:46" s="77" customFormat="1" ht="24" customHeight="1">
      <c r="A14" s="186" t="s">
        <v>112</v>
      </c>
      <c r="B14" s="242">
        <v>-116997.34399999981</v>
      </c>
      <c r="C14" s="242">
        <v>-45432.045679999748</v>
      </c>
      <c r="D14" s="242">
        <v>71565.29832000006</v>
      </c>
      <c r="E14" s="242">
        <v>1655.3960499998648</v>
      </c>
      <c r="F14" s="242">
        <v>47087.441729999613</v>
      </c>
      <c r="G14" s="207"/>
      <c r="H14" s="53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</row>
    <row r="15" spans="1:46" s="77" customFormat="1" ht="24" customHeight="1">
      <c r="A15" s="186" t="s">
        <v>114</v>
      </c>
      <c r="B15" s="242">
        <v>474</v>
      </c>
      <c r="C15" s="242">
        <v>16240</v>
      </c>
      <c r="D15" s="242">
        <v>15766</v>
      </c>
      <c r="E15" s="242">
        <v>217</v>
      </c>
      <c r="F15" s="242">
        <v>-16023</v>
      </c>
      <c r="G15" s="207"/>
      <c r="H15" s="53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</row>
    <row r="16" spans="1:46" s="77" customFormat="1" ht="24" customHeight="1">
      <c r="A16" s="186" t="s">
        <v>158</v>
      </c>
      <c r="B16" s="242">
        <v>1927.0000000004657</v>
      </c>
      <c r="C16" s="242">
        <v>-5776.8120000003837</v>
      </c>
      <c r="D16" s="242">
        <v>-7703.8120000008494</v>
      </c>
      <c r="E16" s="242">
        <v>2792.2330000000075</v>
      </c>
      <c r="F16" s="242">
        <v>8569.0450000003912</v>
      </c>
      <c r="G16" s="207"/>
      <c r="H16" s="53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</row>
    <row r="17" spans="1:46" s="77" customFormat="1" ht="24" customHeight="1">
      <c r="A17" s="186" t="s">
        <v>159</v>
      </c>
      <c r="B17" s="242">
        <v>143275.52699999977</v>
      </c>
      <c r="C17" s="242">
        <v>250700.80653000064</v>
      </c>
      <c r="D17" s="242">
        <v>107425.27953000087</v>
      </c>
      <c r="E17" s="242">
        <v>135865.2379999999</v>
      </c>
      <c r="F17" s="242">
        <v>-114835.56853000075</v>
      </c>
      <c r="G17" s="207"/>
      <c r="H17" s="53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</row>
    <row r="18" spans="1:46" s="77" customFormat="1" ht="24" customHeight="1">
      <c r="A18" s="186" t="s">
        <v>160</v>
      </c>
      <c r="B18" s="242">
        <v>-18938</v>
      </c>
      <c r="C18" s="242">
        <v>67415.200000000186</v>
      </c>
      <c r="D18" s="242">
        <v>86353.200000000186</v>
      </c>
      <c r="E18" s="242">
        <v>4954.2000000006519</v>
      </c>
      <c r="F18" s="242">
        <v>-62460.999999999534</v>
      </c>
      <c r="G18" s="207"/>
      <c r="H18" s="53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</row>
    <row r="19" spans="1:46" s="77" customFormat="1" ht="24" customHeight="1">
      <c r="A19" s="186" t="s">
        <v>161</v>
      </c>
      <c r="B19" s="242">
        <v>-4190.9000000001397</v>
      </c>
      <c r="C19" s="242">
        <v>36057.079999999958</v>
      </c>
      <c r="D19" s="242">
        <v>40247.980000000098</v>
      </c>
      <c r="E19" s="242">
        <v>-1081.9000000000233</v>
      </c>
      <c r="F19" s="242">
        <v>-37138.979999999981</v>
      </c>
      <c r="G19" s="207"/>
      <c r="H19" s="53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</row>
    <row r="20" spans="1:46" s="77" customFormat="1" ht="24" customHeight="1">
      <c r="A20" s="186" t="s">
        <v>162</v>
      </c>
      <c r="B20" s="242">
        <v>14774</v>
      </c>
      <c r="C20" s="242">
        <v>4361.7000000000116</v>
      </c>
      <c r="D20" s="242">
        <v>-10412.299999999988</v>
      </c>
      <c r="E20" s="242">
        <v>5571.3999999999651</v>
      </c>
      <c r="F20" s="242">
        <v>1209.6999999999534</v>
      </c>
      <c r="G20" s="207"/>
      <c r="H20" s="53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</row>
    <row r="21" spans="1:46" s="77" customFormat="1" ht="24" customHeight="1">
      <c r="A21" s="186" t="s">
        <v>163</v>
      </c>
      <c r="B21" s="242">
        <v>-2260.3999999999942</v>
      </c>
      <c r="C21" s="242">
        <v>2316.3000000000175</v>
      </c>
      <c r="D21" s="242">
        <v>4576.7000000000116</v>
      </c>
      <c r="E21" s="242">
        <v>-1803.7999999999884</v>
      </c>
      <c r="F21" s="242">
        <v>-4120.1000000000058</v>
      </c>
      <c r="G21" s="207"/>
      <c r="H21" s="53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</row>
    <row r="22" spans="1:46" s="77" customFormat="1" ht="24" customHeight="1">
      <c r="A22" s="186" t="s">
        <v>164</v>
      </c>
      <c r="B22" s="242">
        <v>289208.0999999987</v>
      </c>
      <c r="C22" s="242">
        <v>151927.48077999894</v>
      </c>
      <c r="D22" s="242">
        <v>-137280.61921999976</v>
      </c>
      <c r="E22" s="242">
        <v>371.10000000055879</v>
      </c>
      <c r="F22" s="242">
        <v>-151556.38077999838</v>
      </c>
      <c r="G22" s="207"/>
      <c r="H22" s="53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</row>
    <row r="23" spans="1:46" s="77" customFormat="1" ht="24" customHeight="1">
      <c r="A23" s="186" t="s">
        <v>165</v>
      </c>
      <c r="B23" s="242">
        <v>-20126</v>
      </c>
      <c r="C23" s="242">
        <v>128817.10000000009</v>
      </c>
      <c r="D23" s="242">
        <v>148943.10000000009</v>
      </c>
      <c r="E23" s="242">
        <v>-22752</v>
      </c>
      <c r="F23" s="242">
        <v>-151569.10000000009</v>
      </c>
      <c r="G23" s="207"/>
      <c r="H23" s="53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</row>
    <row r="24" spans="1:46" s="77" customFormat="1" ht="24" customHeight="1">
      <c r="A24" s="186" t="s">
        <v>166</v>
      </c>
      <c r="B24" s="242">
        <v>-36124.269530000165</v>
      </c>
      <c r="C24" s="242">
        <v>-50123.07716999948</v>
      </c>
      <c r="D24" s="242">
        <v>-13998.807639999315</v>
      </c>
      <c r="E24" s="242">
        <v>-21633.238180000335</v>
      </c>
      <c r="F24" s="242">
        <v>28489.838989999145</v>
      </c>
      <c r="G24" s="207"/>
      <c r="H24" s="53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</row>
    <row r="25" spans="1:46" s="77" customFormat="1" ht="24" customHeight="1">
      <c r="A25" s="186" t="s">
        <v>167</v>
      </c>
      <c r="B25" s="242">
        <v>7865</v>
      </c>
      <c r="C25" s="242">
        <v>17702</v>
      </c>
      <c r="D25" s="242">
        <v>9837</v>
      </c>
      <c r="E25" s="242">
        <v>2113</v>
      </c>
      <c r="F25" s="242">
        <v>-15589</v>
      </c>
      <c r="G25" s="207"/>
      <c r="H25" s="53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</row>
    <row r="26" spans="1:46" s="77" customFormat="1" ht="24" customHeight="1">
      <c r="A26" s="186" t="s">
        <v>168</v>
      </c>
      <c r="B26" s="242">
        <v>-33733.870000000577</v>
      </c>
      <c r="C26" s="242">
        <v>80381.333820000291</v>
      </c>
      <c r="D26" s="242">
        <v>114115.20382000087</v>
      </c>
      <c r="E26" s="242">
        <v>7493.7999999988824</v>
      </c>
      <c r="F26" s="242">
        <v>-72887.533820001408</v>
      </c>
      <c r="G26" s="207"/>
      <c r="H26" s="53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</row>
    <row r="27" spans="1:46" s="77" customFormat="1" ht="24" customHeight="1">
      <c r="A27" s="186" t="s">
        <v>169</v>
      </c>
      <c r="B27" s="242">
        <v>61.999999998137355</v>
      </c>
      <c r="C27" s="242">
        <v>265059.72550999932</v>
      </c>
      <c r="D27" s="242">
        <v>264997.72551000118</v>
      </c>
      <c r="E27" s="242">
        <v>61.299999998882413</v>
      </c>
      <c r="F27" s="242">
        <v>-264998.42551000044</v>
      </c>
      <c r="G27" s="207"/>
      <c r="H27" s="53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</row>
    <row r="28" spans="1:46" s="77" customFormat="1" ht="24" customHeight="1">
      <c r="A28" s="186" t="s">
        <v>171</v>
      </c>
      <c r="B28" s="242">
        <v>153.10000000009313</v>
      </c>
      <c r="C28" s="242">
        <v>4110.7126800003462</v>
      </c>
      <c r="D28" s="242">
        <v>3957.612680000253</v>
      </c>
      <c r="E28" s="242">
        <v>41.599999999627471</v>
      </c>
      <c r="F28" s="242">
        <v>-4069.1126800007187</v>
      </c>
      <c r="G28" s="207"/>
      <c r="H28" s="53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pans="1:46" s="77" customFormat="1" ht="24" customHeight="1">
      <c r="A29" s="186" t="s">
        <v>172</v>
      </c>
      <c r="B29" s="242">
        <v>-50038.025499999989</v>
      </c>
      <c r="C29" s="242">
        <v>-52273.291209999938</v>
      </c>
      <c r="D29" s="242">
        <v>-2235.2657099999487</v>
      </c>
      <c r="E29" s="242">
        <v>-37243.12200000044</v>
      </c>
      <c r="F29" s="242">
        <v>15030.169209999498</v>
      </c>
      <c r="G29" s="207"/>
      <c r="H29" s="53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pans="1:46" s="77" customFormat="1" ht="24" customHeight="1">
      <c r="A30" s="186" t="s">
        <v>173</v>
      </c>
      <c r="B30" s="242">
        <v>-79516.387588600628</v>
      </c>
      <c r="C30" s="242">
        <v>69094.051349998452</v>
      </c>
      <c r="D30" s="242">
        <v>148610.43893859908</v>
      </c>
      <c r="E30" s="242">
        <v>-186528.67199999932</v>
      </c>
      <c r="F30" s="242">
        <v>-255622.72334999777</v>
      </c>
      <c r="G30" s="207"/>
      <c r="H30" s="53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</row>
    <row r="31" spans="1:46" s="77" customFormat="1" ht="24" customHeight="1">
      <c r="A31" s="252" t="s">
        <v>174</v>
      </c>
      <c r="B31" s="253">
        <v>-5591.8000000000466</v>
      </c>
      <c r="C31" s="253">
        <v>-5432.4434399998281</v>
      </c>
      <c r="D31" s="253">
        <v>159.35656000021845</v>
      </c>
      <c r="E31" s="253">
        <v>-5758.8999999999069</v>
      </c>
      <c r="F31" s="253">
        <v>-326.45656000007875</v>
      </c>
      <c r="G31" s="218"/>
      <c r="H31" s="53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</row>
    <row r="32" spans="1:46" s="76" customFormat="1" ht="25.5" customHeight="1">
      <c r="A32" s="254" t="str">
        <f>CHD!B1</f>
        <v>26 Kantone</v>
      </c>
      <c r="B32" s="255">
        <v>174757.46090139484</v>
      </c>
      <c r="C32" s="255">
        <v>1383209.1657699952</v>
      </c>
      <c r="D32" s="255">
        <v>1208451.7048686002</v>
      </c>
      <c r="E32" s="255">
        <v>68564.326989999099</v>
      </c>
      <c r="F32" s="255">
        <v>-1314644.8387799961</v>
      </c>
      <c r="G32" s="219"/>
      <c r="H32" s="75"/>
    </row>
    <row r="33" spans="1:8" s="76" customFormat="1" ht="12" customHeight="1" thickBot="1">
      <c r="A33" s="175"/>
      <c r="B33" s="176"/>
      <c r="C33" s="176"/>
      <c r="D33" s="176"/>
      <c r="E33" s="176"/>
      <c r="F33" s="216"/>
      <c r="G33" s="143"/>
      <c r="H33" s="75"/>
    </row>
    <row r="34" spans="1:8" ht="15.75" thickTop="1">
      <c r="A34" s="150" t="s">
        <v>21</v>
      </c>
      <c r="B34" s="177"/>
      <c r="C34" s="177"/>
      <c r="D34" s="177"/>
      <c r="E34" s="177"/>
      <c r="F34" s="125"/>
      <c r="G34" s="44"/>
    </row>
    <row r="35" spans="1:8" ht="15">
      <c r="A35" s="76"/>
      <c r="B35" s="78"/>
      <c r="C35" s="78"/>
      <c r="D35" s="78"/>
      <c r="E35" s="78"/>
      <c r="F35" s="125"/>
      <c r="G35" s="4"/>
    </row>
    <row r="36" spans="1:8">
      <c r="A36" s="83"/>
      <c r="B36" s="82"/>
      <c r="C36" s="82"/>
      <c r="D36" s="82"/>
      <c r="E36" s="82"/>
      <c r="F36" s="82"/>
      <c r="G36" s="4"/>
    </row>
    <row r="37" spans="1:8">
      <c r="A37" s="83"/>
      <c r="B37" s="82"/>
      <c r="C37" s="82"/>
      <c r="D37" s="82"/>
      <c r="E37" s="82"/>
      <c r="F37" s="82"/>
      <c r="G37" s="4"/>
    </row>
    <row r="38" spans="1:8">
      <c r="A38" s="83"/>
      <c r="B38" s="82"/>
      <c r="C38" s="82"/>
      <c r="D38" s="82"/>
      <c r="E38" s="82"/>
      <c r="F38" s="82"/>
    </row>
    <row r="39" spans="1:8">
      <c r="A39" s="83"/>
      <c r="B39" s="82"/>
      <c r="C39" s="82"/>
      <c r="D39" s="82"/>
      <c r="E39" s="82"/>
      <c r="F39" s="82"/>
    </row>
    <row r="40" spans="1:8">
      <c r="A40" s="83"/>
      <c r="B40" s="82"/>
      <c r="C40" s="82"/>
      <c r="D40" s="82"/>
      <c r="E40" s="82"/>
      <c r="F40" s="82"/>
    </row>
    <row r="41" spans="1:8">
      <c r="A41" s="83"/>
      <c r="B41" s="82"/>
      <c r="C41" s="82"/>
      <c r="D41" s="82"/>
      <c r="E41" s="82"/>
      <c r="F41" s="82"/>
    </row>
    <row r="42" spans="1:8">
      <c r="B42" s="82"/>
      <c r="C42" s="82"/>
      <c r="D42" s="82"/>
      <c r="E42" s="82"/>
      <c r="F42" s="82"/>
    </row>
    <row r="43" spans="1:8">
      <c r="A43" s="83"/>
      <c r="B43" s="82"/>
      <c r="C43" s="82"/>
      <c r="D43" s="82"/>
      <c r="E43" s="82"/>
      <c r="F43" s="82"/>
    </row>
    <row r="44" spans="1:8">
      <c r="B44" s="82"/>
      <c r="C44" s="82"/>
      <c r="D44" s="82"/>
      <c r="E44" s="82"/>
      <c r="F44" s="82"/>
    </row>
    <row r="45" spans="1:8">
      <c r="B45" s="82"/>
      <c r="C45" s="82"/>
      <c r="D45" s="82"/>
      <c r="E45" s="82"/>
      <c r="F45" s="82"/>
    </row>
    <row r="46" spans="1:8">
      <c r="B46" s="82"/>
      <c r="C46" s="82"/>
      <c r="D46" s="82"/>
      <c r="E46" s="82"/>
      <c r="F46" s="82"/>
    </row>
    <row r="47" spans="1:8">
      <c r="B47" s="82"/>
      <c r="C47" s="82"/>
      <c r="D47" s="82"/>
      <c r="E47" s="82"/>
      <c r="F47" s="82"/>
    </row>
    <row r="48" spans="1:8">
      <c r="B48" s="82"/>
      <c r="C48" s="82"/>
      <c r="D48" s="82"/>
      <c r="E48" s="82"/>
      <c r="F48" s="82"/>
    </row>
    <row r="49" spans="1:6">
      <c r="A49" s="83"/>
      <c r="B49" s="82"/>
      <c r="C49" s="82"/>
      <c r="D49" s="82"/>
      <c r="E49" s="82"/>
      <c r="F49" s="82"/>
    </row>
    <row r="50" spans="1:6">
      <c r="A50" s="83"/>
      <c r="B50" s="82"/>
      <c r="C50" s="82"/>
      <c r="D50" s="82"/>
      <c r="E50" s="82"/>
      <c r="F50" s="82"/>
    </row>
    <row r="51" spans="1:6">
      <c r="A51" s="83"/>
      <c r="B51" s="82"/>
      <c r="C51" s="82"/>
      <c r="D51" s="82"/>
      <c r="E51" s="82"/>
      <c r="F51" s="82"/>
    </row>
    <row r="52" spans="1:6">
      <c r="B52" s="82"/>
      <c r="C52" s="82"/>
      <c r="D52" s="82"/>
      <c r="E52" s="82"/>
      <c r="F52" s="82"/>
    </row>
    <row r="53" spans="1:6">
      <c r="B53" s="82"/>
      <c r="C53" s="82"/>
      <c r="D53" s="82"/>
      <c r="E53" s="82"/>
      <c r="F53" s="82"/>
    </row>
    <row r="54" spans="1:6">
      <c r="B54" s="82"/>
      <c r="C54" s="82"/>
      <c r="D54" s="82"/>
      <c r="E54" s="82"/>
      <c r="F54" s="82"/>
    </row>
    <row r="55" spans="1:6">
      <c r="B55" s="82"/>
      <c r="C55" s="82"/>
      <c r="D55" s="82"/>
      <c r="E55" s="82"/>
      <c r="F55" s="82"/>
    </row>
    <row r="56" spans="1:6">
      <c r="B56" s="82"/>
      <c r="C56" s="82"/>
      <c r="D56" s="82"/>
      <c r="E56" s="82"/>
      <c r="F56" s="82"/>
    </row>
    <row r="57" spans="1:6">
      <c r="B57" s="82"/>
      <c r="C57" s="82"/>
      <c r="D57" s="82"/>
      <c r="E57" s="82"/>
      <c r="F57" s="82"/>
    </row>
    <row r="58" spans="1:6">
      <c r="B58" s="82"/>
      <c r="C58" s="82"/>
      <c r="D58" s="82"/>
      <c r="E58" s="82"/>
      <c r="F58" s="82"/>
    </row>
    <row r="59" spans="1:6">
      <c r="B59" s="82"/>
      <c r="C59" s="82"/>
      <c r="D59" s="82"/>
      <c r="E59" s="82"/>
      <c r="F59" s="82"/>
    </row>
    <row r="60" spans="1:6">
      <c r="B60" s="82"/>
      <c r="C60" s="82"/>
      <c r="D60" s="82"/>
      <c r="E60" s="82"/>
      <c r="F60" s="82"/>
    </row>
    <row r="61" spans="1:6">
      <c r="B61" s="82"/>
      <c r="C61" s="82"/>
      <c r="D61" s="82"/>
      <c r="E61" s="82"/>
      <c r="F61" s="82"/>
    </row>
    <row r="62" spans="1:6">
      <c r="A62" s="83"/>
      <c r="B62" s="82"/>
      <c r="C62" s="82"/>
      <c r="D62" s="82"/>
      <c r="E62" s="82"/>
      <c r="F62" s="82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14.05.2018</oddHeader>
    <oddFooter>&amp;LQuelle: FkF Mai 2018&amp;RBlatt &amp;P /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pageSetUpPr fitToPage="1"/>
  </sheetPr>
  <dimension ref="A1:BE62"/>
  <sheetViews>
    <sheetView view="pageLayout" zoomScaleNormal="100" workbookViewId="0">
      <selection activeCell="L46" sqref="L46"/>
    </sheetView>
  </sheetViews>
  <sheetFormatPr baseColWidth="10" defaultRowHeight="12.75"/>
  <cols>
    <col min="1" max="1" width="19.7109375" style="80" customWidth="1"/>
    <col min="2" max="4" width="15.28515625" style="84" customWidth="1"/>
    <col min="5" max="5" width="15.28515625" style="86" customWidth="1"/>
    <col min="6" max="6" width="15.85546875" style="84" customWidth="1"/>
    <col min="7" max="7" width="2.140625" customWidth="1"/>
    <col min="8" max="8" width="11.42578125" style="65" customWidth="1"/>
    <col min="9" max="9" width="13.7109375" style="71" hidden="1" customWidth="1"/>
    <col min="10" max="10" width="13.42578125" style="71" customWidth="1"/>
    <col min="11" max="57" width="11.42578125" style="52" customWidth="1"/>
  </cols>
  <sheetData>
    <row r="1" spans="1:57" s="69" customFormat="1" ht="36" customHeight="1" thickBot="1">
      <c r="A1" s="256" t="s">
        <v>14</v>
      </c>
      <c r="B1" s="257"/>
      <c r="C1" s="256"/>
      <c r="D1" s="256"/>
      <c r="E1" s="256"/>
      <c r="F1" s="256"/>
      <c r="G1" s="4"/>
      <c r="H1" s="66"/>
      <c r="I1" s="67"/>
      <c r="J1" s="67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</row>
    <row r="2" spans="1:57" ht="15" customHeight="1" thickTop="1">
      <c r="A2" s="123" t="s">
        <v>2</v>
      </c>
      <c r="B2" s="188" t="s">
        <v>22</v>
      </c>
      <c r="C2" s="188" t="s">
        <v>23</v>
      </c>
      <c r="D2" s="188" t="s">
        <v>24</v>
      </c>
      <c r="E2" s="188" t="s">
        <v>22</v>
      </c>
      <c r="F2" s="70" t="s">
        <v>24</v>
      </c>
      <c r="G2" s="138"/>
      <c r="I2" s="42"/>
    </row>
    <row r="3" spans="1:57" ht="15">
      <c r="A3" s="72" t="s">
        <v>1</v>
      </c>
      <c r="B3" s="189" t="s">
        <v>22</v>
      </c>
      <c r="C3" s="189" t="s">
        <v>23</v>
      </c>
      <c r="D3" s="190" t="s">
        <v>186</v>
      </c>
      <c r="E3" s="189" t="s">
        <v>22</v>
      </c>
      <c r="F3" s="213" t="s">
        <v>187</v>
      </c>
      <c r="G3" s="220"/>
      <c r="I3" s="42"/>
    </row>
    <row r="4" spans="1:57">
      <c r="A4" s="127">
        <v>0</v>
      </c>
      <c r="B4" s="191">
        <v>2017</v>
      </c>
      <c r="C4" s="191">
        <v>2017</v>
      </c>
      <c r="D4" s="192">
        <v>0</v>
      </c>
      <c r="E4" s="191">
        <v>2018</v>
      </c>
      <c r="F4" s="128">
        <v>0</v>
      </c>
      <c r="G4" s="142"/>
      <c r="I4" s="42"/>
    </row>
    <row r="5" spans="1:57" s="77" customFormat="1" ht="28.5" customHeight="1">
      <c r="A5" s="126" t="s">
        <v>16</v>
      </c>
      <c r="B5" s="197"/>
      <c r="C5" s="198">
        <v>0</v>
      </c>
      <c r="D5" s="193">
        <v>0</v>
      </c>
      <c r="E5" s="199" t="s">
        <v>0</v>
      </c>
      <c r="F5" s="214">
        <v>0</v>
      </c>
      <c r="G5" s="221"/>
      <c r="H5" s="53"/>
      <c r="I5" s="74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</row>
    <row r="6" spans="1:57" s="77" customFormat="1" ht="24" customHeight="1">
      <c r="A6" s="187" t="s">
        <v>27</v>
      </c>
      <c r="B6" s="145">
        <v>-201294.14057999977</v>
      </c>
      <c r="C6" s="145">
        <v>133927.45998999709</v>
      </c>
      <c r="D6" s="146">
        <v>335221.60056999687</v>
      </c>
      <c r="E6" s="195">
        <v>-289913.69207999879</v>
      </c>
      <c r="F6" s="222">
        <v>-423841.15206999588</v>
      </c>
      <c r="G6" s="217"/>
      <c r="H6" s="53"/>
      <c r="I6" s="74"/>
      <c r="J6" s="75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</row>
    <row r="7" spans="1:57" s="77" customFormat="1" ht="24" customHeight="1">
      <c r="A7" s="196" t="s">
        <v>104</v>
      </c>
      <c r="B7" s="90">
        <v>-162847.23776999989</v>
      </c>
      <c r="C7" s="90">
        <v>53142.033500000136</v>
      </c>
      <c r="D7" s="90">
        <v>215989.27127000003</v>
      </c>
      <c r="E7" s="200">
        <v>-116029.38399999996</v>
      </c>
      <c r="F7" s="223">
        <v>-169171.4175000001</v>
      </c>
      <c r="G7" s="207"/>
      <c r="H7" s="53"/>
      <c r="I7" s="74"/>
      <c r="J7" s="75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</row>
    <row r="8" spans="1:57" s="77" customFormat="1" ht="24" customHeight="1">
      <c r="A8" s="196" t="s">
        <v>105</v>
      </c>
      <c r="B8" s="90">
        <v>-15816.95975000129</v>
      </c>
      <c r="C8" s="90">
        <v>19621.709919999121</v>
      </c>
      <c r="D8" s="90">
        <v>35438.66967000041</v>
      </c>
      <c r="E8" s="148">
        <v>-112810.71195000035</v>
      </c>
      <c r="F8" s="223">
        <v>-132432.42186999947</v>
      </c>
      <c r="G8" s="207"/>
      <c r="H8" s="53"/>
      <c r="I8" s="74"/>
      <c r="J8" s="75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</row>
    <row r="9" spans="1:57" s="77" customFormat="1" ht="24" customHeight="1">
      <c r="A9" s="196" t="s">
        <v>106</v>
      </c>
      <c r="B9" s="90">
        <v>-25694.399999999983</v>
      </c>
      <c r="C9" s="90">
        <v>-16269.899999999941</v>
      </c>
      <c r="D9" s="90">
        <v>9424.5000000000418</v>
      </c>
      <c r="E9" s="148">
        <v>-28551.79999999997</v>
      </c>
      <c r="F9" s="223">
        <v>-12281.900000000029</v>
      </c>
      <c r="G9" s="207"/>
      <c r="H9" s="53"/>
      <c r="I9" s="74"/>
      <c r="J9" s="75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</row>
    <row r="10" spans="1:57" s="77" customFormat="1" ht="24" customHeight="1">
      <c r="A10" s="196" t="s">
        <v>107</v>
      </c>
      <c r="B10" s="90">
        <v>-6320.5000000001382</v>
      </c>
      <c r="C10" s="90">
        <v>127224</v>
      </c>
      <c r="D10" s="90">
        <v>133544.50000000015</v>
      </c>
      <c r="E10" s="90">
        <v>41796</v>
      </c>
      <c r="F10" s="223">
        <v>-85428</v>
      </c>
      <c r="G10" s="207"/>
      <c r="H10" s="53"/>
      <c r="I10" s="74"/>
      <c r="J10" s="75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</row>
    <row r="11" spans="1:57" s="77" customFormat="1" ht="24" customHeight="1">
      <c r="A11" s="196" t="s">
        <v>108</v>
      </c>
      <c r="B11" s="90">
        <v>-23543</v>
      </c>
      <c r="C11" s="90">
        <v>-8052</v>
      </c>
      <c r="D11" s="90">
        <v>15491</v>
      </c>
      <c r="E11" s="90">
        <v>-40196</v>
      </c>
      <c r="F11" s="223">
        <v>-32144</v>
      </c>
      <c r="G11" s="207"/>
      <c r="H11" s="53"/>
      <c r="I11" s="74"/>
      <c r="J11" s="75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</row>
    <row r="12" spans="1:57" s="77" customFormat="1" ht="24" customHeight="1">
      <c r="A12" s="196" t="s">
        <v>110</v>
      </c>
      <c r="B12" s="148">
        <v>-15279.499999999985</v>
      </c>
      <c r="C12" s="148">
        <v>-6578.3000000000793</v>
      </c>
      <c r="D12" s="90">
        <v>8701.1999999999061</v>
      </c>
      <c r="E12" s="148">
        <v>-21043.500000000116</v>
      </c>
      <c r="F12" s="223">
        <v>-14465.200000000037</v>
      </c>
      <c r="G12" s="207"/>
      <c r="H12" s="53"/>
      <c r="I12" s="74"/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</row>
    <row r="13" spans="1:57" s="77" customFormat="1" ht="24" customHeight="1">
      <c r="A13" s="196" t="s">
        <v>111</v>
      </c>
      <c r="B13" s="90">
        <v>-8682</v>
      </c>
      <c r="C13" s="90">
        <v>19306.999999999938</v>
      </c>
      <c r="D13" s="90">
        <v>27988.999999999938</v>
      </c>
      <c r="E13" s="148">
        <v>-4695.6000000000477</v>
      </c>
      <c r="F13" s="223">
        <v>-24002.599999999984</v>
      </c>
      <c r="G13" s="207"/>
      <c r="H13" s="53"/>
      <c r="I13" s="74"/>
      <c r="J13" s="75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</row>
    <row r="14" spans="1:57" s="77" customFormat="1" ht="24" customHeight="1">
      <c r="A14" s="196" t="s">
        <v>112</v>
      </c>
      <c r="B14" s="90">
        <v>-154998.2439999998</v>
      </c>
      <c r="C14" s="90">
        <v>-81228.549849999748</v>
      </c>
      <c r="D14" s="90">
        <v>73769.694150000054</v>
      </c>
      <c r="E14" s="148">
        <v>-73828.627000000124</v>
      </c>
      <c r="F14" s="223">
        <v>7399.9228499996243</v>
      </c>
      <c r="G14" s="207"/>
      <c r="H14" s="53"/>
      <c r="I14" s="74"/>
      <c r="J14" s="75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</row>
    <row r="15" spans="1:57" s="77" customFormat="1" ht="24" customHeight="1">
      <c r="A15" s="196" t="s">
        <v>114</v>
      </c>
      <c r="B15" s="148">
        <v>-35520</v>
      </c>
      <c r="C15" s="148">
        <v>-27128</v>
      </c>
      <c r="D15" s="90">
        <v>8392</v>
      </c>
      <c r="E15" s="148">
        <v>-55432</v>
      </c>
      <c r="F15" s="223">
        <v>-28304</v>
      </c>
      <c r="G15" s="207"/>
      <c r="H15" s="53"/>
      <c r="I15" s="74"/>
      <c r="J15" s="75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</row>
    <row r="16" spans="1:57" s="77" customFormat="1" ht="24" customHeight="1">
      <c r="A16" s="89" t="s">
        <v>158</v>
      </c>
      <c r="B16" s="90">
        <v>-45818.49999999952</v>
      </c>
      <c r="C16" s="90">
        <v>-42483.879000000365</v>
      </c>
      <c r="D16" s="90">
        <v>3334.6209999991552</v>
      </c>
      <c r="E16" s="149">
        <v>-63030.963999999978</v>
      </c>
      <c r="F16" s="215">
        <v>-20547.084999999614</v>
      </c>
      <c r="G16" s="207"/>
      <c r="H16" s="53"/>
      <c r="I16" s="74"/>
      <c r="J16" s="75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</row>
    <row r="17" spans="1:57" s="77" customFormat="1" ht="24" customHeight="1">
      <c r="A17" s="89" t="s">
        <v>159</v>
      </c>
      <c r="B17" s="90">
        <v>-154355.55000000022</v>
      </c>
      <c r="C17" s="90">
        <v>54641.162940000591</v>
      </c>
      <c r="D17" s="90">
        <v>208996.71294000081</v>
      </c>
      <c r="E17" s="99">
        <v>-60485.571000000113</v>
      </c>
      <c r="F17" s="215">
        <v>-115126.7339400007</v>
      </c>
      <c r="G17" s="207"/>
      <c r="H17" s="53"/>
      <c r="I17" s="74"/>
      <c r="J17" s="75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</row>
    <row r="18" spans="1:57" s="77" customFormat="1" ht="24" customHeight="1">
      <c r="A18" s="89" t="s">
        <v>160</v>
      </c>
      <c r="B18" s="148">
        <v>-210360.8</v>
      </c>
      <c r="C18" s="148">
        <v>164186.53000000014</v>
      </c>
      <c r="D18" s="90">
        <v>374547.33000000013</v>
      </c>
      <c r="E18" s="147">
        <v>-120043.09999999934</v>
      </c>
      <c r="F18" s="215">
        <v>-284229.62999999948</v>
      </c>
      <c r="G18" s="207"/>
      <c r="H18" s="53"/>
      <c r="I18" s="74"/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</row>
    <row r="19" spans="1:57" s="77" customFormat="1" ht="24" customHeight="1">
      <c r="A19" s="89" t="s">
        <v>161</v>
      </c>
      <c r="B19" s="90">
        <v>572.5999999998603</v>
      </c>
      <c r="C19" s="90">
        <v>95359.599999999962</v>
      </c>
      <c r="D19" s="90">
        <v>94787.000000000102</v>
      </c>
      <c r="E19" s="100">
        <v>-21684.500000000022</v>
      </c>
      <c r="F19" s="215">
        <v>-117044.09999999998</v>
      </c>
      <c r="G19" s="207"/>
      <c r="H19" s="53"/>
      <c r="I19" s="74"/>
      <c r="J19" s="75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</row>
    <row r="20" spans="1:57" s="77" customFormat="1" ht="24" customHeight="1">
      <c r="A20" s="89" t="s">
        <v>162</v>
      </c>
      <c r="B20" s="90">
        <v>-6021</v>
      </c>
      <c r="C20" s="90">
        <v>-10532.099999999988</v>
      </c>
      <c r="D20" s="90">
        <v>-4511.0999999999876</v>
      </c>
      <c r="E20" s="100">
        <v>-5051.6000000000349</v>
      </c>
      <c r="F20" s="215">
        <v>5480.4999999999527</v>
      </c>
      <c r="G20" s="207"/>
      <c r="H20" s="53"/>
      <c r="I20" s="74"/>
      <c r="J20" s="75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</row>
    <row r="21" spans="1:57" s="77" customFormat="1" ht="24" customHeight="1">
      <c r="A21" s="89" t="s">
        <v>163</v>
      </c>
      <c r="B21" s="90">
        <v>-10153.399999999994</v>
      </c>
      <c r="C21" s="90">
        <v>4634.200000000018</v>
      </c>
      <c r="D21" s="90">
        <v>14787.600000000013</v>
      </c>
      <c r="E21" s="100">
        <v>-12697.999999999989</v>
      </c>
      <c r="F21" s="215">
        <v>-17332.200000000008</v>
      </c>
      <c r="G21" s="207"/>
      <c r="H21" s="53"/>
      <c r="I21" s="74"/>
      <c r="J21" s="75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</row>
    <row r="22" spans="1:57" s="77" customFormat="1" ht="24" customHeight="1">
      <c r="A22" s="89" t="s">
        <v>164</v>
      </c>
      <c r="B22" s="90">
        <v>-428325.90000000136</v>
      </c>
      <c r="C22" s="90">
        <v>-167212.10030000116</v>
      </c>
      <c r="D22" s="90">
        <v>261113.79970000021</v>
      </c>
      <c r="E22" s="100">
        <v>-303266.59999999939</v>
      </c>
      <c r="F22" s="215">
        <v>-136054.49969999824</v>
      </c>
      <c r="G22" s="207"/>
      <c r="H22" s="53"/>
      <c r="I22" s="74"/>
      <c r="J22" s="75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</row>
    <row r="23" spans="1:57" s="77" customFormat="1" ht="24" customHeight="1">
      <c r="A23" s="89" t="s">
        <v>165</v>
      </c>
      <c r="B23" s="90">
        <v>-80006</v>
      </c>
      <c r="C23" s="90">
        <v>85906.800000000047</v>
      </c>
      <c r="D23" s="90">
        <v>165912.80000000005</v>
      </c>
      <c r="E23" s="100">
        <v>-106014</v>
      </c>
      <c r="F23" s="215">
        <v>-191920.80000000005</v>
      </c>
      <c r="G23" s="207"/>
      <c r="H23" s="53"/>
      <c r="I23" s="74"/>
      <c r="J23" s="75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</row>
    <row r="24" spans="1:57" s="77" customFormat="1" ht="24" customHeight="1">
      <c r="A24" s="89" t="s">
        <v>166</v>
      </c>
      <c r="B24" s="90">
        <v>-14778.912000000215</v>
      </c>
      <c r="C24" s="90">
        <v>109534.4536300005</v>
      </c>
      <c r="D24" s="90">
        <v>124313.36563000071</v>
      </c>
      <c r="E24" s="100">
        <v>37898.520999999717</v>
      </c>
      <c r="F24" s="215">
        <v>-71635.932630000782</v>
      </c>
      <c r="G24" s="207"/>
      <c r="H24" s="53"/>
      <c r="I24" s="74"/>
      <c r="J24" s="75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</row>
    <row r="25" spans="1:57" s="77" customFormat="1" ht="24" customHeight="1">
      <c r="A25" s="89" t="s">
        <v>167</v>
      </c>
      <c r="B25" s="90">
        <v>-37655</v>
      </c>
      <c r="C25" s="90">
        <v>9221</v>
      </c>
      <c r="D25" s="90">
        <v>46876</v>
      </c>
      <c r="E25" s="147">
        <v>-27856</v>
      </c>
      <c r="F25" s="215">
        <v>-37077</v>
      </c>
      <c r="G25" s="207"/>
      <c r="H25" s="53"/>
      <c r="I25" s="74"/>
      <c r="J25" s="75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</row>
    <row r="26" spans="1:57" s="77" customFormat="1" ht="24" customHeight="1">
      <c r="A26" s="89" t="s">
        <v>168</v>
      </c>
      <c r="B26" s="90">
        <v>-65578.770000000542</v>
      </c>
      <c r="C26" s="90">
        <v>106548.63832000029</v>
      </c>
      <c r="D26" s="90">
        <v>172127.40832000083</v>
      </c>
      <c r="E26" s="100">
        <v>50802.399999998917</v>
      </c>
      <c r="F26" s="215">
        <v>-55746.238320001372</v>
      </c>
      <c r="G26" s="207"/>
      <c r="H26" s="53"/>
      <c r="I26" s="74"/>
      <c r="J26" s="75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</row>
    <row r="27" spans="1:57" s="77" customFormat="1" ht="24" customHeight="1">
      <c r="A27" s="89" t="s">
        <v>169</v>
      </c>
      <c r="B27" s="90">
        <v>-149233.80000000188</v>
      </c>
      <c r="C27" s="90">
        <v>608302.19664999924</v>
      </c>
      <c r="D27" s="90">
        <v>757535.99665000115</v>
      </c>
      <c r="E27" s="99">
        <v>-187186.50000000116</v>
      </c>
      <c r="F27" s="215">
        <v>-795488.69665000041</v>
      </c>
      <c r="G27" s="207"/>
      <c r="H27" s="53"/>
      <c r="I27" s="74"/>
      <c r="J27" s="75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</row>
    <row r="28" spans="1:57" s="77" customFormat="1" ht="24" customHeight="1">
      <c r="A28" s="89" t="s">
        <v>171</v>
      </c>
      <c r="B28" s="90">
        <v>503.20000000006985</v>
      </c>
      <c r="C28" s="90">
        <v>7241.3636000003899</v>
      </c>
      <c r="D28" s="90">
        <v>6738.16360000032</v>
      </c>
      <c r="E28" s="100">
        <v>-4988.5000000003492</v>
      </c>
      <c r="F28" s="215">
        <v>-12229.863600000739</v>
      </c>
      <c r="G28" s="207"/>
      <c r="H28" s="53"/>
      <c r="I28" s="74"/>
      <c r="J28" s="75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</row>
    <row r="29" spans="1:57" s="77" customFormat="1" ht="24" customHeight="1">
      <c r="A29" s="89" t="s">
        <v>172</v>
      </c>
      <c r="B29" s="90">
        <v>-62185.61761999999</v>
      </c>
      <c r="C29" s="90">
        <v>-47009.300959999942</v>
      </c>
      <c r="D29" s="90">
        <v>15176.316660000048</v>
      </c>
      <c r="E29" s="100">
        <v>-69501.316000000443</v>
      </c>
      <c r="F29" s="215">
        <v>-22492.0150400005</v>
      </c>
      <c r="G29" s="207"/>
      <c r="H29" s="53"/>
      <c r="I29" s="74"/>
      <c r="J29" s="75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</row>
    <row r="30" spans="1:57" s="77" customFormat="1" ht="24" customHeight="1">
      <c r="A30" s="89" t="s">
        <v>173</v>
      </c>
      <c r="B30" s="90">
        <v>-424459.11358860054</v>
      </c>
      <c r="C30" s="90">
        <v>-40455.538870001561</v>
      </c>
      <c r="D30" s="90">
        <v>384003.57471859897</v>
      </c>
      <c r="E30" s="99">
        <v>-465744.79799999931</v>
      </c>
      <c r="F30" s="215">
        <v>-425289.25912999775</v>
      </c>
      <c r="G30" s="207"/>
      <c r="H30" s="53"/>
      <c r="I30" s="58"/>
      <c r="J30" s="75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</row>
    <row r="31" spans="1:57" s="77" customFormat="1" ht="24" customHeight="1">
      <c r="A31" s="89" t="s">
        <v>174</v>
      </c>
      <c r="B31" s="90">
        <v>-10049.100000000042</v>
      </c>
      <c r="C31" s="90">
        <v>666.82615000016085</v>
      </c>
      <c r="D31" s="90">
        <v>10715.926150000203</v>
      </c>
      <c r="E31" s="147">
        <v>-8981.8999999999105</v>
      </c>
      <c r="F31" s="215">
        <v>-9648.7261500000714</v>
      </c>
      <c r="G31" s="218"/>
      <c r="H31" s="53"/>
      <c r="I31" s="74"/>
      <c r="J31" s="75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</row>
    <row r="32" spans="1:57" s="76" customFormat="1" ht="26.25" customHeight="1">
      <c r="A32" s="92" t="s">
        <v>176</v>
      </c>
      <c r="B32" s="93">
        <v>-2347901.6453086054</v>
      </c>
      <c r="C32" s="93">
        <v>1152515.3057199949</v>
      </c>
      <c r="D32" s="93">
        <v>3500416.9510286003</v>
      </c>
      <c r="E32" s="94">
        <v>-2068537.7430300005</v>
      </c>
      <c r="F32" s="224">
        <v>-3221053.0487499954</v>
      </c>
      <c r="G32" s="226"/>
      <c r="H32" s="75"/>
      <c r="I32" s="74"/>
      <c r="J32" s="75"/>
    </row>
    <row r="33" spans="1:10" s="76" customFormat="1" ht="20.25" customHeight="1" thickBot="1">
      <c r="A33" s="97" t="s">
        <v>8</v>
      </c>
      <c r="B33" s="91"/>
      <c r="C33" s="91"/>
      <c r="D33" s="96" t="s">
        <v>9</v>
      </c>
      <c r="E33" s="95"/>
      <c r="F33" s="225"/>
      <c r="G33" s="143"/>
      <c r="H33" s="75"/>
      <c r="I33" s="74"/>
      <c r="J33" s="75"/>
    </row>
    <row r="34" spans="1:10" ht="15.75" thickTop="1">
      <c r="A34" s="151" t="s">
        <v>21</v>
      </c>
      <c r="B34" s="81"/>
      <c r="C34" s="81"/>
      <c r="D34" s="81"/>
      <c r="E34" s="85"/>
      <c r="F34" s="81"/>
      <c r="G34" s="44"/>
      <c r="I34" s="73"/>
    </row>
    <row r="35" spans="1:10">
      <c r="A35" s="120"/>
      <c r="B35" s="82"/>
      <c r="C35" s="82"/>
      <c r="D35" s="82"/>
      <c r="E35" s="59"/>
      <c r="F35" s="82"/>
      <c r="G35" s="4"/>
      <c r="I35" s="46"/>
    </row>
    <row r="36" spans="1:10">
      <c r="A36" s="121"/>
      <c r="B36" s="82"/>
      <c r="C36" s="82"/>
      <c r="D36" s="82"/>
      <c r="E36" s="59"/>
      <c r="F36" s="82"/>
      <c r="G36" s="4"/>
    </row>
    <row r="37" spans="1:10">
      <c r="B37" s="82"/>
      <c r="C37" s="82"/>
      <c r="D37" s="82"/>
      <c r="E37" s="59"/>
      <c r="F37" s="82"/>
      <c r="G37" s="4"/>
    </row>
    <row r="38" spans="1:10">
      <c r="B38" s="82"/>
      <c r="C38" s="82"/>
      <c r="D38" s="82"/>
      <c r="E38" s="59"/>
      <c r="F38" s="82"/>
    </row>
    <row r="39" spans="1:10">
      <c r="B39" s="82"/>
      <c r="C39" s="82"/>
      <c r="D39" s="82"/>
      <c r="E39" s="59"/>
      <c r="F39" s="82"/>
    </row>
    <row r="40" spans="1:10">
      <c r="A40" s="83"/>
      <c r="B40" s="82"/>
      <c r="C40" s="82"/>
      <c r="D40" s="82"/>
      <c r="E40" s="59"/>
      <c r="F40" s="82"/>
    </row>
    <row r="41" spans="1:10">
      <c r="A41" s="83"/>
      <c r="B41" s="82"/>
      <c r="C41" s="82"/>
      <c r="D41" s="82"/>
      <c r="E41" s="59"/>
      <c r="F41" s="82"/>
    </row>
    <row r="42" spans="1:10">
      <c r="B42" s="82"/>
      <c r="C42" s="82"/>
      <c r="D42" s="82"/>
      <c r="E42" s="59"/>
      <c r="F42" s="82"/>
    </row>
    <row r="43" spans="1:10">
      <c r="A43" s="83"/>
      <c r="B43" s="82"/>
      <c r="C43" s="82"/>
      <c r="D43" s="82"/>
      <c r="E43" s="59"/>
      <c r="F43" s="82"/>
    </row>
    <row r="44" spans="1:10">
      <c r="B44" s="82"/>
      <c r="C44" s="82"/>
      <c r="D44" s="82"/>
      <c r="E44" s="59"/>
      <c r="F44" s="82"/>
    </row>
    <row r="45" spans="1:10">
      <c r="B45" s="82"/>
      <c r="C45" s="82"/>
      <c r="D45" s="82"/>
      <c r="E45" s="59"/>
      <c r="F45" s="82"/>
    </row>
    <row r="46" spans="1:10">
      <c r="B46" s="82"/>
      <c r="C46" s="82"/>
      <c r="D46" s="82"/>
      <c r="E46" s="59"/>
      <c r="F46" s="82"/>
    </row>
    <row r="47" spans="1:10">
      <c r="B47" s="82"/>
      <c r="C47" s="82"/>
      <c r="D47" s="82"/>
      <c r="E47" s="59"/>
      <c r="F47" s="82"/>
    </row>
    <row r="48" spans="1:10">
      <c r="B48" s="82"/>
      <c r="C48" s="82"/>
      <c r="D48" s="82"/>
      <c r="E48" s="59"/>
      <c r="F48" s="82"/>
    </row>
    <row r="49" spans="1:6">
      <c r="A49" s="83"/>
      <c r="B49" s="82"/>
      <c r="C49" s="82"/>
      <c r="D49" s="82"/>
      <c r="E49" s="59"/>
      <c r="F49" s="82"/>
    </row>
    <row r="50" spans="1:6">
      <c r="A50" s="83"/>
      <c r="B50" s="82"/>
      <c r="C50" s="82"/>
      <c r="D50" s="82"/>
      <c r="E50" s="59"/>
      <c r="F50" s="82"/>
    </row>
    <row r="51" spans="1:6">
      <c r="A51" s="83"/>
      <c r="B51" s="82"/>
      <c r="C51" s="82"/>
      <c r="D51" s="82"/>
      <c r="E51" s="59"/>
      <c r="F51" s="82"/>
    </row>
    <row r="52" spans="1:6">
      <c r="B52" s="82"/>
      <c r="C52" s="82"/>
      <c r="D52" s="82"/>
      <c r="E52" s="59"/>
      <c r="F52" s="82"/>
    </row>
    <row r="53" spans="1:6">
      <c r="B53" s="82"/>
      <c r="C53" s="82"/>
      <c r="D53" s="82"/>
      <c r="E53" s="59"/>
      <c r="F53" s="82"/>
    </row>
    <row r="54" spans="1:6">
      <c r="B54" s="82"/>
      <c r="C54" s="82"/>
      <c r="D54" s="82"/>
      <c r="E54" s="59"/>
      <c r="F54" s="82"/>
    </row>
    <row r="55" spans="1:6">
      <c r="B55" s="82"/>
      <c r="C55" s="82"/>
      <c r="D55" s="82"/>
      <c r="E55" s="59"/>
      <c r="F55" s="82"/>
    </row>
    <row r="56" spans="1:6">
      <c r="B56" s="82"/>
      <c r="C56" s="82"/>
      <c r="D56" s="82"/>
      <c r="E56" s="59"/>
      <c r="F56" s="82"/>
    </row>
    <row r="57" spans="1:6">
      <c r="B57" s="82"/>
      <c r="C57" s="82"/>
      <c r="D57" s="82"/>
      <c r="E57" s="59"/>
      <c r="F57" s="82"/>
    </row>
    <row r="58" spans="1:6">
      <c r="B58" s="82"/>
      <c r="C58" s="82"/>
      <c r="D58" s="82"/>
      <c r="E58" s="59"/>
      <c r="F58" s="82"/>
    </row>
    <row r="59" spans="1:6">
      <c r="B59" s="82"/>
      <c r="C59" s="82"/>
      <c r="D59" s="82"/>
      <c r="E59" s="59"/>
      <c r="F59" s="82"/>
    </row>
    <row r="60" spans="1:6">
      <c r="B60" s="82"/>
      <c r="C60" s="82"/>
      <c r="D60" s="82"/>
      <c r="E60" s="59"/>
      <c r="F60" s="82"/>
    </row>
    <row r="61" spans="1:6">
      <c r="B61" s="82"/>
      <c r="C61" s="82"/>
      <c r="D61" s="82"/>
      <c r="E61" s="59"/>
      <c r="F61" s="82"/>
    </row>
    <row r="62" spans="1:6">
      <c r="A62" s="83"/>
      <c r="B62" s="82"/>
      <c r="C62" s="82"/>
      <c r="D62" s="82"/>
      <c r="E62" s="59"/>
      <c r="F62" s="82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1" orientation="portrait" horizontalDpi="300" verticalDpi="300" r:id="rId1"/>
  <headerFooter alignWithMargins="0">
    <oddHeader>&amp;LFachgruppe für kantonale Finanzfragen (FkF)
Groupe d'étude pour les finances cantonales&amp;RZürich, 14.05.2018</oddHeader>
    <oddFooter>&amp;LQuelle: FkF Mai 2018&amp;RBlatt &amp;P /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pageSetUpPr fitToPage="1"/>
  </sheetPr>
  <dimension ref="A1:BJ55"/>
  <sheetViews>
    <sheetView view="pageLayout" zoomScaleNormal="100" workbookViewId="0">
      <selection activeCell="I16" sqref="I16"/>
    </sheetView>
  </sheetViews>
  <sheetFormatPr baseColWidth="10" defaultRowHeight="15"/>
  <cols>
    <col min="1" max="1" width="21.28515625" style="80" customWidth="1"/>
    <col min="2" max="2" width="12.28515625" style="84" customWidth="1"/>
    <col min="3" max="3" width="13" style="84" customWidth="1"/>
    <col min="4" max="4" width="12.7109375" style="84" customWidth="1"/>
    <col min="5" max="5" width="12.42578125" style="84" customWidth="1"/>
    <col min="6" max="6" width="15" style="88" customWidth="1"/>
    <col min="7" max="7" width="2.140625" customWidth="1"/>
    <col min="8" max="8" width="11.42578125" style="65" customWidth="1"/>
    <col min="9" max="9" width="25.7109375" style="71" customWidth="1"/>
    <col min="10" max="10" width="14.85546875" style="71" customWidth="1"/>
    <col min="11" max="11" width="16.7109375" style="71" customWidth="1"/>
    <col min="12" max="12" width="18.7109375" style="71" customWidth="1"/>
    <col min="13" max="13" width="13.7109375" style="71" customWidth="1"/>
    <col min="14" max="14" width="13.7109375" style="71" hidden="1" customWidth="1"/>
    <col min="15" max="15" width="13.42578125" style="71" customWidth="1"/>
    <col min="16" max="62" width="11.42578125" style="52" customWidth="1"/>
  </cols>
  <sheetData>
    <row r="1" spans="1:62" s="69" customFormat="1" ht="37.5" customHeight="1" thickBot="1">
      <c r="A1" s="257" t="s">
        <v>15</v>
      </c>
      <c r="B1" s="258"/>
      <c r="C1" s="258"/>
      <c r="D1" s="258"/>
      <c r="E1" s="258"/>
      <c r="F1" s="258"/>
      <c r="G1" s="4"/>
      <c r="H1" s="66"/>
      <c r="I1" s="67"/>
      <c r="J1" s="67"/>
      <c r="K1" s="67"/>
      <c r="L1" s="67"/>
      <c r="M1" s="67"/>
      <c r="N1" s="67"/>
      <c r="O1" s="67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</row>
    <row r="2" spans="1:62" ht="15" customHeight="1" thickTop="1">
      <c r="A2" s="123" t="s">
        <v>2</v>
      </c>
      <c r="B2" s="188" t="s">
        <v>22</v>
      </c>
      <c r="C2" s="188" t="s">
        <v>23</v>
      </c>
      <c r="D2" s="188" t="s">
        <v>24</v>
      </c>
      <c r="E2" s="188" t="s">
        <v>22</v>
      </c>
      <c r="F2" s="70" t="s">
        <v>24</v>
      </c>
      <c r="G2" s="138"/>
      <c r="I2" s="42"/>
      <c r="J2" s="42"/>
      <c r="K2" s="42"/>
      <c r="L2" s="42"/>
      <c r="M2" s="42"/>
      <c r="N2" s="42"/>
    </row>
    <row r="3" spans="1:62">
      <c r="A3" s="72" t="s">
        <v>1</v>
      </c>
      <c r="B3" s="189" t="s">
        <v>22</v>
      </c>
      <c r="C3" s="189" t="s">
        <v>23</v>
      </c>
      <c r="D3" s="190" t="s">
        <v>186</v>
      </c>
      <c r="E3" s="189" t="s">
        <v>22</v>
      </c>
      <c r="F3" s="213" t="s">
        <v>187</v>
      </c>
      <c r="G3" s="220"/>
      <c r="I3" s="42"/>
      <c r="J3" s="42"/>
      <c r="K3" s="42"/>
      <c r="L3" s="42"/>
      <c r="M3" s="42"/>
      <c r="N3" s="42"/>
    </row>
    <row r="4" spans="1:62" ht="12.75">
      <c r="A4" s="127">
        <v>0</v>
      </c>
      <c r="B4" s="191">
        <v>2017</v>
      </c>
      <c r="C4" s="191">
        <v>2017</v>
      </c>
      <c r="D4" s="192">
        <v>0</v>
      </c>
      <c r="E4" s="191">
        <v>2018</v>
      </c>
      <c r="F4" s="128">
        <v>0</v>
      </c>
      <c r="G4" s="142"/>
      <c r="I4" s="42"/>
      <c r="J4" s="42"/>
      <c r="K4" s="42"/>
      <c r="L4" s="42"/>
      <c r="M4" s="42"/>
      <c r="N4" s="42"/>
    </row>
    <row r="5" spans="1:62" s="77" customFormat="1" ht="27" customHeight="1">
      <c r="A5" s="202" t="s">
        <v>16</v>
      </c>
      <c r="B5" s="197">
        <v>0</v>
      </c>
      <c r="C5" s="198">
        <v>0</v>
      </c>
      <c r="D5" s="193">
        <v>0</v>
      </c>
      <c r="E5" s="194" t="s">
        <v>0</v>
      </c>
      <c r="F5" s="129">
        <v>0</v>
      </c>
      <c r="G5" s="221"/>
      <c r="H5" s="53"/>
      <c r="I5" s="73"/>
      <c r="J5" s="42" t="s">
        <v>0</v>
      </c>
      <c r="K5" s="73"/>
      <c r="L5" s="73"/>
      <c r="M5" s="73"/>
      <c r="N5" s="74"/>
      <c r="O5" s="75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</row>
    <row r="6" spans="1:62" s="77" customFormat="1" ht="24" customHeight="1">
      <c r="A6" s="201" t="s">
        <v>27</v>
      </c>
      <c r="B6" s="152">
        <v>0.77778476135342656</v>
      </c>
      <c r="C6" s="152">
        <v>1.1554578996698868</v>
      </c>
      <c r="D6" s="101">
        <v>0.37767313831646021</v>
      </c>
      <c r="E6" s="152">
        <v>0.72575378830923576</v>
      </c>
      <c r="F6" s="227">
        <v>-0.42970411136065101</v>
      </c>
      <c r="G6" s="217"/>
      <c r="H6" s="53"/>
      <c r="I6" s="73"/>
      <c r="J6" s="79"/>
      <c r="K6" s="79"/>
      <c r="L6" s="79"/>
      <c r="M6" s="61"/>
      <c r="N6" s="74"/>
      <c r="O6" s="75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</row>
    <row r="7" spans="1:62" s="77" customFormat="1" ht="24" customHeight="1">
      <c r="A7" s="196" t="s">
        <v>104</v>
      </c>
      <c r="B7" s="102">
        <v>0.64312354795690585</v>
      </c>
      <c r="C7" s="102">
        <v>1.1141864630095308</v>
      </c>
      <c r="D7" s="102">
        <v>0.47106291505262499</v>
      </c>
      <c r="E7" s="103">
        <v>0.75284152174734353</v>
      </c>
      <c r="F7" s="229">
        <v>-0.3613449412621873</v>
      </c>
      <c r="G7" s="207"/>
      <c r="H7" s="53"/>
      <c r="I7" s="73"/>
      <c r="J7" s="79"/>
      <c r="K7" s="79"/>
      <c r="L7" s="79"/>
      <c r="M7" s="58"/>
      <c r="N7" s="74"/>
      <c r="O7" s="75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</row>
    <row r="8" spans="1:62" s="77" customFormat="1" ht="24" customHeight="1">
      <c r="A8" s="196" t="s">
        <v>105</v>
      </c>
      <c r="B8" s="102">
        <v>0.88477997401239983</v>
      </c>
      <c r="C8" s="102">
        <v>1.2562731683015147</v>
      </c>
      <c r="D8" s="102">
        <v>0.37149319428911487</v>
      </c>
      <c r="E8" s="153">
        <v>0.4466486211292684</v>
      </c>
      <c r="F8" s="229">
        <v>-0.8096245471722463</v>
      </c>
      <c r="G8" s="207"/>
      <c r="H8" s="53"/>
      <c r="I8" s="73"/>
      <c r="J8" s="79"/>
      <c r="K8" s="79"/>
      <c r="L8" s="79"/>
      <c r="M8" s="61"/>
      <c r="N8" s="74"/>
      <c r="O8" s="75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</row>
    <row r="9" spans="1:62" s="77" customFormat="1" ht="24" customHeight="1">
      <c r="A9" s="196" t="s">
        <v>106</v>
      </c>
      <c r="B9" s="102">
        <v>0.32684307047419497</v>
      </c>
      <c r="C9" s="102">
        <v>0.43879479838570812</v>
      </c>
      <c r="D9" s="102">
        <v>0.11195172791151314</v>
      </c>
      <c r="E9" s="153">
        <v>0.18501899599528548</v>
      </c>
      <c r="F9" s="229">
        <v>-0.25377580239042263</v>
      </c>
      <c r="G9" s="207"/>
      <c r="H9" s="53"/>
      <c r="I9" s="73"/>
      <c r="J9" s="79"/>
      <c r="K9" s="79"/>
      <c r="L9" s="79"/>
      <c r="M9" s="61"/>
      <c r="N9" s="74"/>
      <c r="O9" s="75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</row>
    <row r="10" spans="1:62" s="77" customFormat="1" ht="24" customHeight="1">
      <c r="A10" s="196" t="s">
        <v>107</v>
      </c>
      <c r="B10" s="102">
        <v>0.88094542947610455</v>
      </c>
      <c r="C10" s="102">
        <v>4.928242813474542</v>
      </c>
      <c r="D10" s="103">
        <v>4.047297383998437</v>
      </c>
      <c r="E10" s="102">
        <v>1.7251843497874555</v>
      </c>
      <c r="F10" s="230">
        <v>-3.2030584636870865</v>
      </c>
      <c r="G10" s="207"/>
      <c r="H10" s="53"/>
      <c r="I10" s="73"/>
      <c r="J10" s="79"/>
      <c r="K10" s="79"/>
      <c r="L10" s="79"/>
      <c r="M10" s="61"/>
      <c r="N10" s="74"/>
      <c r="O10" s="75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</row>
    <row r="11" spans="1:62" s="77" customFormat="1" ht="24" customHeight="1">
      <c r="A11" s="196" t="s">
        <v>108</v>
      </c>
      <c r="B11" s="102" t="s">
        <v>109</v>
      </c>
      <c r="C11" s="102" t="s">
        <v>109</v>
      </c>
      <c r="D11" s="102" t="s">
        <v>188</v>
      </c>
      <c r="E11" s="102" t="s">
        <v>109</v>
      </c>
      <c r="F11" s="229" t="s">
        <v>188</v>
      </c>
      <c r="G11" s="207"/>
      <c r="H11" s="53"/>
      <c r="I11" s="73"/>
      <c r="J11" s="79"/>
      <c r="K11" s="79"/>
      <c r="L11" s="79"/>
      <c r="M11" s="61"/>
      <c r="N11" s="74"/>
      <c r="O11" s="75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</row>
    <row r="12" spans="1:62" s="77" customFormat="1" ht="24" customHeight="1">
      <c r="A12" s="196" t="s">
        <v>110</v>
      </c>
      <c r="B12" s="153">
        <v>8.7311542780685494E-2</v>
      </c>
      <c r="C12" s="153">
        <v>0.36919978903964312</v>
      </c>
      <c r="D12" s="102">
        <v>0.28188824625895764</v>
      </c>
      <c r="E12" s="153" t="s">
        <v>109</v>
      </c>
      <c r="F12" s="229" t="s">
        <v>188</v>
      </c>
      <c r="G12" s="207"/>
      <c r="H12" s="53"/>
      <c r="I12" s="73"/>
      <c r="J12" s="79"/>
      <c r="K12" s="79"/>
      <c r="L12" s="79"/>
      <c r="M12" s="61"/>
      <c r="N12" s="74"/>
      <c r="O12" s="75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</row>
    <row r="13" spans="1:62" s="77" customFormat="1" ht="24" customHeight="1">
      <c r="A13" s="196" t="s">
        <v>111</v>
      </c>
      <c r="B13" s="153">
        <v>0.63576103373049164</v>
      </c>
      <c r="C13" s="153">
        <v>2.0359611092032934</v>
      </c>
      <c r="D13" s="103">
        <v>1.4002000754728017</v>
      </c>
      <c r="E13" s="153">
        <v>0.74241044489549357</v>
      </c>
      <c r="F13" s="230">
        <v>-1.2935506643077999</v>
      </c>
      <c r="G13" s="207"/>
      <c r="H13" s="53"/>
      <c r="I13" s="73"/>
      <c r="J13" s="79"/>
      <c r="K13" s="79"/>
      <c r="L13" s="79"/>
      <c r="M13" s="61"/>
      <c r="N13" s="74"/>
      <c r="O13" s="75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</row>
    <row r="14" spans="1:62" s="77" customFormat="1" ht="24" customHeight="1">
      <c r="A14" s="196" t="s">
        <v>112</v>
      </c>
      <c r="B14" s="102" t="s">
        <v>109</v>
      </c>
      <c r="C14" s="102">
        <v>0.39925858460453573</v>
      </c>
      <c r="D14" s="102" t="s">
        <v>188</v>
      </c>
      <c r="E14" s="153">
        <v>0.41883239264769451</v>
      </c>
      <c r="F14" s="229">
        <v>1.957380804315878E-2</v>
      </c>
      <c r="G14" s="207"/>
      <c r="H14" s="53"/>
      <c r="I14" s="73"/>
      <c r="J14" s="79"/>
      <c r="K14" s="79"/>
      <c r="L14" s="79"/>
      <c r="M14" s="61"/>
      <c r="N14" s="74"/>
      <c r="O14" s="75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</row>
    <row r="15" spans="1:62" s="77" customFormat="1" ht="24" customHeight="1">
      <c r="A15" s="196" t="s">
        <v>114</v>
      </c>
      <c r="B15" s="153">
        <v>0.77212948587998309</v>
      </c>
      <c r="C15" s="153">
        <v>0.74346802333828221</v>
      </c>
      <c r="D15" s="102">
        <v>-2.8661462541700877E-2</v>
      </c>
      <c r="E15" s="153">
        <v>0.65127017879386484</v>
      </c>
      <c r="F15" s="229">
        <v>-9.2197844544417373E-2</v>
      </c>
      <c r="G15" s="207"/>
      <c r="H15" s="53"/>
      <c r="I15" s="73"/>
      <c r="J15" s="79"/>
      <c r="K15" s="79"/>
      <c r="L15" s="79"/>
      <c r="M15" s="61"/>
      <c r="N15" s="74"/>
      <c r="O15" s="75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</row>
    <row r="16" spans="1:62" s="77" customFormat="1" ht="24" customHeight="1">
      <c r="A16" s="196" t="s">
        <v>158</v>
      </c>
      <c r="B16" s="102">
        <v>0.64237070247344019</v>
      </c>
      <c r="C16" s="102">
        <v>0.64097874253282738</v>
      </c>
      <c r="D16" s="102">
        <v>-1.391959940612808E-3</v>
      </c>
      <c r="E16" s="154">
        <v>0.57066454193253524</v>
      </c>
      <c r="F16" s="229">
        <v>-7.0314200600292143E-2</v>
      </c>
      <c r="G16" s="207"/>
      <c r="H16" s="53"/>
      <c r="I16" s="73"/>
      <c r="J16" s="79"/>
      <c r="K16" s="79"/>
      <c r="L16" s="79"/>
      <c r="M16" s="58"/>
      <c r="N16" s="74"/>
      <c r="O16" s="75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</row>
    <row r="17" spans="1:62" s="77" customFormat="1" ht="24" customHeight="1">
      <c r="A17" s="196" t="s">
        <v>159</v>
      </c>
      <c r="B17" s="102">
        <v>0.68651482231662264</v>
      </c>
      <c r="C17" s="102">
        <v>1.1286877346614128</v>
      </c>
      <c r="D17" s="102">
        <v>0.44217291234479017</v>
      </c>
      <c r="E17" s="103">
        <v>0.85015356804112774</v>
      </c>
      <c r="F17" s="229">
        <v>-0.27853416662028507</v>
      </c>
      <c r="G17" s="207"/>
      <c r="H17" s="53"/>
      <c r="I17" s="73"/>
      <c r="J17" s="79"/>
      <c r="K17" s="79"/>
      <c r="L17" s="79"/>
      <c r="M17" s="58"/>
      <c r="N17" s="74"/>
      <c r="O17" s="75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</row>
    <row r="18" spans="1:62" s="77" customFormat="1" ht="24" customHeight="1">
      <c r="A18" s="196" t="s">
        <v>160</v>
      </c>
      <c r="B18" s="153">
        <v>0.19119996924141641</v>
      </c>
      <c r="C18" s="153">
        <v>1.9069231588018516</v>
      </c>
      <c r="D18" s="102">
        <v>1.7157231895604352</v>
      </c>
      <c r="E18" s="153">
        <v>0.52840126500226159</v>
      </c>
      <c r="F18" s="229">
        <v>-1.37852189379959</v>
      </c>
      <c r="G18" s="207"/>
      <c r="H18" s="53"/>
      <c r="I18" s="73"/>
      <c r="J18" s="79"/>
      <c r="K18" s="79"/>
      <c r="L18" s="79"/>
      <c r="M18" s="61"/>
      <c r="N18" s="74"/>
      <c r="O18" s="75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</row>
    <row r="19" spans="1:62" s="77" customFormat="1" ht="24" customHeight="1">
      <c r="A19" s="89" t="s">
        <v>161</v>
      </c>
      <c r="B19" s="102">
        <v>1.0393204416854269</v>
      </c>
      <c r="C19" s="102">
        <v>14.069762342041059</v>
      </c>
      <c r="D19" s="102">
        <v>13.030441900355633</v>
      </c>
      <c r="E19" s="102">
        <v>0.35968569690598595</v>
      </c>
      <c r="F19" s="231">
        <v>-13.710076645135073</v>
      </c>
      <c r="G19" s="207"/>
      <c r="H19" s="53"/>
      <c r="I19" s="73"/>
      <c r="J19" s="79"/>
      <c r="K19" s="79"/>
      <c r="L19" s="79"/>
      <c r="M19" s="61"/>
      <c r="N19" s="74"/>
      <c r="O19" s="75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</row>
    <row r="20" spans="1:62" s="77" customFormat="1" ht="24" customHeight="1">
      <c r="A20" s="89" t="s">
        <v>162</v>
      </c>
      <c r="B20" s="102">
        <v>0.76775313404050149</v>
      </c>
      <c r="C20" s="102">
        <v>0.64522855121770517</v>
      </c>
      <c r="D20" s="103">
        <v>-0.12252458282279632</v>
      </c>
      <c r="E20" s="102">
        <v>0.77581325167531912</v>
      </c>
      <c r="F20" s="231">
        <v>0.13058470045761394</v>
      </c>
      <c r="G20" s="207"/>
      <c r="H20" s="53"/>
      <c r="I20" s="73"/>
      <c r="J20" s="79"/>
      <c r="K20" s="79"/>
      <c r="L20" s="79"/>
      <c r="M20" s="61"/>
      <c r="N20" s="74"/>
      <c r="O20" s="75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</row>
    <row r="21" spans="1:62" s="77" customFormat="1" ht="24" customHeight="1">
      <c r="A21" s="89" t="s">
        <v>163</v>
      </c>
      <c r="B21" s="102">
        <v>7.2748858447489115E-2</v>
      </c>
      <c r="C21" s="102">
        <v>1.7483931397564707</v>
      </c>
      <c r="D21" s="102">
        <v>1.6756442813089816</v>
      </c>
      <c r="E21" s="102">
        <v>9.0401146131805998E-2</v>
      </c>
      <c r="F21" s="232">
        <v>-1.6579919936246648</v>
      </c>
      <c r="G21" s="207"/>
      <c r="H21" s="53"/>
      <c r="I21" s="73"/>
      <c r="J21" s="79"/>
      <c r="K21" s="79"/>
      <c r="L21" s="79"/>
      <c r="M21" s="61"/>
      <c r="N21" s="74"/>
      <c r="O21" s="75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</row>
    <row r="22" spans="1:62" s="77" customFormat="1" ht="24" customHeight="1">
      <c r="A22" s="89" t="s">
        <v>164</v>
      </c>
      <c r="B22" s="102">
        <v>0.48950533877430608</v>
      </c>
      <c r="C22" s="102">
        <v>0.625013247093962</v>
      </c>
      <c r="D22" s="102">
        <v>0.13550790831965592</v>
      </c>
      <c r="E22" s="102">
        <v>0.31489730460449789</v>
      </c>
      <c r="F22" s="231">
        <v>-0.31011594248946411</v>
      </c>
      <c r="G22" s="207"/>
      <c r="H22" s="53"/>
      <c r="I22" s="73"/>
      <c r="J22" s="79"/>
      <c r="K22" s="79"/>
      <c r="L22" s="79"/>
      <c r="M22" s="61"/>
      <c r="N22" s="74"/>
      <c r="O22" s="75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</row>
    <row r="23" spans="1:62" s="77" customFormat="1" ht="24" customHeight="1">
      <c r="A23" s="89" t="s">
        <v>165</v>
      </c>
      <c r="B23" s="102">
        <v>0.70766909161328984</v>
      </c>
      <c r="C23" s="102">
        <v>1.3879288272426407</v>
      </c>
      <c r="D23" s="102">
        <v>0.68025973562935083</v>
      </c>
      <c r="E23" s="102">
        <v>0.63808236294179699</v>
      </c>
      <c r="F23" s="231">
        <v>-0.74984646430084367</v>
      </c>
      <c r="G23" s="207"/>
      <c r="H23" s="53"/>
      <c r="I23" s="73"/>
      <c r="J23" s="79"/>
      <c r="K23" s="79"/>
      <c r="L23" s="79"/>
      <c r="M23" s="61"/>
      <c r="N23" s="74"/>
      <c r="O23" s="75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s="77" customFormat="1" ht="24" customHeight="1">
      <c r="A24" s="89" t="s">
        <v>166</v>
      </c>
      <c r="B24" s="102">
        <v>0.90805455149533765</v>
      </c>
      <c r="C24" s="102">
        <v>1.7822924053124127</v>
      </c>
      <c r="D24" s="102">
        <v>0.87423785381707508</v>
      </c>
      <c r="E24" s="102">
        <v>1.2350886740917344</v>
      </c>
      <c r="F24" s="231">
        <v>-0.54720373122067834</v>
      </c>
      <c r="G24" s="207"/>
      <c r="H24" s="53"/>
      <c r="I24" s="73"/>
      <c r="J24" s="79"/>
      <c r="K24" s="79"/>
      <c r="L24" s="79"/>
      <c r="M24" s="61"/>
      <c r="N24" s="74"/>
      <c r="O24" s="75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</row>
    <row r="25" spans="1:62" s="77" customFormat="1" ht="24" customHeight="1">
      <c r="A25" s="89" t="s">
        <v>167</v>
      </c>
      <c r="B25" s="102">
        <v>0.34418377832349306</v>
      </c>
      <c r="C25" s="102">
        <v>1.1942367240326079</v>
      </c>
      <c r="D25" s="102">
        <v>0.85005294570911483</v>
      </c>
      <c r="E25" s="153">
        <v>0.48899324919283826</v>
      </c>
      <c r="F25" s="231">
        <v>-0.70524347483976968</v>
      </c>
      <c r="G25" s="207"/>
      <c r="H25" s="53"/>
      <c r="I25" s="73"/>
      <c r="J25" s="79"/>
      <c r="K25" s="79"/>
      <c r="L25" s="79"/>
      <c r="M25" s="61"/>
      <c r="N25" s="74"/>
      <c r="O25" s="75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</row>
    <row r="26" spans="1:62" s="77" customFormat="1" ht="24" customHeight="1">
      <c r="A26" s="89" t="s">
        <v>168</v>
      </c>
      <c r="B26" s="102">
        <v>0.69865176531893491</v>
      </c>
      <c r="C26" s="102">
        <v>1.6643134394187407</v>
      </c>
      <c r="D26" s="103">
        <v>0.96566167409980574</v>
      </c>
      <c r="E26" s="102">
        <v>1.3446709802780097</v>
      </c>
      <c r="F26" s="232">
        <v>-0.31964245914073097</v>
      </c>
      <c r="G26" s="207"/>
      <c r="H26" s="53"/>
      <c r="I26" s="73"/>
      <c r="J26" s="79"/>
      <c r="K26" s="79"/>
      <c r="L26" s="79"/>
      <c r="M26" s="61"/>
      <c r="N26" s="74"/>
      <c r="O26" s="75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</row>
    <row r="27" spans="1:62" s="77" customFormat="1" ht="24" customHeight="1">
      <c r="A27" s="89" t="s">
        <v>169</v>
      </c>
      <c r="B27" s="102">
        <v>0.59120411333024192</v>
      </c>
      <c r="C27" s="102">
        <v>3.2688185016636591</v>
      </c>
      <c r="D27" s="102">
        <v>2.6776143883334171</v>
      </c>
      <c r="E27" s="103">
        <v>0.52619193344338733</v>
      </c>
      <c r="F27" s="232">
        <v>-2.7426265682202717</v>
      </c>
      <c r="G27" s="207"/>
      <c r="H27" s="53"/>
      <c r="I27" s="73"/>
      <c r="J27" s="79"/>
      <c r="K27" s="79"/>
      <c r="L27" s="79"/>
      <c r="M27" s="58"/>
      <c r="N27" s="74"/>
      <c r="O27" s="75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</row>
    <row r="28" spans="1:62" s="77" customFormat="1" ht="24" customHeight="1">
      <c r="A28" s="89" t="s">
        <v>171</v>
      </c>
      <c r="B28" s="102">
        <v>1.002284328020788</v>
      </c>
      <c r="C28" s="102">
        <v>1.035770312552206</v>
      </c>
      <c r="D28" s="102">
        <v>3.3485984531417934E-2</v>
      </c>
      <c r="E28" s="102">
        <v>0.97656911980490468</v>
      </c>
      <c r="F28" s="231">
        <v>-5.920119274730129E-2</v>
      </c>
      <c r="G28" s="207"/>
      <c r="H28" s="53"/>
      <c r="I28" s="73"/>
      <c r="J28" s="79"/>
      <c r="K28" s="79"/>
      <c r="L28" s="79"/>
      <c r="M28" s="61"/>
      <c r="N28" s="74"/>
      <c r="O28" s="75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</row>
    <row r="29" spans="1:62" s="77" customFormat="1" ht="24" customHeight="1">
      <c r="A29" s="89" t="s">
        <v>172</v>
      </c>
      <c r="B29" s="102">
        <v>1.2167845511416329E-2</v>
      </c>
      <c r="C29" s="102" t="s">
        <v>109</v>
      </c>
      <c r="D29" s="102" t="s">
        <v>188</v>
      </c>
      <c r="E29" s="102">
        <v>9.319288970742097E-2</v>
      </c>
      <c r="F29" s="232" t="s">
        <v>188</v>
      </c>
      <c r="G29" s="207"/>
      <c r="H29" s="53"/>
      <c r="I29" s="73"/>
      <c r="J29" s="79"/>
      <c r="K29" s="79"/>
      <c r="L29" s="79"/>
      <c r="M29" s="61"/>
      <c r="N29" s="74"/>
      <c r="O29" s="75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</row>
    <row r="30" spans="1:62" s="77" customFormat="1" ht="24" customHeight="1">
      <c r="A30" s="89" t="s">
        <v>173</v>
      </c>
      <c r="B30" s="102">
        <v>0.47724084829550745</v>
      </c>
      <c r="C30" s="102">
        <v>0.93337589972277224</v>
      </c>
      <c r="D30" s="102">
        <v>0.45613505142726479</v>
      </c>
      <c r="E30" s="103">
        <v>0.38829475926034357</v>
      </c>
      <c r="F30" s="232">
        <v>-0.54508114046242873</v>
      </c>
      <c r="G30" s="207"/>
      <c r="H30" s="53"/>
      <c r="I30" s="73"/>
      <c r="J30" s="79"/>
      <c r="K30" s="79"/>
      <c r="L30" s="79"/>
      <c r="M30" s="58"/>
      <c r="N30" s="58"/>
      <c r="O30" s="75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</row>
    <row r="31" spans="1:62" s="77" customFormat="1" ht="24" customHeight="1">
      <c r="A31" s="157" t="s">
        <v>174</v>
      </c>
      <c r="B31" s="155">
        <v>0.69479557064672559</v>
      </c>
      <c r="C31" s="155">
        <v>1.0255208965795275</v>
      </c>
      <c r="D31" s="155">
        <v>0.33072532593280191</v>
      </c>
      <c r="E31" s="156">
        <v>0.72566225721817124</v>
      </c>
      <c r="F31" s="233">
        <v>-0.29985863936135626</v>
      </c>
      <c r="G31" s="218"/>
      <c r="H31" s="53"/>
      <c r="I31" s="73"/>
      <c r="J31" s="79"/>
      <c r="K31" s="79"/>
      <c r="L31" s="79"/>
      <c r="M31" s="61"/>
      <c r="N31" s="74"/>
      <c r="O31" s="75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</row>
    <row r="32" spans="1:62" s="76" customFormat="1" ht="19.5" customHeight="1" thickBot="1">
      <c r="A32" s="203" t="s">
        <v>176</v>
      </c>
      <c r="B32" s="204">
        <v>0.60170739160650633</v>
      </c>
      <c r="C32" s="204">
        <v>1.1790295808179474</v>
      </c>
      <c r="D32" s="205">
        <v>0.57732218921144107</v>
      </c>
      <c r="E32" s="204">
        <v>0.712732387870182</v>
      </c>
      <c r="F32" s="228">
        <v>-0.46629719294776539</v>
      </c>
      <c r="G32" s="234"/>
      <c r="H32" s="75"/>
      <c r="I32" s="73"/>
      <c r="J32" s="79"/>
      <c r="K32" s="79"/>
      <c r="L32" s="79"/>
      <c r="M32" s="61"/>
      <c r="N32" s="74"/>
      <c r="O32" s="75"/>
    </row>
    <row r="33" spans="1:14" ht="6.75" customHeight="1" thickTop="1">
      <c r="B33" s="81"/>
      <c r="C33" s="81"/>
      <c r="D33" s="81"/>
      <c r="E33" s="81"/>
      <c r="F33" s="87"/>
      <c r="G33" s="44"/>
      <c r="J33" s="73"/>
      <c r="K33" s="73"/>
      <c r="L33" s="73"/>
      <c r="M33" s="73"/>
      <c r="N33" s="73"/>
    </row>
    <row r="34" spans="1:14">
      <c r="A34" s="4" t="s">
        <v>7</v>
      </c>
      <c r="B34" s="82"/>
      <c r="C34" s="82"/>
      <c r="D34" s="82"/>
      <c r="E34" s="82"/>
      <c r="F34" s="87"/>
      <c r="G34" s="4"/>
      <c r="J34" s="46"/>
      <c r="K34" s="46"/>
      <c r="L34" s="46"/>
      <c r="M34" s="46"/>
      <c r="N34" s="46"/>
    </row>
    <row r="35" spans="1:14">
      <c r="A35" s="1" t="s">
        <v>17</v>
      </c>
      <c r="B35" s="82"/>
      <c r="C35" s="82"/>
      <c r="D35" s="82"/>
      <c r="E35" s="82"/>
      <c r="F35" s="87"/>
      <c r="G35" s="4"/>
      <c r="I35" s="46"/>
    </row>
    <row r="36" spans="1:14">
      <c r="A36" s="158" t="str">
        <f>Finanzierungsfehlbetrag!A34</f>
        <v>HRM2 / MCH2</v>
      </c>
      <c r="B36" s="82"/>
      <c r="C36" s="82"/>
      <c r="D36" s="82"/>
      <c r="E36" s="82"/>
      <c r="F36" s="87"/>
      <c r="G36" s="4"/>
    </row>
    <row r="37" spans="1:14">
      <c r="A37" s="83"/>
      <c r="B37" s="82"/>
      <c r="C37" s="82"/>
      <c r="D37" s="82"/>
      <c r="E37" s="82"/>
      <c r="F37" s="87"/>
    </row>
    <row r="38" spans="1:14">
      <c r="B38" s="82"/>
      <c r="C38" s="82"/>
      <c r="D38" s="82"/>
      <c r="E38" s="82"/>
      <c r="F38" s="87"/>
      <c r="I38" s="46"/>
    </row>
    <row r="39" spans="1:14">
      <c r="B39" s="82"/>
      <c r="C39" s="82"/>
      <c r="D39" s="82"/>
      <c r="E39" s="82"/>
      <c r="F39" s="87"/>
      <c r="I39" s="46"/>
    </row>
    <row r="40" spans="1:14">
      <c r="B40" s="82"/>
      <c r="C40" s="82"/>
      <c r="D40" s="82"/>
      <c r="E40" s="82"/>
      <c r="F40" s="87"/>
    </row>
    <row r="41" spans="1:14">
      <c r="B41" s="82"/>
      <c r="C41" s="82"/>
      <c r="D41" s="82"/>
      <c r="E41" s="82"/>
      <c r="F41" s="87"/>
    </row>
    <row r="42" spans="1:14">
      <c r="A42" s="83"/>
      <c r="B42" s="82"/>
      <c r="C42" s="82"/>
      <c r="D42" s="82"/>
      <c r="E42" s="82"/>
      <c r="F42" s="87"/>
    </row>
    <row r="43" spans="1:14">
      <c r="A43" s="83"/>
      <c r="B43" s="82"/>
      <c r="C43" s="82"/>
      <c r="D43" s="82"/>
      <c r="E43" s="82"/>
      <c r="F43" s="87"/>
    </row>
    <row r="44" spans="1:14">
      <c r="A44" s="83"/>
      <c r="B44" s="82"/>
      <c r="C44" s="82"/>
      <c r="D44" s="82"/>
      <c r="E44" s="82"/>
      <c r="F44" s="87"/>
    </row>
    <row r="45" spans="1:14">
      <c r="B45" s="82"/>
      <c r="C45" s="82"/>
      <c r="D45" s="82"/>
      <c r="E45" s="82"/>
      <c r="F45" s="87"/>
    </row>
    <row r="46" spans="1:14">
      <c r="B46" s="82"/>
      <c r="C46" s="82"/>
      <c r="D46" s="82"/>
      <c r="E46" s="82"/>
      <c r="F46" s="87"/>
    </row>
    <row r="47" spans="1:14">
      <c r="B47" s="82"/>
      <c r="C47" s="82"/>
      <c r="D47" s="82"/>
      <c r="E47" s="82"/>
      <c r="F47" s="87"/>
    </row>
    <row r="48" spans="1:14">
      <c r="B48" s="82"/>
      <c r="C48" s="82"/>
      <c r="D48" s="82"/>
      <c r="E48" s="82"/>
      <c r="F48" s="87"/>
    </row>
    <row r="49" spans="1:6">
      <c r="B49" s="82"/>
      <c r="C49" s="82"/>
      <c r="D49" s="82"/>
      <c r="E49" s="82"/>
      <c r="F49" s="87"/>
    </row>
    <row r="50" spans="1:6">
      <c r="B50" s="82"/>
      <c r="C50" s="82"/>
      <c r="D50" s="82"/>
      <c r="E50" s="82"/>
      <c r="F50" s="87"/>
    </row>
    <row r="51" spans="1:6">
      <c r="B51" s="82"/>
      <c r="C51" s="82"/>
      <c r="D51" s="82"/>
      <c r="E51" s="82"/>
      <c r="F51" s="87"/>
    </row>
    <row r="52" spans="1:6">
      <c r="B52" s="82"/>
      <c r="C52" s="82"/>
      <c r="D52" s="82"/>
      <c r="E52" s="82"/>
      <c r="F52" s="87"/>
    </row>
    <row r="53" spans="1:6">
      <c r="B53" s="82"/>
      <c r="C53" s="82"/>
      <c r="D53" s="82"/>
      <c r="E53" s="82"/>
      <c r="F53" s="87"/>
    </row>
    <row r="54" spans="1:6">
      <c r="B54" s="82"/>
      <c r="C54" s="82"/>
      <c r="D54" s="82"/>
      <c r="E54" s="82"/>
      <c r="F54" s="87"/>
    </row>
    <row r="55" spans="1:6">
      <c r="A55" s="83"/>
      <c r="B55" s="82"/>
      <c r="C55" s="82"/>
      <c r="D55" s="82"/>
      <c r="E55" s="82"/>
      <c r="F55" s="87"/>
    </row>
  </sheetData>
  <mergeCells count="1">
    <mergeCell ref="A1:F1"/>
  </mergeCells>
  <phoneticPr fontId="8" type="noConversion"/>
  <pageMargins left="0.6692913385826772" right="0.55118110236220474" top="0.98425196850393704" bottom="0.74803149606299213" header="0.51181102362204722" footer="0.47244094488188981"/>
  <pageSetup paperSize="9" scale="90" orientation="portrait" horizontalDpi="300" verticalDpi="300" r:id="rId1"/>
  <headerFooter alignWithMargins="0">
    <oddHeader>&amp;LFachgruppe für kantonale Finanzfragen (FkF)
Groupe d'étude pour les finances cantonales&amp;RZürich, 14.05.2018</oddHeader>
    <oddFooter>&amp;LQuelle: FkF Mai 2018&amp;RBlatt 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186"/>
  <sheetViews>
    <sheetView view="pageLayout" topLeftCell="A52" zoomScaleNormal="115" workbookViewId="0">
      <selection activeCell="C208" sqref="C208"/>
    </sheetView>
  </sheetViews>
  <sheetFormatPr baseColWidth="10" defaultColWidth="11.42578125" defaultRowHeight="12.75"/>
  <cols>
    <col min="1" max="1" width="15.140625" style="711" customWidth="1"/>
    <col min="2" max="2" width="3.7109375" style="711" customWidth="1"/>
    <col min="3" max="3" width="44.7109375" style="711" customWidth="1"/>
    <col min="4" max="7" width="11.42578125" style="711" customWidth="1"/>
    <col min="8" max="16384" width="11.42578125" style="711"/>
  </cols>
  <sheetData>
    <row r="1" spans="1:44" s="701" customFormat="1" ht="18" customHeight="1">
      <c r="A1" s="695" t="s">
        <v>189</v>
      </c>
      <c r="B1" s="696" t="s">
        <v>420</v>
      </c>
      <c r="C1" s="696" t="s">
        <v>422</v>
      </c>
      <c r="D1" s="697" t="s">
        <v>23</v>
      </c>
      <c r="E1" s="698" t="s">
        <v>22</v>
      </c>
      <c r="F1" s="697" t="s">
        <v>23</v>
      </c>
      <c r="G1" s="698" t="s">
        <v>22</v>
      </c>
      <c r="H1" s="699"/>
      <c r="I1" s="700"/>
      <c r="J1" s="700"/>
      <c r="K1" s="700"/>
      <c r="L1" s="700"/>
      <c r="M1" s="700"/>
      <c r="N1" s="700"/>
      <c r="O1" s="700"/>
      <c r="P1" s="700"/>
      <c r="Q1" s="700"/>
      <c r="R1" s="700"/>
      <c r="S1" s="700"/>
      <c r="T1" s="700"/>
      <c r="U1" s="700"/>
      <c r="V1" s="700"/>
      <c r="W1" s="700"/>
      <c r="X1" s="700"/>
      <c r="Y1" s="700"/>
      <c r="Z1" s="700"/>
      <c r="AA1" s="700"/>
      <c r="AB1" s="700"/>
      <c r="AC1" s="700"/>
      <c r="AD1" s="700"/>
      <c r="AE1" s="700"/>
      <c r="AF1" s="700"/>
      <c r="AG1" s="700"/>
      <c r="AH1" s="700"/>
      <c r="AI1" s="700"/>
      <c r="AJ1" s="700"/>
      <c r="AK1" s="700"/>
      <c r="AL1" s="700"/>
      <c r="AM1" s="700"/>
      <c r="AN1" s="700"/>
      <c r="AO1" s="700"/>
      <c r="AP1" s="700"/>
      <c r="AQ1" s="700"/>
      <c r="AR1" s="700"/>
    </row>
    <row r="2" spans="1:44" s="707" customFormat="1" ht="15" customHeight="1">
      <c r="A2" s="702"/>
      <c r="B2" s="703"/>
      <c r="C2" s="704" t="s">
        <v>191</v>
      </c>
      <c r="D2" s="705">
        <v>2016</v>
      </c>
      <c r="E2" s="706">
        <v>2017</v>
      </c>
      <c r="F2" s="705">
        <v>2017</v>
      </c>
      <c r="G2" s="706">
        <v>2018</v>
      </c>
    </row>
    <row r="3" spans="1:44" ht="15" customHeight="1">
      <c r="A3" s="708" t="s">
        <v>192</v>
      </c>
      <c r="B3" s="709"/>
      <c r="C3" s="709"/>
      <c r="D3" s="710"/>
      <c r="E3" s="710"/>
      <c r="F3" s="710"/>
      <c r="G3" s="710"/>
    </row>
    <row r="4" spans="1:44" s="715" customFormat="1" ht="12.75" customHeight="1">
      <c r="A4" s="712">
        <v>30</v>
      </c>
      <c r="B4" s="713"/>
      <c r="C4" s="714" t="s">
        <v>33</v>
      </c>
      <c r="D4" s="280">
        <v>91571</v>
      </c>
      <c r="E4" s="280">
        <v>92589</v>
      </c>
      <c r="F4" s="281">
        <v>92908.800000000003</v>
      </c>
      <c r="G4" s="281">
        <v>93432.2</v>
      </c>
    </row>
    <row r="5" spans="1:44" s="715" customFormat="1" ht="12.75" customHeight="1">
      <c r="A5" s="716">
        <v>31</v>
      </c>
      <c r="B5" s="717"/>
      <c r="C5" s="718" t="s">
        <v>193</v>
      </c>
      <c r="D5" s="286">
        <v>49651</v>
      </c>
      <c r="E5" s="286">
        <v>49081</v>
      </c>
      <c r="F5" s="287">
        <v>48914.400000000001</v>
      </c>
      <c r="G5" s="287">
        <v>47504.9</v>
      </c>
    </row>
    <row r="6" spans="1:44" s="715" customFormat="1" ht="12.75" customHeight="1">
      <c r="A6" s="719" t="s">
        <v>36</v>
      </c>
      <c r="B6" s="720"/>
      <c r="C6" s="721" t="s">
        <v>194</v>
      </c>
      <c r="D6" s="286">
        <v>15908</v>
      </c>
      <c r="E6" s="286">
        <v>13803</v>
      </c>
      <c r="F6" s="287">
        <v>14680.1</v>
      </c>
      <c r="G6" s="287">
        <v>11132.7</v>
      </c>
    </row>
    <row r="7" spans="1:44" s="715" customFormat="1" ht="12.75" customHeight="1">
      <c r="A7" s="719" t="s">
        <v>195</v>
      </c>
      <c r="B7" s="720"/>
      <c r="C7" s="721" t="s">
        <v>196</v>
      </c>
      <c r="D7" s="286">
        <v>0</v>
      </c>
      <c r="E7" s="286">
        <v>0</v>
      </c>
      <c r="F7" s="287">
        <v>0</v>
      </c>
      <c r="G7" s="287">
        <v>0</v>
      </c>
    </row>
    <row r="8" spans="1:44" s="715" customFormat="1" ht="12.75" customHeight="1">
      <c r="A8" s="722">
        <v>330</v>
      </c>
      <c r="B8" s="717"/>
      <c r="C8" s="718" t="s">
        <v>197</v>
      </c>
      <c r="D8" s="286">
        <v>13916</v>
      </c>
      <c r="E8" s="286">
        <v>14406</v>
      </c>
      <c r="F8" s="287">
        <v>14308.3</v>
      </c>
      <c r="G8" s="287">
        <v>14245.4</v>
      </c>
    </row>
    <row r="9" spans="1:44" s="715" customFormat="1" ht="12.75" customHeight="1">
      <c r="A9" s="722">
        <v>332</v>
      </c>
      <c r="B9" s="717"/>
      <c r="C9" s="718" t="s">
        <v>198</v>
      </c>
      <c r="D9" s="286">
        <v>1085</v>
      </c>
      <c r="E9" s="286">
        <v>2928</v>
      </c>
      <c r="F9" s="287">
        <v>2642.6</v>
      </c>
      <c r="G9" s="287">
        <v>3426.8</v>
      </c>
    </row>
    <row r="10" spans="1:44" s="715" customFormat="1" ht="12.75" customHeight="1">
      <c r="A10" s="722">
        <v>339</v>
      </c>
      <c r="B10" s="717"/>
      <c r="C10" s="718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4" s="715" customFormat="1" ht="12.75" customHeight="1">
      <c r="A11" s="716">
        <v>350</v>
      </c>
      <c r="B11" s="717"/>
      <c r="C11" s="718" t="s">
        <v>200</v>
      </c>
      <c r="D11" s="286">
        <v>417</v>
      </c>
      <c r="E11" s="286">
        <v>27</v>
      </c>
      <c r="F11" s="287">
        <v>969.4</v>
      </c>
      <c r="G11" s="287">
        <v>112.1</v>
      </c>
    </row>
    <row r="12" spans="1:44" s="726" customFormat="1">
      <c r="A12" s="723">
        <v>351</v>
      </c>
      <c r="B12" s="724"/>
      <c r="C12" s="725" t="s">
        <v>201</v>
      </c>
      <c r="D12" s="286">
        <v>0</v>
      </c>
      <c r="E12" s="286">
        <v>0</v>
      </c>
      <c r="F12" s="287">
        <v>0</v>
      </c>
      <c r="G12" s="287">
        <v>0</v>
      </c>
    </row>
    <row r="13" spans="1:44" s="715" customFormat="1" ht="12.75" customHeight="1">
      <c r="A13" s="716">
        <v>36</v>
      </c>
      <c r="B13" s="717"/>
      <c r="C13" s="718" t="s">
        <v>202</v>
      </c>
      <c r="D13" s="286">
        <v>240252</v>
      </c>
      <c r="E13" s="286">
        <v>240839</v>
      </c>
      <c r="F13" s="287">
        <v>251041.9</v>
      </c>
      <c r="G13" s="287">
        <v>251523.1</v>
      </c>
    </row>
    <row r="14" spans="1:44" s="715" customFormat="1" ht="12.75" customHeight="1">
      <c r="A14" s="727" t="s">
        <v>203</v>
      </c>
      <c r="B14" s="717"/>
      <c r="C14" s="728" t="s">
        <v>204</v>
      </c>
      <c r="D14" s="286">
        <v>13020</v>
      </c>
      <c r="E14" s="286">
        <v>12515</v>
      </c>
      <c r="F14" s="287">
        <v>11924.9</v>
      </c>
      <c r="G14" s="287">
        <v>13500.3</v>
      </c>
    </row>
    <row r="15" spans="1:44" s="715" customFormat="1" ht="12.75" customHeight="1">
      <c r="A15" s="727" t="s">
        <v>205</v>
      </c>
      <c r="B15" s="717"/>
      <c r="C15" s="728" t="s">
        <v>206</v>
      </c>
      <c r="D15" s="286">
        <v>57920</v>
      </c>
      <c r="E15" s="286">
        <v>62412</v>
      </c>
      <c r="F15" s="287">
        <v>64121.5</v>
      </c>
      <c r="G15" s="287">
        <v>68090.7</v>
      </c>
    </row>
    <row r="16" spans="1:44" s="730" customFormat="1" ht="26.25" customHeight="1">
      <c r="A16" s="727" t="s">
        <v>207</v>
      </c>
      <c r="B16" s="729"/>
      <c r="C16" s="728" t="s">
        <v>208</v>
      </c>
      <c r="D16" s="286">
        <v>1950</v>
      </c>
      <c r="E16" s="286">
        <v>2309</v>
      </c>
      <c r="F16" s="287">
        <v>9827.2000000000007</v>
      </c>
      <c r="G16" s="287">
        <v>2496.9</v>
      </c>
    </row>
    <row r="17" spans="1:7" s="731" customFormat="1">
      <c r="A17" s="716">
        <v>37</v>
      </c>
      <c r="B17" s="717"/>
      <c r="C17" s="718" t="s">
        <v>209</v>
      </c>
      <c r="D17" s="286">
        <v>39421</v>
      </c>
      <c r="E17" s="286">
        <v>37925</v>
      </c>
      <c r="F17" s="287">
        <v>39436</v>
      </c>
      <c r="G17" s="287">
        <v>37108.6</v>
      </c>
    </row>
    <row r="18" spans="1:7" s="731" customFormat="1">
      <c r="A18" s="732" t="s">
        <v>210</v>
      </c>
      <c r="B18" s="720"/>
      <c r="C18" s="721" t="s">
        <v>211</v>
      </c>
      <c r="D18" s="286">
        <v>0</v>
      </c>
      <c r="E18" s="286">
        <v>0</v>
      </c>
      <c r="F18" s="287">
        <v>0</v>
      </c>
      <c r="G18" s="287">
        <v>0</v>
      </c>
    </row>
    <row r="19" spans="1:7" s="731" customFormat="1">
      <c r="A19" s="732" t="s">
        <v>212</v>
      </c>
      <c r="B19" s="720"/>
      <c r="C19" s="721" t="s">
        <v>213</v>
      </c>
      <c r="D19" s="286">
        <v>192</v>
      </c>
      <c r="E19" s="286">
        <v>192</v>
      </c>
      <c r="F19" s="287">
        <v>232</v>
      </c>
      <c r="G19" s="287">
        <v>192</v>
      </c>
    </row>
    <row r="20" spans="1:7" s="715" customFormat="1" ht="12.75" customHeight="1">
      <c r="A20" s="733">
        <v>39</v>
      </c>
      <c r="B20" s="734"/>
      <c r="C20" s="735" t="s">
        <v>214</v>
      </c>
      <c r="D20" s="308">
        <v>33519</v>
      </c>
      <c r="E20" s="308">
        <v>35694</v>
      </c>
      <c r="F20" s="309">
        <v>35838.6</v>
      </c>
      <c r="G20" s="309">
        <v>37105.1</v>
      </c>
    </row>
    <row r="21" spans="1:7" ht="12.75" customHeight="1">
      <c r="A21" s="736"/>
      <c r="B21" s="736"/>
      <c r="C21" s="737" t="s">
        <v>215</v>
      </c>
      <c r="D21" s="312">
        <f t="shared" ref="D21:G21" si="0">D4+D5+SUM(D8:D13)+D17</f>
        <v>436313</v>
      </c>
      <c r="E21" s="312">
        <f t="shared" si="0"/>
        <v>437795</v>
      </c>
      <c r="F21" s="312">
        <f t="shared" si="0"/>
        <v>450221.4</v>
      </c>
      <c r="G21" s="312">
        <f t="shared" si="0"/>
        <v>447353.1</v>
      </c>
    </row>
    <row r="22" spans="1:7" s="715" customFormat="1" ht="12.75" customHeight="1">
      <c r="A22" s="722" t="s">
        <v>216</v>
      </c>
      <c r="B22" s="717"/>
      <c r="C22" s="718" t="s">
        <v>217</v>
      </c>
      <c r="D22" s="318">
        <v>146830</v>
      </c>
      <c r="E22" s="318">
        <v>158100</v>
      </c>
      <c r="F22" s="319">
        <v>155659.40000000002</v>
      </c>
      <c r="G22" s="319">
        <v>162300</v>
      </c>
    </row>
    <row r="23" spans="1:7" s="715" customFormat="1" ht="12.75" customHeight="1">
      <c r="A23" s="722" t="s">
        <v>218</v>
      </c>
      <c r="B23" s="717"/>
      <c r="C23" s="718" t="s">
        <v>219</v>
      </c>
      <c r="D23" s="318">
        <v>28813</v>
      </c>
      <c r="E23" s="318">
        <v>28857</v>
      </c>
      <c r="F23" s="319">
        <v>28712.1</v>
      </c>
      <c r="G23" s="319">
        <v>29903</v>
      </c>
    </row>
    <row r="24" spans="1:7" s="738" customFormat="1" ht="12.75" customHeight="1">
      <c r="A24" s="716">
        <v>41</v>
      </c>
      <c r="B24" s="717"/>
      <c r="C24" s="718" t="s">
        <v>220</v>
      </c>
      <c r="D24" s="318">
        <v>3138</v>
      </c>
      <c r="E24" s="318">
        <v>3158</v>
      </c>
      <c r="F24" s="319">
        <v>3459.4</v>
      </c>
      <c r="G24" s="319">
        <v>3256.3</v>
      </c>
    </row>
    <row r="25" spans="1:7" s="715" customFormat="1" ht="12.75" customHeight="1">
      <c r="A25" s="739">
        <v>42</v>
      </c>
      <c r="B25" s="740"/>
      <c r="C25" s="718" t="s">
        <v>221</v>
      </c>
      <c r="D25" s="318">
        <v>22524</v>
      </c>
      <c r="E25" s="318">
        <v>25660</v>
      </c>
      <c r="F25" s="319">
        <v>25326.799999999999</v>
      </c>
      <c r="G25" s="319">
        <v>25699.1</v>
      </c>
    </row>
    <row r="26" spans="1:7" s="741" customFormat="1" ht="12.75" customHeight="1">
      <c r="A26" s="723">
        <v>430</v>
      </c>
      <c r="B26" s="717"/>
      <c r="C26" s="718" t="s">
        <v>222</v>
      </c>
      <c r="D26" s="320">
        <v>1992</v>
      </c>
      <c r="E26" s="320">
        <v>3364</v>
      </c>
      <c r="F26" s="321">
        <v>2418</v>
      </c>
      <c r="G26" s="321">
        <v>2733.4</v>
      </c>
    </row>
    <row r="27" spans="1:7" s="741" customFormat="1" ht="12.75" customHeight="1">
      <c r="A27" s="723">
        <v>431</v>
      </c>
      <c r="B27" s="717"/>
      <c r="C27" s="718" t="s">
        <v>223</v>
      </c>
      <c r="D27" s="320">
        <v>1659</v>
      </c>
      <c r="E27" s="320">
        <v>1720</v>
      </c>
      <c r="F27" s="321">
        <v>1739.1</v>
      </c>
      <c r="G27" s="321">
        <v>1074</v>
      </c>
    </row>
    <row r="28" spans="1:7" s="741" customFormat="1" ht="12.75" customHeight="1">
      <c r="A28" s="723">
        <v>432</v>
      </c>
      <c r="B28" s="717"/>
      <c r="C28" s="718" t="s">
        <v>224</v>
      </c>
      <c r="D28" s="320">
        <v>0</v>
      </c>
      <c r="E28" s="320">
        <v>0</v>
      </c>
      <c r="F28" s="321">
        <v>0</v>
      </c>
      <c r="G28" s="321">
        <v>0</v>
      </c>
    </row>
    <row r="29" spans="1:7" s="741" customFormat="1" ht="12.75" customHeight="1">
      <c r="A29" s="723">
        <v>439</v>
      </c>
      <c r="B29" s="717"/>
      <c r="C29" s="718" t="s">
        <v>225</v>
      </c>
      <c r="D29" s="320">
        <v>1616</v>
      </c>
      <c r="E29" s="320">
        <v>933</v>
      </c>
      <c r="F29" s="321">
        <v>1183.5</v>
      </c>
      <c r="G29" s="321">
        <v>812.8</v>
      </c>
    </row>
    <row r="30" spans="1:7" s="715" customFormat="1" ht="25.5">
      <c r="A30" s="723">
        <v>450</v>
      </c>
      <c r="B30" s="724"/>
      <c r="C30" s="725" t="s">
        <v>226</v>
      </c>
      <c r="D30" s="323">
        <v>698</v>
      </c>
      <c r="E30" s="323">
        <v>285</v>
      </c>
      <c r="F30" s="324">
        <v>0</v>
      </c>
      <c r="G30" s="324">
        <v>308.8</v>
      </c>
    </row>
    <row r="31" spans="1:7" s="726" customFormat="1" ht="25.5">
      <c r="A31" s="723">
        <v>451</v>
      </c>
      <c r="B31" s="724"/>
      <c r="C31" s="725" t="s">
        <v>227</v>
      </c>
      <c r="D31" s="325">
        <v>0</v>
      </c>
      <c r="E31" s="325">
        <v>0</v>
      </c>
      <c r="F31" s="326">
        <v>0</v>
      </c>
      <c r="G31" s="326">
        <v>0</v>
      </c>
    </row>
    <row r="32" spans="1:7" s="715" customFormat="1" ht="12.75" customHeight="1">
      <c r="A32" s="716">
        <v>46</v>
      </c>
      <c r="B32" s="717"/>
      <c r="C32" s="718" t="s">
        <v>228</v>
      </c>
      <c r="D32" s="318">
        <v>156897</v>
      </c>
      <c r="E32" s="318">
        <v>161720</v>
      </c>
      <c r="F32" s="319">
        <v>166597</v>
      </c>
      <c r="G32" s="319">
        <v>162814.70000000001</v>
      </c>
    </row>
    <row r="33" spans="1:7" s="726" customFormat="1" ht="12.75" customHeight="1">
      <c r="A33" s="732" t="s">
        <v>229</v>
      </c>
      <c r="B33" s="720"/>
      <c r="C33" s="721" t="s">
        <v>230</v>
      </c>
      <c r="D33" s="376">
        <v>0</v>
      </c>
      <c r="E33" s="376">
        <v>0</v>
      </c>
      <c r="F33" s="377">
        <v>0</v>
      </c>
      <c r="G33" s="377">
        <v>0</v>
      </c>
    </row>
    <row r="34" spans="1:7" s="715" customFormat="1" ht="15" customHeight="1">
      <c r="A34" s="716">
        <v>47</v>
      </c>
      <c r="B34" s="717"/>
      <c r="C34" s="718" t="s">
        <v>209</v>
      </c>
      <c r="D34" s="318">
        <v>39421</v>
      </c>
      <c r="E34" s="318">
        <v>37925</v>
      </c>
      <c r="F34" s="319">
        <v>39436</v>
      </c>
      <c r="G34" s="319">
        <v>37108.6</v>
      </c>
    </row>
    <row r="35" spans="1:7" s="715" customFormat="1" ht="15" customHeight="1">
      <c r="A35" s="733">
        <v>49</v>
      </c>
      <c r="B35" s="734"/>
      <c r="C35" s="735" t="s">
        <v>231</v>
      </c>
      <c r="D35" s="424">
        <v>33519</v>
      </c>
      <c r="E35" s="424">
        <v>35694</v>
      </c>
      <c r="F35" s="425">
        <v>35838.6</v>
      </c>
      <c r="G35" s="425">
        <v>37105.1</v>
      </c>
    </row>
    <row r="36" spans="1:7" ht="13.5" customHeight="1">
      <c r="A36" s="736"/>
      <c r="B36" s="742"/>
      <c r="C36" s="737" t="s">
        <v>232</v>
      </c>
      <c r="D36" s="312">
        <f t="shared" ref="D36:G36" si="1">D22+D23+D24+D25+D26+D27+D28+D29+D30+D31+D32+D34</f>
        <v>403588</v>
      </c>
      <c r="E36" s="312">
        <f t="shared" si="1"/>
        <v>421722</v>
      </c>
      <c r="F36" s="312">
        <f t="shared" si="1"/>
        <v>424531.30000000005</v>
      </c>
      <c r="G36" s="312">
        <f t="shared" si="1"/>
        <v>426010.69999999995</v>
      </c>
    </row>
    <row r="37" spans="1:7" s="743" customFormat="1" ht="15" customHeight="1">
      <c r="A37" s="736"/>
      <c r="B37" s="742"/>
      <c r="C37" s="737" t="s">
        <v>233</v>
      </c>
      <c r="D37" s="312">
        <f t="shared" ref="D37:G37" si="2">D36-D21</f>
        <v>-32725</v>
      </c>
      <c r="E37" s="312">
        <f t="shared" si="2"/>
        <v>-16073</v>
      </c>
      <c r="F37" s="312">
        <f t="shared" si="2"/>
        <v>-25690.099999999977</v>
      </c>
      <c r="G37" s="312">
        <f t="shared" si="2"/>
        <v>-21342.400000000023</v>
      </c>
    </row>
    <row r="38" spans="1:7" s="726" customFormat="1" ht="15" customHeight="1">
      <c r="A38" s="722">
        <v>340</v>
      </c>
      <c r="B38" s="717"/>
      <c r="C38" s="718" t="s">
        <v>234</v>
      </c>
      <c r="D38" s="318">
        <v>1041</v>
      </c>
      <c r="E38" s="318">
        <v>1074</v>
      </c>
      <c r="F38" s="319">
        <v>1040.5</v>
      </c>
      <c r="G38" s="319">
        <v>1340</v>
      </c>
    </row>
    <row r="39" spans="1:7" s="726" customFormat="1" ht="15" customHeight="1">
      <c r="A39" s="722">
        <v>341</v>
      </c>
      <c r="B39" s="717"/>
      <c r="C39" s="718" t="s">
        <v>235</v>
      </c>
      <c r="D39" s="318">
        <v>0</v>
      </c>
      <c r="E39" s="318">
        <v>0</v>
      </c>
      <c r="F39" s="319">
        <v>1.7</v>
      </c>
      <c r="G39" s="319">
        <v>0</v>
      </c>
    </row>
    <row r="40" spans="1:7" s="726" customFormat="1" ht="15" customHeight="1">
      <c r="A40" s="722">
        <v>342</v>
      </c>
      <c r="B40" s="717"/>
      <c r="C40" s="718" t="s">
        <v>236</v>
      </c>
      <c r="D40" s="318">
        <v>37</v>
      </c>
      <c r="E40" s="318">
        <v>15</v>
      </c>
      <c r="F40" s="319">
        <v>9.1</v>
      </c>
      <c r="G40" s="319">
        <v>15</v>
      </c>
    </row>
    <row r="41" spans="1:7" s="726" customFormat="1" ht="15" customHeight="1">
      <c r="A41" s="722">
        <v>343</v>
      </c>
      <c r="B41" s="717"/>
      <c r="C41" s="718" t="s">
        <v>237</v>
      </c>
      <c r="D41" s="318">
        <v>938</v>
      </c>
      <c r="E41" s="318">
        <v>880</v>
      </c>
      <c r="F41" s="319">
        <v>667.9</v>
      </c>
      <c r="G41" s="319">
        <v>843.4</v>
      </c>
    </row>
    <row r="42" spans="1:7" s="726" customFormat="1" ht="15" customHeight="1">
      <c r="A42" s="722">
        <v>344</v>
      </c>
      <c r="B42" s="717"/>
      <c r="C42" s="718" t="s">
        <v>238</v>
      </c>
      <c r="D42" s="318">
        <v>0</v>
      </c>
      <c r="E42" s="318">
        <v>0</v>
      </c>
      <c r="F42" s="319">
        <v>0</v>
      </c>
      <c r="G42" s="319">
        <v>0</v>
      </c>
    </row>
    <row r="43" spans="1:7" s="726" customFormat="1" ht="15" customHeight="1">
      <c r="A43" s="722">
        <v>349</v>
      </c>
      <c r="B43" s="717"/>
      <c r="C43" s="718" t="s">
        <v>239</v>
      </c>
      <c r="D43" s="318">
        <v>93</v>
      </c>
      <c r="E43" s="318">
        <v>191</v>
      </c>
      <c r="F43" s="319">
        <v>41.2</v>
      </c>
      <c r="G43" s="319">
        <v>112.5</v>
      </c>
    </row>
    <row r="44" spans="1:7" s="715" customFormat="1" ht="15" customHeight="1">
      <c r="A44" s="716">
        <v>440</v>
      </c>
      <c r="B44" s="717"/>
      <c r="C44" s="718" t="s">
        <v>240</v>
      </c>
      <c r="D44" s="318">
        <v>786</v>
      </c>
      <c r="E44" s="318">
        <v>780</v>
      </c>
      <c r="F44" s="319">
        <v>848.5</v>
      </c>
      <c r="G44" s="319">
        <v>1040.5</v>
      </c>
    </row>
    <row r="45" spans="1:7" s="715" customFormat="1" ht="15" customHeight="1">
      <c r="A45" s="716">
        <v>441</v>
      </c>
      <c r="B45" s="717"/>
      <c r="C45" s="718" t="s">
        <v>241</v>
      </c>
      <c r="D45" s="318">
        <v>577</v>
      </c>
      <c r="E45" s="318">
        <v>2001</v>
      </c>
      <c r="F45" s="319">
        <v>658.5</v>
      </c>
      <c r="G45" s="319">
        <v>2200</v>
      </c>
    </row>
    <row r="46" spans="1:7" s="715" customFormat="1" ht="15" customHeight="1">
      <c r="A46" s="716">
        <v>442</v>
      </c>
      <c r="B46" s="717"/>
      <c r="C46" s="718" t="s">
        <v>242</v>
      </c>
      <c r="D46" s="318">
        <v>292</v>
      </c>
      <c r="E46" s="318">
        <v>200</v>
      </c>
      <c r="F46" s="319">
        <v>257.8</v>
      </c>
      <c r="G46" s="319">
        <v>295</v>
      </c>
    </row>
    <row r="47" spans="1:7" s="715" customFormat="1" ht="15" customHeight="1">
      <c r="A47" s="716">
        <v>443</v>
      </c>
      <c r="B47" s="717"/>
      <c r="C47" s="718" t="s">
        <v>243</v>
      </c>
      <c r="D47" s="318">
        <v>1580</v>
      </c>
      <c r="E47" s="318">
        <v>1578</v>
      </c>
      <c r="F47" s="319">
        <v>1471.4</v>
      </c>
      <c r="G47" s="319">
        <v>1469</v>
      </c>
    </row>
    <row r="48" spans="1:7" s="715" customFormat="1" ht="15" customHeight="1">
      <c r="A48" s="716">
        <v>444</v>
      </c>
      <c r="B48" s="717"/>
      <c r="C48" s="718" t="s">
        <v>238</v>
      </c>
      <c r="D48" s="318">
        <v>137</v>
      </c>
      <c r="E48" s="318">
        <v>0</v>
      </c>
      <c r="F48" s="319">
        <v>582.70000000000005</v>
      </c>
      <c r="G48" s="319">
        <v>0</v>
      </c>
    </row>
    <row r="49" spans="1:7" s="715" customFormat="1" ht="15" customHeight="1">
      <c r="A49" s="716">
        <v>445</v>
      </c>
      <c r="B49" s="717"/>
      <c r="C49" s="718" t="s">
        <v>244</v>
      </c>
      <c r="D49" s="318">
        <v>6</v>
      </c>
      <c r="E49" s="318">
        <v>23</v>
      </c>
      <c r="F49" s="319">
        <v>27.7</v>
      </c>
      <c r="G49" s="319">
        <v>26.9</v>
      </c>
    </row>
    <row r="50" spans="1:7" s="715" customFormat="1" ht="15" customHeight="1">
      <c r="A50" s="716">
        <v>446</v>
      </c>
      <c r="B50" s="717"/>
      <c r="C50" s="718" t="s">
        <v>245</v>
      </c>
      <c r="D50" s="318">
        <v>5902</v>
      </c>
      <c r="E50" s="318">
        <v>7115</v>
      </c>
      <c r="F50" s="319">
        <v>9109.2999999999993</v>
      </c>
      <c r="G50" s="319">
        <v>8168</v>
      </c>
    </row>
    <row r="51" spans="1:7" s="715" customFormat="1" ht="15" customHeight="1">
      <c r="A51" s="716">
        <v>447</v>
      </c>
      <c r="B51" s="717"/>
      <c r="C51" s="718" t="s">
        <v>246</v>
      </c>
      <c r="D51" s="318">
        <v>6400</v>
      </c>
      <c r="E51" s="318">
        <v>6370</v>
      </c>
      <c r="F51" s="319">
        <v>6463.9</v>
      </c>
      <c r="G51" s="319">
        <v>4706.1000000000004</v>
      </c>
    </row>
    <row r="52" spans="1:7" s="715" customFormat="1" ht="15" customHeight="1">
      <c r="A52" s="716">
        <v>448</v>
      </c>
      <c r="B52" s="717"/>
      <c r="C52" s="718" t="s">
        <v>247</v>
      </c>
      <c r="D52" s="318">
        <v>153</v>
      </c>
      <c r="E52" s="318">
        <v>270</v>
      </c>
      <c r="F52" s="319">
        <v>153.80000000000001</v>
      </c>
      <c r="G52" s="319">
        <v>172</v>
      </c>
    </row>
    <row r="53" spans="1:7" s="715" customFormat="1" ht="15" customHeight="1">
      <c r="A53" s="716">
        <v>449</v>
      </c>
      <c r="B53" s="717"/>
      <c r="C53" s="718" t="s">
        <v>248</v>
      </c>
      <c r="D53" s="318">
        <v>1</v>
      </c>
      <c r="E53" s="318">
        <v>0</v>
      </c>
      <c r="F53" s="319">
        <v>97.2</v>
      </c>
      <c r="G53" s="319">
        <v>0</v>
      </c>
    </row>
    <row r="54" spans="1:7" s="726" customFormat="1" ht="13.5" customHeight="1">
      <c r="A54" s="744" t="s">
        <v>249</v>
      </c>
      <c r="B54" s="745"/>
      <c r="C54" s="745" t="s">
        <v>250</v>
      </c>
      <c r="D54" s="437">
        <v>0</v>
      </c>
      <c r="E54" s="437">
        <v>0</v>
      </c>
      <c r="F54" s="438">
        <v>0</v>
      </c>
      <c r="G54" s="438">
        <v>0</v>
      </c>
    </row>
    <row r="55" spans="1:7" ht="15" customHeight="1">
      <c r="A55" s="742"/>
      <c r="B55" s="742"/>
      <c r="C55" s="737" t="s">
        <v>251</v>
      </c>
      <c r="D55" s="312">
        <f t="shared" ref="D55:G55" si="3">SUM(D44:D53)-SUM(D38:D43)</f>
        <v>13725</v>
      </c>
      <c r="E55" s="312">
        <f t="shared" si="3"/>
        <v>16177</v>
      </c>
      <c r="F55" s="312">
        <f t="shared" ref="F55" si="4">SUM(F44:F53)-SUM(F38:F43)</f>
        <v>17910.399999999994</v>
      </c>
      <c r="G55" s="312">
        <f t="shared" si="3"/>
        <v>15766.6</v>
      </c>
    </row>
    <row r="56" spans="1:7" ht="14.25" customHeight="1">
      <c r="A56" s="742"/>
      <c r="B56" s="742"/>
      <c r="C56" s="737" t="s">
        <v>252</v>
      </c>
      <c r="D56" s="312">
        <f t="shared" ref="D56:G56" si="5">D55+D37</f>
        <v>-19000</v>
      </c>
      <c r="E56" s="312">
        <f t="shared" si="5"/>
        <v>104</v>
      </c>
      <c r="F56" s="312">
        <f t="shared" si="5"/>
        <v>-7779.6999999999825</v>
      </c>
      <c r="G56" s="312">
        <f t="shared" si="5"/>
        <v>-5575.8000000000229</v>
      </c>
    </row>
    <row r="57" spans="1:7" s="715" customFormat="1" ht="15.75" customHeight="1">
      <c r="A57" s="746">
        <v>380</v>
      </c>
      <c r="B57" s="747"/>
      <c r="C57" s="748" t="s">
        <v>253</v>
      </c>
      <c r="D57" s="500">
        <v>0</v>
      </c>
      <c r="E57" s="500">
        <v>0</v>
      </c>
      <c r="F57" s="501">
        <v>0</v>
      </c>
      <c r="G57" s="501">
        <v>2260</v>
      </c>
    </row>
    <row r="58" spans="1:7" s="715" customFormat="1" ht="15.75" customHeight="1">
      <c r="A58" s="746">
        <v>381</v>
      </c>
      <c r="B58" s="747"/>
      <c r="C58" s="748" t="s">
        <v>254</v>
      </c>
      <c r="D58" s="500">
        <v>0</v>
      </c>
      <c r="E58" s="500">
        <v>0</v>
      </c>
      <c r="F58" s="501">
        <v>0</v>
      </c>
      <c r="G58" s="501">
        <v>0</v>
      </c>
    </row>
    <row r="59" spans="1:7" s="726" customFormat="1" ht="25.5">
      <c r="A59" s="723">
        <v>383</v>
      </c>
      <c r="B59" s="724"/>
      <c r="C59" s="725" t="s">
        <v>255</v>
      </c>
      <c r="D59" s="313">
        <v>0</v>
      </c>
      <c r="E59" s="313">
        <v>0</v>
      </c>
      <c r="F59" s="314">
        <v>0</v>
      </c>
      <c r="G59" s="314">
        <v>0</v>
      </c>
    </row>
    <row r="60" spans="1:7" s="726" customFormat="1">
      <c r="A60" s="723">
        <v>3840</v>
      </c>
      <c r="B60" s="724"/>
      <c r="C60" s="725" t="s">
        <v>256</v>
      </c>
      <c r="D60" s="749">
        <v>0</v>
      </c>
      <c r="E60" s="749">
        <v>0</v>
      </c>
      <c r="F60" s="750">
        <v>0</v>
      </c>
      <c r="G60" s="750">
        <v>0</v>
      </c>
    </row>
    <row r="61" spans="1:7" s="726" customFormat="1">
      <c r="A61" s="723">
        <v>3841</v>
      </c>
      <c r="B61" s="724"/>
      <c r="C61" s="725" t="s">
        <v>257</v>
      </c>
      <c r="D61" s="749">
        <v>0</v>
      </c>
      <c r="E61" s="749">
        <v>0</v>
      </c>
      <c r="F61" s="750">
        <v>0</v>
      </c>
      <c r="G61" s="750">
        <v>0</v>
      </c>
    </row>
    <row r="62" spans="1:7" s="726" customFormat="1">
      <c r="A62" s="751">
        <v>386</v>
      </c>
      <c r="B62" s="752"/>
      <c r="C62" s="753" t="s">
        <v>258</v>
      </c>
      <c r="D62" s="749">
        <v>0</v>
      </c>
      <c r="E62" s="749">
        <v>0</v>
      </c>
      <c r="F62" s="750">
        <v>0</v>
      </c>
      <c r="G62" s="750">
        <v>0</v>
      </c>
    </row>
    <row r="63" spans="1:7" s="726" customFormat="1" ht="25.5">
      <c r="A63" s="723">
        <v>387</v>
      </c>
      <c r="B63" s="724"/>
      <c r="C63" s="725" t="s">
        <v>259</v>
      </c>
      <c r="D63" s="749">
        <v>0</v>
      </c>
      <c r="E63" s="749">
        <v>0</v>
      </c>
      <c r="F63" s="750">
        <v>0</v>
      </c>
      <c r="G63" s="750">
        <v>0</v>
      </c>
    </row>
    <row r="64" spans="1:7" s="726" customFormat="1">
      <c r="A64" s="722">
        <v>389</v>
      </c>
      <c r="B64" s="754"/>
      <c r="C64" s="718" t="s">
        <v>61</v>
      </c>
      <c r="D64" s="318">
        <v>0</v>
      </c>
      <c r="E64" s="318">
        <v>0</v>
      </c>
      <c r="F64" s="319">
        <v>302.89999999999998</v>
      </c>
      <c r="G64" s="319">
        <v>0</v>
      </c>
    </row>
    <row r="65" spans="1:7" s="715" customFormat="1">
      <c r="A65" s="722" t="s">
        <v>260</v>
      </c>
      <c r="B65" s="717"/>
      <c r="C65" s="718" t="s">
        <v>261</v>
      </c>
      <c r="D65" s="318">
        <v>0</v>
      </c>
      <c r="E65" s="318">
        <v>0</v>
      </c>
      <c r="F65" s="319">
        <v>0</v>
      </c>
      <c r="G65" s="319">
        <v>0</v>
      </c>
    </row>
    <row r="66" spans="1:7" s="757" customFormat="1">
      <c r="A66" s="755" t="s">
        <v>262</v>
      </c>
      <c r="B66" s="756"/>
      <c r="C66" s="725" t="s">
        <v>263</v>
      </c>
      <c r="D66" s="313">
        <v>0</v>
      </c>
      <c r="E66" s="313">
        <v>0</v>
      </c>
      <c r="F66" s="314">
        <v>0</v>
      </c>
      <c r="G66" s="314">
        <v>0</v>
      </c>
    </row>
    <row r="67" spans="1:7" s="715" customFormat="1">
      <c r="A67" s="758">
        <v>481</v>
      </c>
      <c r="B67" s="717"/>
      <c r="C67" s="718" t="s">
        <v>264</v>
      </c>
      <c r="D67" s="318">
        <v>0</v>
      </c>
      <c r="E67" s="318">
        <v>0</v>
      </c>
      <c r="F67" s="319">
        <v>0</v>
      </c>
      <c r="G67" s="319">
        <v>0</v>
      </c>
    </row>
    <row r="68" spans="1:7" s="715" customFormat="1">
      <c r="A68" s="758">
        <v>482</v>
      </c>
      <c r="B68" s="717"/>
      <c r="C68" s="718" t="s">
        <v>265</v>
      </c>
      <c r="D68" s="318">
        <v>0</v>
      </c>
      <c r="E68" s="318">
        <v>0</v>
      </c>
      <c r="F68" s="319">
        <v>0</v>
      </c>
      <c r="G68" s="319">
        <v>0</v>
      </c>
    </row>
    <row r="69" spans="1:7" s="715" customFormat="1">
      <c r="A69" s="758">
        <v>483</v>
      </c>
      <c r="B69" s="717"/>
      <c r="C69" s="718" t="s">
        <v>266</v>
      </c>
      <c r="D69" s="318">
        <v>0</v>
      </c>
      <c r="E69" s="318">
        <v>0</v>
      </c>
      <c r="F69" s="319">
        <v>0</v>
      </c>
      <c r="G69" s="319">
        <v>0</v>
      </c>
    </row>
    <row r="70" spans="1:7" s="715" customFormat="1">
      <c r="A70" s="758">
        <v>484</v>
      </c>
      <c r="B70" s="717"/>
      <c r="C70" s="718" t="s">
        <v>267</v>
      </c>
      <c r="D70" s="318">
        <v>0</v>
      </c>
      <c r="E70" s="318">
        <v>0</v>
      </c>
      <c r="F70" s="319">
        <v>0</v>
      </c>
      <c r="G70" s="319">
        <v>5013.1000000000004</v>
      </c>
    </row>
    <row r="71" spans="1:7" s="715" customFormat="1">
      <c r="A71" s="758">
        <v>485</v>
      </c>
      <c r="B71" s="717"/>
      <c r="C71" s="718" t="s">
        <v>268</v>
      </c>
      <c r="D71" s="318">
        <v>0</v>
      </c>
      <c r="E71" s="318">
        <v>0</v>
      </c>
      <c r="F71" s="319">
        <v>0</v>
      </c>
      <c r="G71" s="319">
        <v>0</v>
      </c>
    </row>
    <row r="72" spans="1:7" s="715" customFormat="1">
      <c r="A72" s="758">
        <v>486</v>
      </c>
      <c r="B72" s="717"/>
      <c r="C72" s="718" t="s">
        <v>269</v>
      </c>
      <c r="D72" s="318">
        <v>160</v>
      </c>
      <c r="E72" s="318">
        <v>157</v>
      </c>
      <c r="F72" s="319">
        <v>156.5</v>
      </c>
      <c r="G72" s="319">
        <v>135</v>
      </c>
    </row>
    <row r="73" spans="1:7" s="726" customFormat="1">
      <c r="A73" s="758">
        <v>487</v>
      </c>
      <c r="B73" s="720"/>
      <c r="C73" s="718" t="s">
        <v>270</v>
      </c>
      <c r="D73" s="318">
        <v>0</v>
      </c>
      <c r="E73" s="318">
        <v>0</v>
      </c>
      <c r="F73" s="319">
        <v>0</v>
      </c>
      <c r="G73" s="319">
        <v>0</v>
      </c>
    </row>
    <row r="74" spans="1:7" s="726" customFormat="1">
      <c r="A74" s="758">
        <v>489</v>
      </c>
      <c r="B74" s="759"/>
      <c r="C74" s="735" t="s">
        <v>78</v>
      </c>
      <c r="D74" s="318">
        <v>14855</v>
      </c>
      <c r="E74" s="318">
        <v>14513</v>
      </c>
      <c r="F74" s="319">
        <v>12287.8</v>
      </c>
      <c r="G74" s="319">
        <v>8259.1</v>
      </c>
    </row>
    <row r="75" spans="1:7" s="726" customFormat="1">
      <c r="A75" s="760" t="s">
        <v>271</v>
      </c>
      <c r="B75" s="759"/>
      <c r="C75" s="745" t="s">
        <v>272</v>
      </c>
      <c r="D75" s="318">
        <v>10753</v>
      </c>
      <c r="E75" s="318">
        <v>10753</v>
      </c>
      <c r="F75" s="319">
        <v>10752.9</v>
      </c>
      <c r="G75" s="319">
        <v>10753</v>
      </c>
    </row>
    <row r="76" spans="1:7">
      <c r="A76" s="736"/>
      <c r="B76" s="736"/>
      <c r="C76" s="737" t="s">
        <v>273</v>
      </c>
      <c r="D76" s="312">
        <f t="shared" ref="D76:G76" si="6">SUM(D65:D74)-SUM(D57:D64)</f>
        <v>15015</v>
      </c>
      <c r="E76" s="312">
        <f t="shared" si="6"/>
        <v>14670</v>
      </c>
      <c r="F76" s="312">
        <f t="shared" ref="F76" si="7">SUM(F65:F74)-SUM(F57:F64)</f>
        <v>12141.4</v>
      </c>
      <c r="G76" s="312">
        <f t="shared" si="6"/>
        <v>11147.2</v>
      </c>
    </row>
    <row r="77" spans="1:7">
      <c r="A77" s="761"/>
      <c r="B77" s="761"/>
      <c r="C77" s="737" t="s">
        <v>274</v>
      </c>
      <c r="D77" s="312">
        <f t="shared" ref="D77:G77" si="8">D56+D76</f>
        <v>-3985</v>
      </c>
      <c r="E77" s="312">
        <f t="shared" si="8"/>
        <v>14774</v>
      </c>
      <c r="F77" s="312">
        <f t="shared" si="8"/>
        <v>4361.7000000000171</v>
      </c>
      <c r="G77" s="312">
        <f t="shared" si="8"/>
        <v>5571.3999999999778</v>
      </c>
    </row>
    <row r="78" spans="1:7">
      <c r="A78" s="762">
        <v>3</v>
      </c>
      <c r="B78" s="762"/>
      <c r="C78" s="763" t="s">
        <v>275</v>
      </c>
      <c r="D78" s="363">
        <f t="shared" ref="D78:G78" si="9">D20+D21+SUM(D38:D43)+SUM(D57:D64)</f>
        <v>471941</v>
      </c>
      <c r="E78" s="363">
        <f t="shared" si="9"/>
        <v>475649</v>
      </c>
      <c r="F78" s="363">
        <f t="shared" si="9"/>
        <v>488123.30000000005</v>
      </c>
      <c r="G78" s="363">
        <f t="shared" si="9"/>
        <v>489029.1</v>
      </c>
    </row>
    <row r="79" spans="1:7">
      <c r="A79" s="762">
        <v>4</v>
      </c>
      <c r="B79" s="762"/>
      <c r="C79" s="763" t="s">
        <v>276</v>
      </c>
      <c r="D79" s="363">
        <f t="shared" ref="D79:G79" si="10">D35+D36+SUM(D44:D53)+SUM(D65:D74)</f>
        <v>467956</v>
      </c>
      <c r="E79" s="363">
        <f t="shared" si="10"/>
        <v>490423</v>
      </c>
      <c r="F79" s="363">
        <f t="shared" si="10"/>
        <v>492485</v>
      </c>
      <c r="G79" s="363">
        <f t="shared" si="10"/>
        <v>494600.49999999994</v>
      </c>
    </row>
    <row r="80" spans="1:7">
      <c r="A80" s="764"/>
      <c r="B80" s="764"/>
      <c r="C80" s="765"/>
      <c r="D80" s="482"/>
      <c r="E80" s="482"/>
      <c r="F80" s="482"/>
      <c r="G80" s="482"/>
    </row>
    <row r="81" spans="1:7">
      <c r="A81" s="766" t="s">
        <v>277</v>
      </c>
      <c r="B81" s="767"/>
      <c r="C81" s="767"/>
      <c r="D81" s="505"/>
      <c r="E81" s="505"/>
      <c r="F81" s="505"/>
      <c r="G81" s="505"/>
    </row>
    <row r="82" spans="1:7" s="715" customFormat="1">
      <c r="A82" s="768">
        <v>50</v>
      </c>
      <c r="B82" s="769"/>
      <c r="C82" s="769" t="s">
        <v>278</v>
      </c>
      <c r="D82" s="318">
        <v>14248</v>
      </c>
      <c r="E82" s="318">
        <v>17685</v>
      </c>
      <c r="F82" s="319">
        <v>16328.3</v>
      </c>
      <c r="G82" s="319">
        <v>17995</v>
      </c>
    </row>
    <row r="83" spans="1:7" s="715" customFormat="1">
      <c r="A83" s="768">
        <v>51</v>
      </c>
      <c r="B83" s="769"/>
      <c r="C83" s="769" t="s">
        <v>279</v>
      </c>
      <c r="D83" s="318">
        <v>0</v>
      </c>
      <c r="E83" s="318">
        <v>0</v>
      </c>
      <c r="F83" s="319">
        <v>0</v>
      </c>
      <c r="G83" s="319">
        <v>0</v>
      </c>
    </row>
    <row r="84" spans="1:7" s="715" customFormat="1">
      <c r="A84" s="768">
        <v>52</v>
      </c>
      <c r="B84" s="769"/>
      <c r="C84" s="769" t="s">
        <v>280</v>
      </c>
      <c r="D84" s="318">
        <v>5413</v>
      </c>
      <c r="E84" s="318">
        <v>3303</v>
      </c>
      <c r="F84" s="319">
        <v>2467.3000000000002</v>
      </c>
      <c r="G84" s="319">
        <v>2431</v>
      </c>
    </row>
    <row r="85" spans="1:7" s="715" customFormat="1">
      <c r="A85" s="770">
        <v>54</v>
      </c>
      <c r="B85" s="771"/>
      <c r="C85" s="771" t="s">
        <v>281</v>
      </c>
      <c r="D85" s="376">
        <v>2629</v>
      </c>
      <c r="E85" s="376">
        <v>1315</v>
      </c>
      <c r="F85" s="377">
        <v>9413.2999999999993</v>
      </c>
      <c r="G85" s="377">
        <v>915</v>
      </c>
    </row>
    <row r="86" spans="1:7" s="715" customFormat="1">
      <c r="A86" s="770">
        <v>55</v>
      </c>
      <c r="B86" s="771"/>
      <c r="C86" s="771" t="s">
        <v>282</v>
      </c>
      <c r="D86" s="376">
        <v>24</v>
      </c>
      <c r="E86" s="376">
        <v>0</v>
      </c>
      <c r="F86" s="377">
        <v>10.1</v>
      </c>
      <c r="G86" s="377">
        <v>0</v>
      </c>
    </row>
    <row r="87" spans="1:7" s="715" customFormat="1">
      <c r="A87" s="770">
        <v>56</v>
      </c>
      <c r="B87" s="771"/>
      <c r="C87" s="771" t="s">
        <v>283</v>
      </c>
      <c r="D87" s="376">
        <v>11528</v>
      </c>
      <c r="E87" s="376">
        <v>10079</v>
      </c>
      <c r="F87" s="377">
        <v>9397.2000000000007</v>
      </c>
      <c r="G87" s="377">
        <v>7107</v>
      </c>
    </row>
    <row r="88" spans="1:7" s="715" customFormat="1">
      <c r="A88" s="768">
        <v>57</v>
      </c>
      <c r="B88" s="769"/>
      <c r="C88" s="769" t="s">
        <v>284</v>
      </c>
      <c r="D88" s="318">
        <v>4435</v>
      </c>
      <c r="E88" s="318">
        <v>4475</v>
      </c>
      <c r="F88" s="319">
        <v>4085.7</v>
      </c>
      <c r="G88" s="319">
        <v>3988</v>
      </c>
    </row>
    <row r="89" spans="1:7" s="715" customFormat="1">
      <c r="A89" s="768">
        <v>580</v>
      </c>
      <c r="B89" s="769"/>
      <c r="C89" s="769" t="s">
        <v>285</v>
      </c>
      <c r="D89" s="318">
        <v>0</v>
      </c>
      <c r="E89" s="318">
        <v>0</v>
      </c>
      <c r="F89" s="319">
        <v>0</v>
      </c>
      <c r="G89" s="319">
        <v>0</v>
      </c>
    </row>
    <row r="90" spans="1:7" s="715" customFormat="1">
      <c r="A90" s="768">
        <v>582</v>
      </c>
      <c r="B90" s="769"/>
      <c r="C90" s="769" t="s">
        <v>286</v>
      </c>
      <c r="D90" s="318">
        <v>0</v>
      </c>
      <c r="E90" s="318">
        <v>0</v>
      </c>
      <c r="F90" s="319">
        <v>0</v>
      </c>
      <c r="G90" s="319">
        <v>0</v>
      </c>
    </row>
    <row r="91" spans="1:7" s="715" customFormat="1">
      <c r="A91" s="768">
        <v>584</v>
      </c>
      <c r="B91" s="769"/>
      <c r="C91" s="769" t="s">
        <v>287</v>
      </c>
      <c r="D91" s="318">
        <v>0</v>
      </c>
      <c r="E91" s="318">
        <v>0</v>
      </c>
      <c r="F91" s="319">
        <v>0</v>
      </c>
      <c r="G91" s="319">
        <v>0</v>
      </c>
    </row>
    <row r="92" spans="1:7" s="715" customFormat="1">
      <c r="A92" s="768">
        <v>585</v>
      </c>
      <c r="B92" s="769"/>
      <c r="C92" s="769" t="s">
        <v>288</v>
      </c>
      <c r="D92" s="318">
        <v>0</v>
      </c>
      <c r="E92" s="318">
        <v>0</v>
      </c>
      <c r="F92" s="319">
        <v>0</v>
      </c>
      <c r="G92" s="319">
        <v>0</v>
      </c>
    </row>
    <row r="93" spans="1:7" s="715" customFormat="1">
      <c r="A93" s="768">
        <v>586</v>
      </c>
      <c r="B93" s="769"/>
      <c r="C93" s="769" t="s">
        <v>289</v>
      </c>
      <c r="D93" s="318">
        <v>0</v>
      </c>
      <c r="E93" s="318">
        <v>0</v>
      </c>
      <c r="F93" s="319">
        <v>0</v>
      </c>
      <c r="G93" s="319">
        <v>0</v>
      </c>
    </row>
    <row r="94" spans="1:7" s="715" customFormat="1">
      <c r="A94" s="772">
        <v>589</v>
      </c>
      <c r="B94" s="773"/>
      <c r="C94" s="773" t="s">
        <v>290</v>
      </c>
      <c r="D94" s="424">
        <v>0</v>
      </c>
      <c r="E94" s="424">
        <v>0</v>
      </c>
      <c r="F94" s="425">
        <v>0</v>
      </c>
      <c r="G94" s="425">
        <v>0</v>
      </c>
    </row>
    <row r="95" spans="1:7">
      <c r="A95" s="774">
        <v>5</v>
      </c>
      <c r="B95" s="775"/>
      <c r="C95" s="775" t="s">
        <v>291</v>
      </c>
      <c r="D95" s="384">
        <f t="shared" ref="D95:G95" si="11">SUM(D82:D94)</f>
        <v>38277</v>
      </c>
      <c r="E95" s="384">
        <f t="shared" si="11"/>
        <v>36857</v>
      </c>
      <c r="F95" s="384">
        <f t="shared" si="11"/>
        <v>41701.899999999994</v>
      </c>
      <c r="G95" s="384">
        <f t="shared" si="11"/>
        <v>32436</v>
      </c>
    </row>
    <row r="96" spans="1:7" s="715" customFormat="1">
      <c r="A96" s="768">
        <v>60</v>
      </c>
      <c r="B96" s="769"/>
      <c r="C96" s="769" t="s">
        <v>292</v>
      </c>
      <c r="D96" s="318">
        <v>5</v>
      </c>
      <c r="E96" s="318">
        <v>0</v>
      </c>
      <c r="F96" s="319">
        <v>0</v>
      </c>
      <c r="G96" s="319">
        <v>0</v>
      </c>
    </row>
    <row r="97" spans="1:7" s="715" customFormat="1">
      <c r="A97" s="768">
        <v>61</v>
      </c>
      <c r="B97" s="769"/>
      <c r="C97" s="769" t="s">
        <v>293</v>
      </c>
      <c r="D97" s="318">
        <v>0</v>
      </c>
      <c r="E97" s="318">
        <v>0</v>
      </c>
      <c r="F97" s="319">
        <v>0</v>
      </c>
      <c r="G97" s="319">
        <v>0</v>
      </c>
    </row>
    <row r="98" spans="1:7" s="715" customFormat="1">
      <c r="A98" s="768">
        <v>62</v>
      </c>
      <c r="B98" s="769"/>
      <c r="C98" s="769" t="s">
        <v>294</v>
      </c>
      <c r="D98" s="318">
        <v>0</v>
      </c>
      <c r="E98" s="318">
        <v>0</v>
      </c>
      <c r="F98" s="319">
        <v>0</v>
      </c>
      <c r="G98" s="319">
        <v>0</v>
      </c>
    </row>
    <row r="99" spans="1:7" s="715" customFormat="1">
      <c r="A99" s="768">
        <v>63</v>
      </c>
      <c r="B99" s="769"/>
      <c r="C99" s="769" t="s">
        <v>295</v>
      </c>
      <c r="D99" s="318">
        <v>8823</v>
      </c>
      <c r="E99" s="318">
        <v>5202</v>
      </c>
      <c r="F99" s="319">
        <v>4660.7</v>
      </c>
      <c r="G99" s="319">
        <v>5060</v>
      </c>
    </row>
    <row r="100" spans="1:7" s="715" customFormat="1">
      <c r="A100" s="770">
        <v>64</v>
      </c>
      <c r="B100" s="771"/>
      <c r="C100" s="771" t="s">
        <v>296</v>
      </c>
      <c r="D100" s="376">
        <v>794</v>
      </c>
      <c r="E100" s="376">
        <v>1255</v>
      </c>
      <c r="F100" s="377">
        <v>3218.5</v>
      </c>
      <c r="G100" s="377">
        <v>855</v>
      </c>
    </row>
    <row r="101" spans="1:7" s="715" customFormat="1">
      <c r="A101" s="770">
        <v>65</v>
      </c>
      <c r="B101" s="771"/>
      <c r="C101" s="771" t="s">
        <v>297</v>
      </c>
      <c r="D101" s="376">
        <v>0</v>
      </c>
      <c r="E101" s="376">
        <v>0</v>
      </c>
      <c r="F101" s="377">
        <v>50</v>
      </c>
      <c r="G101" s="377">
        <v>0</v>
      </c>
    </row>
    <row r="102" spans="1:7" s="715" customFormat="1">
      <c r="A102" s="770">
        <v>66</v>
      </c>
      <c r="B102" s="771"/>
      <c r="C102" s="771" t="s">
        <v>298</v>
      </c>
      <c r="D102" s="376">
        <v>0</v>
      </c>
      <c r="E102" s="376">
        <v>0</v>
      </c>
      <c r="F102" s="377">
        <v>0</v>
      </c>
      <c r="G102" s="377">
        <v>0</v>
      </c>
    </row>
    <row r="103" spans="1:7" s="715" customFormat="1">
      <c r="A103" s="768">
        <v>67</v>
      </c>
      <c r="B103" s="769"/>
      <c r="C103" s="769" t="s">
        <v>284</v>
      </c>
      <c r="D103" s="318">
        <v>4435</v>
      </c>
      <c r="E103" s="318">
        <v>4475</v>
      </c>
      <c r="F103" s="319">
        <v>4085.7</v>
      </c>
      <c r="G103" s="319">
        <v>3988</v>
      </c>
    </row>
    <row r="104" spans="1:7" s="715" customFormat="1" ht="25.5">
      <c r="A104" s="776" t="s">
        <v>299</v>
      </c>
      <c r="B104" s="769"/>
      <c r="C104" s="777" t="s">
        <v>300</v>
      </c>
      <c r="D104" s="323">
        <v>0</v>
      </c>
      <c r="E104" s="323">
        <v>0</v>
      </c>
      <c r="F104" s="324">
        <v>0</v>
      </c>
      <c r="G104" s="324">
        <v>0</v>
      </c>
    </row>
    <row r="105" spans="1:7" s="715" customFormat="1" ht="38.25">
      <c r="A105" s="778" t="s">
        <v>301</v>
      </c>
      <c r="B105" s="773"/>
      <c r="C105" s="779" t="s">
        <v>302</v>
      </c>
      <c r="D105" s="328">
        <v>0</v>
      </c>
      <c r="E105" s="328">
        <v>0</v>
      </c>
      <c r="F105" s="329">
        <v>0</v>
      </c>
      <c r="G105" s="329">
        <v>0</v>
      </c>
    </row>
    <row r="106" spans="1:7">
      <c r="A106" s="774">
        <v>6</v>
      </c>
      <c r="B106" s="775"/>
      <c r="C106" s="775" t="s">
        <v>303</v>
      </c>
      <c r="D106" s="384">
        <f t="shared" ref="D106:G106" si="12">SUM(D96:D105)</f>
        <v>14057</v>
      </c>
      <c r="E106" s="384">
        <f t="shared" si="12"/>
        <v>10932</v>
      </c>
      <c r="F106" s="384">
        <f t="shared" si="12"/>
        <v>12014.9</v>
      </c>
      <c r="G106" s="384">
        <f t="shared" si="12"/>
        <v>9903</v>
      </c>
    </row>
    <row r="107" spans="1:7">
      <c r="A107" s="780" t="s">
        <v>304</v>
      </c>
      <c r="B107" s="780"/>
      <c r="C107" s="775" t="s">
        <v>3</v>
      </c>
      <c r="D107" s="384">
        <f t="shared" ref="D107:G107" si="13">(D95-D88)-(D106-D103)</f>
        <v>24220</v>
      </c>
      <c r="E107" s="384">
        <f t="shared" si="13"/>
        <v>25925</v>
      </c>
      <c r="F107" s="384">
        <f t="shared" si="13"/>
        <v>29686.999999999996</v>
      </c>
      <c r="G107" s="384">
        <f t="shared" si="13"/>
        <v>22533</v>
      </c>
    </row>
    <row r="108" spans="1:7">
      <c r="A108" s="781" t="s">
        <v>305</v>
      </c>
      <c r="B108" s="781"/>
      <c r="C108" s="782" t="s">
        <v>306</v>
      </c>
      <c r="D108" s="384">
        <f t="shared" ref="D108:G108" si="14">D107-D85-D86+D100+D101</f>
        <v>22361</v>
      </c>
      <c r="E108" s="384">
        <f t="shared" si="14"/>
        <v>25865</v>
      </c>
      <c r="F108" s="384">
        <f t="shared" si="14"/>
        <v>23532.1</v>
      </c>
      <c r="G108" s="384">
        <f t="shared" si="14"/>
        <v>22473</v>
      </c>
    </row>
    <row r="109" spans="1:7">
      <c r="A109" s="764"/>
      <c r="B109" s="764"/>
      <c r="C109" s="765"/>
      <c r="D109" s="482"/>
      <c r="E109" s="482"/>
      <c r="F109" s="482"/>
      <c r="G109" s="482"/>
    </row>
    <row r="110" spans="1:7" s="785" customFormat="1">
      <c r="A110" s="783" t="s">
        <v>307</v>
      </c>
      <c r="B110" s="784"/>
      <c r="C110" s="783"/>
      <c r="D110" s="482"/>
      <c r="E110" s="482"/>
      <c r="F110" s="482"/>
      <c r="G110" s="482"/>
    </row>
    <row r="111" spans="1:7" s="788" customFormat="1">
      <c r="A111" s="786">
        <v>10</v>
      </c>
      <c r="B111" s="787"/>
      <c r="C111" s="787" t="s">
        <v>308</v>
      </c>
      <c r="D111" s="402">
        <f t="shared" ref="D111:G111" si="15">D112+D117</f>
        <v>184254</v>
      </c>
      <c r="E111" s="402">
        <f t="shared" si="15"/>
        <v>160372</v>
      </c>
      <c r="F111" s="402">
        <f t="shared" si="15"/>
        <v>158461.9</v>
      </c>
      <c r="G111" s="402">
        <f t="shared" si="15"/>
        <v>184253.7</v>
      </c>
    </row>
    <row r="112" spans="1:7" s="788" customFormat="1">
      <c r="A112" s="789" t="s">
        <v>309</v>
      </c>
      <c r="B112" s="790"/>
      <c r="C112" s="790" t="s">
        <v>310</v>
      </c>
      <c r="D112" s="402">
        <f t="shared" ref="D112:G112" si="16">D113+D114+D115+D116</f>
        <v>145839</v>
      </c>
      <c r="E112" s="402">
        <f t="shared" si="16"/>
        <v>124049</v>
      </c>
      <c r="F112" s="402">
        <f t="shared" si="16"/>
        <v>122469.29999999999</v>
      </c>
      <c r="G112" s="402">
        <f t="shared" si="16"/>
        <v>145838.80000000002</v>
      </c>
    </row>
    <row r="113" spans="1:7" s="788" customFormat="1">
      <c r="A113" s="791" t="s">
        <v>311</v>
      </c>
      <c r="B113" s="792"/>
      <c r="C113" s="792" t="s">
        <v>312</v>
      </c>
      <c r="D113" s="335">
        <v>122746</v>
      </c>
      <c r="E113" s="335">
        <v>103564</v>
      </c>
      <c r="F113" s="336">
        <v>97885.7</v>
      </c>
      <c r="G113" s="336">
        <v>122745.70000000001</v>
      </c>
    </row>
    <row r="114" spans="1:7" s="795" customFormat="1" ht="15" customHeight="1">
      <c r="A114" s="793">
        <v>102</v>
      </c>
      <c r="B114" s="794"/>
      <c r="C114" s="794" t="s">
        <v>313</v>
      </c>
      <c r="D114" s="347">
        <v>834</v>
      </c>
      <c r="E114" s="347">
        <v>485</v>
      </c>
      <c r="F114" s="348">
        <v>0</v>
      </c>
      <c r="G114" s="348">
        <v>833.9</v>
      </c>
    </row>
    <row r="115" spans="1:7" s="788" customFormat="1">
      <c r="A115" s="791">
        <v>104</v>
      </c>
      <c r="B115" s="792"/>
      <c r="C115" s="792" t="s">
        <v>314</v>
      </c>
      <c r="D115" s="335">
        <v>22259</v>
      </c>
      <c r="E115" s="335">
        <v>20000</v>
      </c>
      <c r="F115" s="336">
        <v>24583.599999999999</v>
      </c>
      <c r="G115" s="336">
        <v>22259.200000000001</v>
      </c>
    </row>
    <row r="116" spans="1:7" s="788" customFormat="1">
      <c r="A116" s="791">
        <v>106</v>
      </c>
      <c r="B116" s="792"/>
      <c r="C116" s="792" t="s">
        <v>315</v>
      </c>
      <c r="D116" s="335"/>
      <c r="E116" s="335"/>
      <c r="F116" s="336"/>
      <c r="G116" s="336"/>
    </row>
    <row r="117" spans="1:7" s="788" customFormat="1">
      <c r="A117" s="789" t="s">
        <v>316</v>
      </c>
      <c r="B117" s="790"/>
      <c r="C117" s="790" t="s">
        <v>317</v>
      </c>
      <c r="D117" s="402">
        <f t="shared" ref="D117:G117" si="17">D118+D119+D120</f>
        <v>38415</v>
      </c>
      <c r="E117" s="402">
        <f t="shared" si="17"/>
        <v>36323</v>
      </c>
      <c r="F117" s="402">
        <f t="shared" si="17"/>
        <v>35992.6</v>
      </c>
      <c r="G117" s="402">
        <f t="shared" si="17"/>
        <v>38414.9</v>
      </c>
    </row>
    <row r="118" spans="1:7" s="788" customFormat="1">
      <c r="A118" s="791">
        <v>107</v>
      </c>
      <c r="B118" s="792"/>
      <c r="C118" s="792" t="s">
        <v>318</v>
      </c>
      <c r="D118" s="335">
        <v>23</v>
      </c>
      <c r="E118" s="335">
        <v>323</v>
      </c>
      <c r="F118" s="336">
        <v>873</v>
      </c>
      <c r="G118" s="336">
        <v>23</v>
      </c>
    </row>
    <row r="119" spans="1:7" s="788" customFormat="1">
      <c r="A119" s="791">
        <v>108</v>
      </c>
      <c r="B119" s="792"/>
      <c r="C119" s="792" t="s">
        <v>319</v>
      </c>
      <c r="D119" s="335">
        <v>38392</v>
      </c>
      <c r="E119" s="335">
        <v>36000</v>
      </c>
      <c r="F119" s="336">
        <v>35119.599999999999</v>
      </c>
      <c r="G119" s="336">
        <v>38391.9</v>
      </c>
    </row>
    <row r="120" spans="1:7" s="797" customFormat="1" ht="25.5">
      <c r="A120" s="793">
        <v>109</v>
      </c>
      <c r="B120" s="796"/>
      <c r="C120" s="796" t="s">
        <v>320</v>
      </c>
      <c r="D120" s="507"/>
      <c r="E120" s="507"/>
      <c r="F120" s="508"/>
      <c r="G120" s="508">
        <v>0</v>
      </c>
    </row>
    <row r="121" spans="1:7" s="788" customFormat="1">
      <c r="A121" s="789">
        <v>14</v>
      </c>
      <c r="B121" s="790"/>
      <c r="C121" s="790" t="s">
        <v>321</v>
      </c>
      <c r="D121" s="417">
        <f t="shared" ref="D121:G121" si="18">SUM(D122:D130)</f>
        <v>260009</v>
      </c>
      <c r="E121" s="417">
        <f t="shared" si="18"/>
        <v>268445</v>
      </c>
      <c r="F121" s="417">
        <f t="shared" si="18"/>
        <v>262918.00000000006</v>
      </c>
      <c r="G121" s="417">
        <f t="shared" si="18"/>
        <v>273578.59999999998</v>
      </c>
    </row>
    <row r="122" spans="1:7" s="788" customFormat="1">
      <c r="A122" s="791" t="s">
        <v>322</v>
      </c>
      <c r="B122" s="792"/>
      <c r="C122" s="792" t="s">
        <v>323</v>
      </c>
      <c r="D122" s="335">
        <v>142630</v>
      </c>
      <c r="E122" s="335">
        <v>144686</v>
      </c>
      <c r="F122" s="336">
        <v>141465.1</v>
      </c>
      <c r="G122" s="336">
        <v>140606.6</v>
      </c>
    </row>
    <row r="123" spans="1:7" s="788" customFormat="1">
      <c r="A123" s="791">
        <v>144</v>
      </c>
      <c r="B123" s="792"/>
      <c r="C123" s="792" t="s">
        <v>281</v>
      </c>
      <c r="D123" s="335">
        <v>43327</v>
      </c>
      <c r="E123" s="335">
        <v>39372</v>
      </c>
      <c r="F123" s="336">
        <v>46528.800000000003</v>
      </c>
      <c r="G123" s="336">
        <v>49824.7</v>
      </c>
    </row>
    <row r="124" spans="1:7" s="788" customFormat="1">
      <c r="A124" s="791">
        <v>145</v>
      </c>
      <c r="B124" s="792"/>
      <c r="C124" s="792" t="s">
        <v>324</v>
      </c>
      <c r="D124" s="509">
        <v>50339</v>
      </c>
      <c r="E124" s="509">
        <v>50315</v>
      </c>
      <c r="F124" s="510">
        <v>42701.2</v>
      </c>
      <c r="G124" s="510">
        <v>50339.199999999997</v>
      </c>
    </row>
    <row r="125" spans="1:7" s="788" customFormat="1">
      <c r="A125" s="791">
        <v>146</v>
      </c>
      <c r="B125" s="792"/>
      <c r="C125" s="792" t="s">
        <v>325</v>
      </c>
      <c r="D125" s="509">
        <v>23713</v>
      </c>
      <c r="E125" s="509">
        <v>34072</v>
      </c>
      <c r="F125" s="510">
        <v>32222.9</v>
      </c>
      <c r="G125" s="510">
        <v>32808.1</v>
      </c>
    </row>
    <row r="126" spans="1:7" s="797" customFormat="1" ht="29.45" customHeight="1">
      <c r="A126" s="793" t="s">
        <v>326</v>
      </c>
      <c r="B126" s="796"/>
      <c r="C126" s="796" t="s">
        <v>327</v>
      </c>
      <c r="D126" s="511"/>
      <c r="E126" s="511"/>
      <c r="F126" s="512"/>
      <c r="G126" s="512">
        <v>0</v>
      </c>
    </row>
    <row r="127" spans="1:7" s="788" customFormat="1">
      <c r="A127" s="791">
        <v>1484</v>
      </c>
      <c r="B127" s="792"/>
      <c r="C127" s="792" t="s">
        <v>328</v>
      </c>
      <c r="D127" s="509"/>
      <c r="E127" s="509"/>
      <c r="F127" s="510"/>
      <c r="G127" s="510">
        <v>0</v>
      </c>
    </row>
    <row r="128" spans="1:7" s="788" customFormat="1">
      <c r="A128" s="791">
        <v>1485</v>
      </c>
      <c r="B128" s="792"/>
      <c r="C128" s="792" t="s">
        <v>329</v>
      </c>
      <c r="D128" s="509"/>
      <c r="E128" s="509"/>
      <c r="F128" s="510"/>
      <c r="G128" s="510">
        <v>0</v>
      </c>
    </row>
    <row r="129" spans="1:7" s="788" customFormat="1">
      <c r="A129" s="791">
        <v>1486</v>
      </c>
      <c r="B129" s="792"/>
      <c r="C129" s="792" t="s">
        <v>330</v>
      </c>
      <c r="D129" s="509"/>
      <c r="E129" s="509"/>
      <c r="F129" s="510"/>
      <c r="G129" s="510">
        <v>0</v>
      </c>
    </row>
    <row r="130" spans="1:7" s="788" customFormat="1">
      <c r="A130" s="798">
        <v>1489</v>
      </c>
      <c r="B130" s="799"/>
      <c r="C130" s="799" t="s">
        <v>331</v>
      </c>
      <c r="D130" s="513"/>
      <c r="E130" s="513"/>
      <c r="F130" s="514"/>
      <c r="G130" s="514">
        <v>0</v>
      </c>
    </row>
    <row r="131" spans="1:7" s="785" customFormat="1">
      <c r="A131" s="800">
        <v>1</v>
      </c>
      <c r="B131" s="801"/>
      <c r="C131" s="800" t="s">
        <v>332</v>
      </c>
      <c r="D131" s="428">
        <f t="shared" ref="D131:G131" si="19">D111+D121</f>
        <v>444263</v>
      </c>
      <c r="E131" s="428">
        <f t="shared" si="19"/>
        <v>428817</v>
      </c>
      <c r="F131" s="428">
        <f t="shared" si="19"/>
        <v>421379.9</v>
      </c>
      <c r="G131" s="428">
        <f t="shared" si="19"/>
        <v>457832.3</v>
      </c>
    </row>
    <row r="132" spans="1:7" s="785" customFormat="1">
      <c r="A132" s="764"/>
      <c r="B132" s="764"/>
      <c r="C132" s="765"/>
      <c r="D132" s="482"/>
      <c r="E132" s="482"/>
      <c r="F132" s="482"/>
      <c r="G132" s="482"/>
    </row>
    <row r="133" spans="1:7" s="788" customFormat="1">
      <c r="A133" s="786">
        <v>20</v>
      </c>
      <c r="B133" s="787"/>
      <c r="C133" s="787" t="s">
        <v>333</v>
      </c>
      <c r="D133" s="802">
        <f t="shared" ref="D133:G133" si="20">D134+D140</f>
        <v>285402</v>
      </c>
      <c r="E133" s="802">
        <f t="shared" si="20"/>
        <v>255324</v>
      </c>
      <c r="F133" s="802">
        <f t="shared" si="20"/>
        <v>270142.40000000002</v>
      </c>
      <c r="G133" s="802">
        <f t="shared" si="20"/>
        <v>312724</v>
      </c>
    </row>
    <row r="134" spans="1:7" s="788" customFormat="1">
      <c r="A134" s="803" t="s">
        <v>334</v>
      </c>
      <c r="B134" s="790"/>
      <c r="C134" s="790" t="s">
        <v>335</v>
      </c>
      <c r="D134" s="402">
        <f t="shared" ref="D134:G134" si="21">D135+D136+D138+D139</f>
        <v>156235</v>
      </c>
      <c r="E134" s="402">
        <f t="shared" si="21"/>
        <v>113574</v>
      </c>
      <c r="F134" s="402">
        <f t="shared" si="21"/>
        <v>140482.1</v>
      </c>
      <c r="G134" s="402">
        <f t="shared" si="21"/>
        <v>156235.59999999998</v>
      </c>
    </row>
    <row r="135" spans="1:7" s="805" customFormat="1">
      <c r="A135" s="804">
        <v>200</v>
      </c>
      <c r="B135" s="792"/>
      <c r="C135" s="792" t="s">
        <v>336</v>
      </c>
      <c r="D135" s="335">
        <v>121428</v>
      </c>
      <c r="E135" s="335">
        <v>85000</v>
      </c>
      <c r="F135" s="336">
        <v>75576.3</v>
      </c>
      <c r="G135" s="336">
        <v>121427.9</v>
      </c>
    </row>
    <row r="136" spans="1:7" s="805" customFormat="1">
      <c r="A136" s="804">
        <v>201</v>
      </c>
      <c r="B136" s="792"/>
      <c r="C136" s="792" t="s">
        <v>337</v>
      </c>
      <c r="D136" s="335">
        <v>17000</v>
      </c>
      <c r="E136" s="335">
        <v>22</v>
      </c>
      <c r="F136" s="336">
        <v>41900</v>
      </c>
      <c r="G136" s="336">
        <v>17000</v>
      </c>
    </row>
    <row r="137" spans="1:7" s="805" customFormat="1">
      <c r="A137" s="806" t="s">
        <v>338</v>
      </c>
      <c r="B137" s="807"/>
      <c r="C137" s="807" t="s">
        <v>339</v>
      </c>
      <c r="D137" s="515"/>
      <c r="E137" s="515"/>
      <c r="F137" s="516">
        <v>0</v>
      </c>
      <c r="G137" s="516">
        <v>0</v>
      </c>
    </row>
    <row r="138" spans="1:7" s="805" customFormat="1">
      <c r="A138" s="804">
        <v>204</v>
      </c>
      <c r="B138" s="792"/>
      <c r="C138" s="792" t="s">
        <v>340</v>
      </c>
      <c r="D138" s="509">
        <v>15303</v>
      </c>
      <c r="E138" s="509">
        <v>26280</v>
      </c>
      <c r="F138" s="510">
        <v>20534.599999999999</v>
      </c>
      <c r="G138" s="510">
        <v>15303.4</v>
      </c>
    </row>
    <row r="139" spans="1:7" s="805" customFormat="1">
      <c r="A139" s="804">
        <v>205</v>
      </c>
      <c r="B139" s="792"/>
      <c r="C139" s="792" t="s">
        <v>341</v>
      </c>
      <c r="D139" s="509">
        <v>2504</v>
      </c>
      <c r="E139" s="509">
        <v>2272</v>
      </c>
      <c r="F139" s="510">
        <v>2471.1999999999998</v>
      </c>
      <c r="G139" s="510">
        <v>2504.3000000000002</v>
      </c>
    </row>
    <row r="140" spans="1:7" s="805" customFormat="1">
      <c r="A140" s="803" t="s">
        <v>342</v>
      </c>
      <c r="B140" s="790"/>
      <c r="C140" s="790" t="s">
        <v>343</v>
      </c>
      <c r="D140" s="402">
        <f t="shared" ref="D140:G140" si="22">D141+D143+D144</f>
        <v>129167</v>
      </c>
      <c r="E140" s="402">
        <f t="shared" si="22"/>
        <v>141750</v>
      </c>
      <c r="F140" s="402">
        <f t="shared" si="22"/>
        <v>129660.29999999999</v>
      </c>
      <c r="G140" s="402">
        <f t="shared" si="22"/>
        <v>156488.40000000002</v>
      </c>
    </row>
    <row r="141" spans="1:7" s="805" customFormat="1">
      <c r="A141" s="804">
        <v>206</v>
      </c>
      <c r="B141" s="792"/>
      <c r="C141" s="792" t="s">
        <v>344</v>
      </c>
      <c r="D141" s="509">
        <v>120861</v>
      </c>
      <c r="E141" s="509">
        <v>132281</v>
      </c>
      <c r="F141" s="510">
        <v>120775</v>
      </c>
      <c r="G141" s="510">
        <v>148640.70000000001</v>
      </c>
    </row>
    <row r="142" spans="1:7" s="805" customFormat="1">
      <c r="A142" s="806" t="s">
        <v>345</v>
      </c>
      <c r="B142" s="807"/>
      <c r="C142" s="807" t="s">
        <v>346</v>
      </c>
      <c r="D142" s="374"/>
      <c r="E142" s="374"/>
      <c r="F142" s="375">
        <v>0</v>
      </c>
      <c r="G142" s="375">
        <v>0</v>
      </c>
    </row>
    <row r="143" spans="1:7" s="805" customFormat="1">
      <c r="A143" s="804">
        <v>208</v>
      </c>
      <c r="B143" s="792"/>
      <c r="C143" s="792" t="s">
        <v>347</v>
      </c>
      <c r="D143" s="335">
        <v>2376</v>
      </c>
      <c r="E143" s="335">
        <v>3345</v>
      </c>
      <c r="F143" s="336">
        <v>2133.4</v>
      </c>
      <c r="G143" s="336">
        <v>2375.6</v>
      </c>
    </row>
    <row r="144" spans="1:7" s="808" customFormat="1" ht="25.5">
      <c r="A144" s="793">
        <v>209</v>
      </c>
      <c r="B144" s="796"/>
      <c r="C144" s="796" t="s">
        <v>348</v>
      </c>
      <c r="D144" s="507">
        <v>5930</v>
      </c>
      <c r="E144" s="507">
        <v>6124</v>
      </c>
      <c r="F144" s="508">
        <v>6751.9</v>
      </c>
      <c r="G144" s="508">
        <v>5472.1</v>
      </c>
    </row>
    <row r="145" spans="1:7" s="788" customFormat="1">
      <c r="A145" s="803">
        <v>29</v>
      </c>
      <c r="B145" s="790"/>
      <c r="C145" s="790" t="s">
        <v>349</v>
      </c>
      <c r="D145" s="509">
        <v>158861</v>
      </c>
      <c r="E145" s="509">
        <v>173493</v>
      </c>
      <c r="F145" s="510">
        <v>151237.4</v>
      </c>
      <c r="G145" s="510">
        <v>145108.4</v>
      </c>
    </row>
    <row r="146" spans="1:7" s="788" customFormat="1">
      <c r="A146" s="809" t="s">
        <v>350</v>
      </c>
      <c r="B146" s="810"/>
      <c r="C146" s="810" t="s">
        <v>351</v>
      </c>
      <c r="D146" s="339">
        <v>21171</v>
      </c>
      <c r="E146" s="339">
        <v>50841</v>
      </c>
      <c r="F146" s="340">
        <v>25532.3</v>
      </c>
      <c r="G146" s="340">
        <v>29266.9</v>
      </c>
    </row>
    <row r="147" spans="1:7" s="785" customFormat="1">
      <c r="A147" s="800">
        <v>2</v>
      </c>
      <c r="B147" s="801"/>
      <c r="C147" s="800" t="s">
        <v>352</v>
      </c>
      <c r="D147" s="428">
        <f t="shared" ref="D147:G147" si="23">D133+D145</f>
        <v>444263</v>
      </c>
      <c r="E147" s="428">
        <f t="shared" si="23"/>
        <v>428817</v>
      </c>
      <c r="F147" s="428">
        <f t="shared" si="23"/>
        <v>421379.80000000005</v>
      </c>
      <c r="G147" s="428">
        <f t="shared" si="23"/>
        <v>457832.4</v>
      </c>
    </row>
    <row r="148" spans="1:7" ht="7.5" customHeight="1"/>
    <row r="149" spans="1:7" ht="13.5" customHeight="1">
      <c r="A149" s="811" t="s">
        <v>353</v>
      </c>
      <c r="B149" s="812"/>
      <c r="C149" s="813" t="s">
        <v>354</v>
      </c>
      <c r="D149" s="812"/>
      <c r="E149" s="812"/>
      <c r="F149" s="812"/>
      <c r="G149" s="812"/>
    </row>
    <row r="150" spans="1:7">
      <c r="A150" s="814" t="s">
        <v>355</v>
      </c>
      <c r="B150" s="815"/>
      <c r="C150" s="815" t="s">
        <v>101</v>
      </c>
      <c r="D150" s="446">
        <f t="shared" ref="D150:G150" si="24">D77+SUM(D8:D12)-D30-D31+D16-D33+D59+D63-D73+D64-D74-D54+D20-D35</f>
        <v>-2170</v>
      </c>
      <c r="E150" s="446">
        <f t="shared" si="24"/>
        <v>19646</v>
      </c>
      <c r="F150" s="446">
        <f t="shared" ref="F150" si="25">F77+SUM(F8:F12)-F30-F31+F16-F33+F59+F63-F73+F64-F74-F54+F20-F35</f>
        <v>20124.300000000017</v>
      </c>
      <c r="G150" s="446">
        <f t="shared" si="24"/>
        <v>17284.699999999975</v>
      </c>
    </row>
    <row r="151" spans="1:7">
      <c r="A151" s="816" t="s">
        <v>356</v>
      </c>
      <c r="B151" s="817"/>
      <c r="C151" s="817" t="s">
        <v>357</v>
      </c>
      <c r="D151" s="450">
        <f t="shared" ref="D151:G151" si="26">IF(D177=0,0,D150/D177)</f>
        <v>-5.5510930792962137E-3</v>
      </c>
      <c r="E151" s="450">
        <f t="shared" si="26"/>
        <v>4.7563939919233786E-2</v>
      </c>
      <c r="F151" s="450">
        <f t="shared" si="26"/>
        <v>4.8413486000498017E-2</v>
      </c>
      <c r="G151" s="450">
        <f t="shared" si="26"/>
        <v>4.0873702677847387E-2</v>
      </c>
    </row>
    <row r="152" spans="1:7" s="820" customFormat="1" ht="25.5">
      <c r="A152" s="818" t="s">
        <v>358</v>
      </c>
      <c r="B152" s="819"/>
      <c r="C152" s="819" t="s">
        <v>359</v>
      </c>
      <c r="D152" s="523">
        <f t="shared" ref="D152:G152" si="27">IF(D107=0,0,D150/D107)</f>
        <v>-8.9595375722543349E-2</v>
      </c>
      <c r="E152" s="523">
        <f t="shared" si="27"/>
        <v>0.75780135004821603</v>
      </c>
      <c r="F152" s="523">
        <f t="shared" si="27"/>
        <v>0.6778825748644195</v>
      </c>
      <c r="G152" s="523">
        <f t="shared" si="27"/>
        <v>0.76708383260107293</v>
      </c>
    </row>
    <row r="153" spans="1:7" s="820" customFormat="1" ht="25.5">
      <c r="A153" s="821" t="s">
        <v>358</v>
      </c>
      <c r="B153" s="822"/>
      <c r="C153" s="822" t="s">
        <v>360</v>
      </c>
      <c r="D153" s="525">
        <f t="shared" ref="D153:G153" si="28">IF(0=D108,0,D150/D108)</f>
        <v>-9.7043960466884308E-2</v>
      </c>
      <c r="E153" s="525">
        <f t="shared" si="28"/>
        <v>0.75955924995167212</v>
      </c>
      <c r="F153" s="525">
        <f t="shared" si="28"/>
        <v>0.85518504510859716</v>
      </c>
      <c r="G153" s="525">
        <f t="shared" si="28"/>
        <v>0.76913184710541427</v>
      </c>
    </row>
    <row r="154" spans="1:7" ht="25.5">
      <c r="A154" s="823" t="s">
        <v>361</v>
      </c>
      <c r="B154" s="824"/>
      <c r="C154" s="824" t="s">
        <v>362</v>
      </c>
      <c r="D154" s="464">
        <f t="shared" ref="D154:G154" si="29">D150-D107</f>
        <v>-26390</v>
      </c>
      <c r="E154" s="464">
        <f t="shared" si="29"/>
        <v>-6279</v>
      </c>
      <c r="F154" s="464">
        <f t="shared" si="29"/>
        <v>-9562.6999999999789</v>
      </c>
      <c r="G154" s="464">
        <f t="shared" si="29"/>
        <v>-5248.3000000000247</v>
      </c>
    </row>
    <row r="155" spans="1:7" ht="25.5">
      <c r="A155" s="825" t="s">
        <v>363</v>
      </c>
      <c r="B155" s="826"/>
      <c r="C155" s="826" t="s">
        <v>364</v>
      </c>
      <c r="D155" s="463">
        <f t="shared" ref="D155:G155" si="30">D150-D108</f>
        <v>-24531</v>
      </c>
      <c r="E155" s="463">
        <f t="shared" si="30"/>
        <v>-6219</v>
      </c>
      <c r="F155" s="463">
        <f t="shared" si="30"/>
        <v>-3407.7999999999811</v>
      </c>
      <c r="G155" s="463">
        <f t="shared" si="30"/>
        <v>-5188.3000000000247</v>
      </c>
    </row>
    <row r="156" spans="1:7">
      <c r="A156" s="814" t="s">
        <v>365</v>
      </c>
      <c r="B156" s="815"/>
      <c r="C156" s="815" t="s">
        <v>366</v>
      </c>
      <c r="D156" s="465">
        <f t="shared" ref="D156:G156" si="31">D135+D136-D137+D141-D142</f>
        <v>259289</v>
      </c>
      <c r="E156" s="465">
        <f t="shared" si="31"/>
        <v>217303</v>
      </c>
      <c r="F156" s="465">
        <f t="shared" si="31"/>
        <v>238251.3</v>
      </c>
      <c r="G156" s="465">
        <f t="shared" si="31"/>
        <v>287068.59999999998</v>
      </c>
    </row>
    <row r="157" spans="1:7">
      <c r="A157" s="827" t="s">
        <v>367</v>
      </c>
      <c r="B157" s="828"/>
      <c r="C157" s="828" t="s">
        <v>368</v>
      </c>
      <c r="D157" s="469">
        <f t="shared" ref="D157:G157" si="32">IF(D177=0,0,D156/D177)</f>
        <v>0.66328911218324238</v>
      </c>
      <c r="E157" s="469">
        <f t="shared" si="32"/>
        <v>0.52610133545094473</v>
      </c>
      <c r="F157" s="469">
        <f t="shared" si="32"/>
        <v>0.57316656863346516</v>
      </c>
      <c r="G157" s="469">
        <f t="shared" si="32"/>
        <v>0.67884062810149526</v>
      </c>
    </row>
    <row r="158" spans="1:7">
      <c r="A158" s="814" t="s">
        <v>369</v>
      </c>
      <c r="B158" s="815"/>
      <c r="C158" s="815" t="s">
        <v>370</v>
      </c>
      <c r="D158" s="465">
        <f t="shared" ref="D158:G158" si="33">D133-D142-D111</f>
        <v>101148</v>
      </c>
      <c r="E158" s="465">
        <f t="shared" si="33"/>
        <v>94952</v>
      </c>
      <c r="F158" s="465">
        <f t="shared" si="33"/>
        <v>111680.50000000003</v>
      </c>
      <c r="G158" s="465">
        <f t="shared" si="33"/>
        <v>128470.29999999999</v>
      </c>
    </row>
    <row r="159" spans="1:7">
      <c r="A159" s="816" t="s">
        <v>371</v>
      </c>
      <c r="B159" s="817"/>
      <c r="C159" s="817" t="s">
        <v>372</v>
      </c>
      <c r="D159" s="470">
        <f t="shared" ref="D159:G159" si="34">D121-D123-D124-D142-D145</f>
        <v>7482</v>
      </c>
      <c r="E159" s="470">
        <f t="shared" si="34"/>
        <v>5265</v>
      </c>
      <c r="F159" s="470">
        <f t="shared" si="34"/>
        <v>22450.600000000064</v>
      </c>
      <c r="G159" s="470">
        <f t="shared" si="34"/>
        <v>28306.299999999959</v>
      </c>
    </row>
    <row r="160" spans="1:7">
      <c r="A160" s="816" t="s">
        <v>373</v>
      </c>
      <c r="B160" s="817"/>
      <c r="C160" s="817" t="s">
        <v>374</v>
      </c>
      <c r="D160" s="471">
        <f t="shared" ref="D160:G160" si="35">IF(D175=0,"-",1000*D158/D175)</f>
        <v>1836.2834268286042</v>
      </c>
      <c r="E160" s="471">
        <f t="shared" si="35"/>
        <v>1733.8397487400482</v>
      </c>
      <c r="F160" s="471">
        <f t="shared" si="35"/>
        <v>2020.2329914437155</v>
      </c>
      <c r="G160" s="471">
        <f t="shared" si="35"/>
        <v>2325.3384737909064</v>
      </c>
    </row>
    <row r="161" spans="1:7">
      <c r="A161" s="816" t="s">
        <v>373</v>
      </c>
      <c r="B161" s="817"/>
      <c r="C161" s="817" t="s">
        <v>375</v>
      </c>
      <c r="D161" s="470">
        <f t="shared" ref="D161:G161" si="36">IF(D175=0,0,1000*(D159/D175))</f>
        <v>135.83138173302109</v>
      </c>
      <c r="E161" s="470">
        <f t="shared" si="36"/>
        <v>96.139799868526779</v>
      </c>
      <c r="F161" s="470">
        <f t="shared" si="36"/>
        <v>406.11783433729607</v>
      </c>
      <c r="G161" s="470">
        <f t="shared" si="36"/>
        <v>512.34976831740437</v>
      </c>
    </row>
    <row r="162" spans="1:7">
      <c r="A162" s="827" t="s">
        <v>376</v>
      </c>
      <c r="B162" s="828"/>
      <c r="C162" s="828" t="s">
        <v>377</v>
      </c>
      <c r="D162" s="469">
        <f t="shared" ref="D162:G162" si="37">IF((D22+D23+D65+D66)=0,0,D158/(D22+D23+D65+D66))</f>
        <v>0.5758726507745825</v>
      </c>
      <c r="E162" s="469">
        <f t="shared" si="37"/>
        <v>0.50788149146595207</v>
      </c>
      <c r="F162" s="469">
        <f t="shared" si="37"/>
        <v>0.60573624448464114</v>
      </c>
      <c r="G162" s="469">
        <f t="shared" si="37"/>
        <v>0.66840944210027931</v>
      </c>
    </row>
    <row r="163" spans="1:7">
      <c r="A163" s="816" t="s">
        <v>378</v>
      </c>
      <c r="B163" s="817"/>
      <c r="C163" s="817" t="s">
        <v>349</v>
      </c>
      <c r="D163" s="446">
        <f t="shared" ref="D163:G163" si="38">D145</f>
        <v>158861</v>
      </c>
      <c r="E163" s="446">
        <f t="shared" si="38"/>
        <v>173493</v>
      </c>
      <c r="F163" s="446">
        <f t="shared" si="38"/>
        <v>151237.4</v>
      </c>
      <c r="G163" s="446">
        <f t="shared" si="38"/>
        <v>145108.4</v>
      </c>
    </row>
    <row r="164" spans="1:7" ht="25.5">
      <c r="A164" s="818" t="s">
        <v>380</v>
      </c>
      <c r="B164" s="828"/>
      <c r="C164" s="828" t="s">
        <v>381</v>
      </c>
      <c r="D164" s="459">
        <f t="shared" ref="D164:G164" si="39">IF(D178=0,0,D146/D178)</f>
        <v>5.3060017393440115E-2</v>
      </c>
      <c r="E164" s="459">
        <f t="shared" si="39"/>
        <v>0.12646071188717259</v>
      </c>
      <c r="F164" s="459">
        <f t="shared" si="39"/>
        <v>6.188961322597393E-2</v>
      </c>
      <c r="G164" s="459">
        <f t="shared" si="39"/>
        <v>7.0554034396987195E-2</v>
      </c>
    </row>
    <row r="165" spans="1:7">
      <c r="A165" s="829" t="s">
        <v>382</v>
      </c>
      <c r="B165" s="830"/>
      <c r="C165" s="830" t="s">
        <v>383</v>
      </c>
      <c r="D165" s="477">
        <f t="shared" ref="D165:G165" si="40">IF(D177=0,0,D180/D177)</f>
        <v>4.4014796093258361E-2</v>
      </c>
      <c r="E165" s="477">
        <f t="shared" si="40"/>
        <v>4.8268465345096406E-2</v>
      </c>
      <c r="F165" s="477">
        <f t="shared" si="40"/>
        <v>6.4882582687697476E-2</v>
      </c>
      <c r="G165" s="477">
        <f t="shared" si="40"/>
        <v>4.8402776480458917E-2</v>
      </c>
    </row>
    <row r="166" spans="1:7">
      <c r="A166" s="816" t="s">
        <v>384</v>
      </c>
      <c r="B166" s="817"/>
      <c r="C166" s="817" t="s">
        <v>251</v>
      </c>
      <c r="D166" s="446">
        <f t="shared" ref="D166:G166" si="41">D55</f>
        <v>13725</v>
      </c>
      <c r="E166" s="446">
        <f t="shared" si="41"/>
        <v>16177</v>
      </c>
      <c r="F166" s="446">
        <f t="shared" si="41"/>
        <v>17910.399999999994</v>
      </c>
      <c r="G166" s="446">
        <f t="shared" si="41"/>
        <v>15766.6</v>
      </c>
    </row>
    <row r="167" spans="1:7">
      <c r="A167" s="827" t="s">
        <v>385</v>
      </c>
      <c r="B167" s="828"/>
      <c r="C167" s="828" t="s">
        <v>386</v>
      </c>
      <c r="D167" s="469">
        <f t="shared" ref="D167:G167" si="42">IF(0=D111,0,(D44+D45+D46+D47+D48)/D111)</f>
        <v>1.8300823862711257E-2</v>
      </c>
      <c r="E167" s="469">
        <f t="shared" si="42"/>
        <v>2.8427655700496345E-2</v>
      </c>
      <c r="F167" s="469">
        <f t="shared" si="42"/>
        <v>2.4099799383952861E-2</v>
      </c>
      <c r="G167" s="469">
        <f t="shared" si="42"/>
        <v>2.7160919970670872E-2</v>
      </c>
    </row>
    <row r="168" spans="1:7">
      <c r="A168" s="816" t="s">
        <v>387</v>
      </c>
      <c r="B168" s="815"/>
      <c r="C168" s="815" t="s">
        <v>388</v>
      </c>
      <c r="D168" s="446">
        <f t="shared" ref="D168:G168" si="43">D38-D44</f>
        <v>255</v>
      </c>
      <c r="E168" s="446">
        <f t="shared" si="43"/>
        <v>294</v>
      </c>
      <c r="F168" s="446">
        <f t="shared" si="43"/>
        <v>192</v>
      </c>
      <c r="G168" s="446">
        <f t="shared" si="43"/>
        <v>299.5</v>
      </c>
    </row>
    <row r="169" spans="1:7">
      <c r="A169" s="827" t="s">
        <v>389</v>
      </c>
      <c r="B169" s="828"/>
      <c r="C169" s="828" t="s">
        <v>390</v>
      </c>
      <c r="D169" s="450">
        <f t="shared" ref="D169:G169" si="44">IF(D177=0,0,D168/D177)</f>
        <v>6.5231738950255046E-4</v>
      </c>
      <c r="E169" s="450">
        <f t="shared" si="44"/>
        <v>7.1178857458285318E-4</v>
      </c>
      <c r="F169" s="450">
        <f t="shared" si="44"/>
        <v>4.6189876478166256E-4</v>
      </c>
      <c r="G169" s="450">
        <f t="shared" si="44"/>
        <v>7.082375714947503E-4</v>
      </c>
    </row>
    <row r="170" spans="1:7">
      <c r="A170" s="816" t="s">
        <v>391</v>
      </c>
      <c r="B170" s="817"/>
      <c r="C170" s="817" t="s">
        <v>392</v>
      </c>
      <c r="D170" s="446">
        <f t="shared" ref="D170:G170" si="45">SUM(D82:D87)+SUM(D89:D94)</f>
        <v>33842</v>
      </c>
      <c r="E170" s="446">
        <f t="shared" si="45"/>
        <v>32382</v>
      </c>
      <c r="F170" s="446">
        <f t="shared" ref="F170" si="46">SUM(F82:F87)+SUM(F89:F94)</f>
        <v>37616.199999999997</v>
      </c>
      <c r="G170" s="446">
        <f t="shared" si="45"/>
        <v>28448</v>
      </c>
    </row>
    <row r="171" spans="1:7">
      <c r="A171" s="816" t="s">
        <v>393</v>
      </c>
      <c r="B171" s="817"/>
      <c r="C171" s="817" t="s">
        <v>394</v>
      </c>
      <c r="D171" s="470">
        <f t="shared" ref="D171:G171" si="47">SUM(D96:D102)+SUM(D104:D105)</f>
        <v>9622</v>
      </c>
      <c r="E171" s="470">
        <f t="shared" si="47"/>
        <v>6457</v>
      </c>
      <c r="F171" s="470">
        <f t="shared" ref="F171" si="48">SUM(F96:F102)+SUM(F104:F105)</f>
        <v>7929.2</v>
      </c>
      <c r="G171" s="470">
        <f t="shared" si="47"/>
        <v>5915</v>
      </c>
    </row>
    <row r="172" spans="1:7">
      <c r="A172" s="829" t="s">
        <v>395</v>
      </c>
      <c r="B172" s="830"/>
      <c r="C172" s="830" t="s">
        <v>396</v>
      </c>
      <c r="D172" s="477">
        <f t="shared" ref="D172:G172" si="49">IF(D184=0,0,D170/D184)</f>
        <v>8.1453757747156866E-2</v>
      </c>
      <c r="E172" s="477">
        <f t="shared" si="49"/>
        <v>7.8077455381900071E-2</v>
      </c>
      <c r="F172" s="477">
        <f t="shared" si="49"/>
        <v>8.9050446895170499E-2</v>
      </c>
      <c r="G172" s="477">
        <f t="shared" si="49"/>
        <v>6.7255785231624413E-2</v>
      </c>
    </row>
    <row r="174" spans="1:7">
      <c r="A174" s="831" t="s">
        <v>397</v>
      </c>
      <c r="B174" s="832"/>
      <c r="C174" s="831"/>
      <c r="D174" s="482"/>
      <c r="E174" s="482"/>
      <c r="F174" s="482"/>
      <c r="G174" s="482"/>
    </row>
    <row r="175" spans="1:7" s="715" customFormat="1">
      <c r="A175" s="832" t="s">
        <v>398</v>
      </c>
      <c r="B175" s="832"/>
      <c r="C175" s="832" t="s">
        <v>419</v>
      </c>
      <c r="D175" s="833">
        <v>55083</v>
      </c>
      <c r="E175" s="833">
        <v>54764</v>
      </c>
      <c r="F175" s="834">
        <v>55281</v>
      </c>
      <c r="G175" s="834">
        <v>55248</v>
      </c>
    </row>
    <row r="176" spans="1:7">
      <c r="A176" s="831" t="s">
        <v>400</v>
      </c>
      <c r="B176" s="832"/>
      <c r="C176" s="832"/>
      <c r="D176" s="832"/>
      <c r="E176" s="832"/>
      <c r="F176" s="832"/>
      <c r="G176" s="832"/>
    </row>
    <row r="177" spans="1:7">
      <c r="A177" s="832" t="s">
        <v>401</v>
      </c>
      <c r="B177" s="832"/>
      <c r="C177" s="832" t="s">
        <v>402</v>
      </c>
      <c r="D177" s="835">
        <f t="shared" ref="D177:G177" si="50">SUM(D22:D32)+SUM(D44:D53)+SUM(D65:D72)+D75</f>
        <v>390914</v>
      </c>
      <c r="E177" s="835">
        <f t="shared" si="50"/>
        <v>413044</v>
      </c>
      <c r="F177" s="835">
        <f t="shared" ref="F177" si="51">SUM(F22:F32)+SUM(F44:F53)+SUM(F65:F72)+F75</f>
        <v>415675.50000000006</v>
      </c>
      <c r="G177" s="835">
        <f t="shared" si="50"/>
        <v>422880.69999999995</v>
      </c>
    </row>
    <row r="178" spans="1:7">
      <c r="A178" s="832" t="s">
        <v>403</v>
      </c>
      <c r="B178" s="832"/>
      <c r="C178" s="832" t="s">
        <v>404</v>
      </c>
      <c r="D178" s="835">
        <f t="shared" ref="D178:G178" si="52">D78-D17-D20-D59-D63-D64</f>
        <v>399001</v>
      </c>
      <c r="E178" s="835">
        <f t="shared" si="52"/>
        <v>402030</v>
      </c>
      <c r="F178" s="835">
        <f t="shared" si="52"/>
        <v>412545.80000000005</v>
      </c>
      <c r="G178" s="835">
        <f t="shared" si="52"/>
        <v>414815.4</v>
      </c>
    </row>
    <row r="179" spans="1:7">
      <c r="A179" s="832"/>
      <c r="B179" s="832"/>
      <c r="C179" s="832" t="s">
        <v>405</v>
      </c>
      <c r="D179" s="835">
        <f t="shared" ref="D179:G179" si="53">D178+D170</f>
        <v>432843</v>
      </c>
      <c r="E179" s="835">
        <f t="shared" si="53"/>
        <v>434412</v>
      </c>
      <c r="F179" s="835">
        <f t="shared" si="53"/>
        <v>450162.00000000006</v>
      </c>
      <c r="G179" s="835">
        <f t="shared" si="53"/>
        <v>443263.4</v>
      </c>
    </row>
    <row r="180" spans="1:7">
      <c r="A180" s="832" t="s">
        <v>406</v>
      </c>
      <c r="B180" s="832"/>
      <c r="C180" s="832" t="s">
        <v>407</v>
      </c>
      <c r="D180" s="835">
        <f t="shared" ref="D180:G180" si="54">D38-D44+D8+D9+D10+D16-D33</f>
        <v>17206</v>
      </c>
      <c r="E180" s="835">
        <f t="shared" si="54"/>
        <v>19937</v>
      </c>
      <c r="F180" s="835">
        <f t="shared" si="54"/>
        <v>26970.1</v>
      </c>
      <c r="G180" s="835">
        <f t="shared" si="54"/>
        <v>20468.600000000002</v>
      </c>
    </row>
    <row r="181" spans="1:7" ht="27.6" customHeight="1">
      <c r="A181" s="836" t="s">
        <v>408</v>
      </c>
      <c r="B181" s="837"/>
      <c r="C181" s="837" t="s">
        <v>409</v>
      </c>
      <c r="D181" s="491">
        <f t="shared" ref="D181:G181" si="55">D22+D23+D24+D25+D26+D29+SUM(D44:D47)+SUM(D49:D53)-D54+D32-D33+SUM(D65:D70)+D72</f>
        <v>377667</v>
      </c>
      <c r="E181" s="491">
        <f t="shared" si="55"/>
        <v>400286</v>
      </c>
      <c r="F181" s="491">
        <f t="shared" ref="F181" si="56">F22+F23+F24+F25+F26+F29+SUM(F44:F47)+SUM(F49:F53)-F54+F32-F33+SUM(F65:F70)+F72</f>
        <v>402600.80000000005</v>
      </c>
      <c r="G181" s="491">
        <f t="shared" si="55"/>
        <v>410744.89999999997</v>
      </c>
    </row>
    <row r="182" spans="1:7">
      <c r="A182" s="837" t="s">
        <v>410</v>
      </c>
      <c r="B182" s="837"/>
      <c r="C182" s="837" t="s">
        <v>411</v>
      </c>
      <c r="D182" s="491">
        <f t="shared" ref="D182:G182" si="57">D181+D171</f>
        <v>387289</v>
      </c>
      <c r="E182" s="491">
        <f t="shared" si="57"/>
        <v>406743</v>
      </c>
      <c r="F182" s="491">
        <f t="shared" si="57"/>
        <v>410530.00000000006</v>
      </c>
      <c r="G182" s="491">
        <f t="shared" si="57"/>
        <v>416659.89999999997</v>
      </c>
    </row>
    <row r="183" spans="1:7">
      <c r="A183" s="837" t="s">
        <v>412</v>
      </c>
      <c r="B183" s="837"/>
      <c r="C183" s="837" t="s">
        <v>413</v>
      </c>
      <c r="D183" s="491">
        <f t="shared" ref="D183:G183" si="58">D4+D5-D7+D38+D39+D40+D41+D43+D13-D16+D57+D58+D60+D62</f>
        <v>381633</v>
      </c>
      <c r="E183" s="491">
        <f t="shared" si="58"/>
        <v>382360</v>
      </c>
      <c r="F183" s="491">
        <f t="shared" si="58"/>
        <v>384798.3</v>
      </c>
      <c r="G183" s="491">
        <f t="shared" si="58"/>
        <v>394534.19999999995</v>
      </c>
    </row>
    <row r="184" spans="1:7">
      <c r="A184" s="837" t="s">
        <v>414</v>
      </c>
      <c r="B184" s="837"/>
      <c r="C184" s="837" t="s">
        <v>415</v>
      </c>
      <c r="D184" s="491">
        <f t="shared" ref="D184:G184" si="59">D183+D170</f>
        <v>415475</v>
      </c>
      <c r="E184" s="491">
        <f t="shared" si="59"/>
        <v>414742</v>
      </c>
      <c r="F184" s="491">
        <f t="shared" si="59"/>
        <v>422414.5</v>
      </c>
      <c r="G184" s="491">
        <f t="shared" si="59"/>
        <v>422982.19999999995</v>
      </c>
    </row>
    <row r="185" spans="1:7">
      <c r="A185" s="837"/>
      <c r="B185" s="837"/>
      <c r="C185" s="837" t="s">
        <v>416</v>
      </c>
      <c r="D185" s="491">
        <f t="shared" ref="D185:G186" si="60">D181-D183</f>
        <v>-3966</v>
      </c>
      <c r="E185" s="491">
        <f t="shared" si="60"/>
        <v>17926</v>
      </c>
      <c r="F185" s="491">
        <f t="shared" si="60"/>
        <v>17802.500000000058</v>
      </c>
      <c r="G185" s="491">
        <f t="shared" si="60"/>
        <v>16210.700000000012</v>
      </c>
    </row>
    <row r="186" spans="1:7">
      <c r="A186" s="837"/>
      <c r="B186" s="837"/>
      <c r="C186" s="837" t="s">
        <v>417</v>
      </c>
      <c r="D186" s="491">
        <f t="shared" si="60"/>
        <v>-28186</v>
      </c>
      <c r="E186" s="491">
        <f t="shared" si="60"/>
        <v>-7999</v>
      </c>
      <c r="F186" s="491">
        <f t="shared" si="60"/>
        <v>-11884.499999999942</v>
      </c>
      <c r="G186" s="491">
        <f t="shared" si="60"/>
        <v>-6322.2999999999884</v>
      </c>
    </row>
  </sheetData>
  <sheetProtection selectLockedCells="1" sort="0" autoFilter="0" pivotTables="0"/>
  <autoFilter ref="A1:AR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view="pageLayout" zoomScaleNormal="100" workbookViewId="0">
      <selection activeCell="B41" sqref="B41"/>
    </sheetView>
  </sheetViews>
  <sheetFormatPr baseColWidth="10" defaultRowHeight="12.75"/>
  <cols>
    <col min="1" max="1" width="10.42578125" customWidth="1"/>
    <col min="2" max="2" width="52.42578125" bestFit="1" customWidth="1"/>
    <col min="3" max="3" width="13.28515625" bestFit="1" customWidth="1"/>
    <col min="4" max="4" width="11.5703125" bestFit="1" customWidth="1"/>
    <col min="5" max="5" width="13.28515625" bestFit="1" customWidth="1"/>
    <col min="6" max="6" width="11.5703125" bestFit="1" customWidth="1"/>
    <col min="7" max="7" width="13.28515625" bestFit="1" customWidth="1"/>
    <col min="8" max="8" width="11.5703125" style="65" bestFit="1" customWidth="1"/>
    <col min="9" max="9" width="13.28515625" bestFit="1" customWidth="1"/>
  </cols>
  <sheetData>
    <row r="1" spans="1:9">
      <c r="A1" s="5" t="s">
        <v>26</v>
      </c>
      <c r="B1" s="6" t="s">
        <v>104</v>
      </c>
      <c r="C1" s="54" t="s">
        <v>23</v>
      </c>
      <c r="D1" s="7" t="s">
        <v>28</v>
      </c>
      <c r="E1" s="54" t="s">
        <v>22</v>
      </c>
      <c r="F1" s="7" t="s">
        <v>28</v>
      </c>
      <c r="G1" s="54" t="s">
        <v>23</v>
      </c>
      <c r="H1" s="7" t="s">
        <v>28</v>
      </c>
      <c r="I1" s="55" t="s">
        <v>22</v>
      </c>
    </row>
    <row r="2" spans="1:9">
      <c r="A2" s="105">
        <v>0</v>
      </c>
      <c r="B2" s="108">
        <v>0</v>
      </c>
      <c r="C2" s="62">
        <v>2016</v>
      </c>
      <c r="D2" s="3" t="s">
        <v>29</v>
      </c>
      <c r="E2" s="62">
        <v>2017</v>
      </c>
      <c r="F2" s="3" t="s">
        <v>29</v>
      </c>
      <c r="G2" s="63">
        <v>2017</v>
      </c>
      <c r="H2" s="3" t="s">
        <v>29</v>
      </c>
      <c r="I2" s="64">
        <v>2018</v>
      </c>
    </row>
    <row r="3" spans="1:9">
      <c r="A3" s="105">
        <v>0</v>
      </c>
      <c r="B3" s="2" t="s">
        <v>30</v>
      </c>
      <c r="C3" s="107" t="s">
        <v>31</v>
      </c>
      <c r="D3" s="106">
        <v>0</v>
      </c>
      <c r="E3" s="107" t="s">
        <v>31</v>
      </c>
      <c r="F3" s="108">
        <v>0</v>
      </c>
      <c r="G3" s="109" t="s">
        <v>31</v>
      </c>
      <c r="H3" s="106">
        <v>0</v>
      </c>
      <c r="I3" s="98" t="s">
        <v>31</v>
      </c>
    </row>
    <row r="4" spans="1:9">
      <c r="A4" s="5" t="s">
        <v>32</v>
      </c>
      <c r="B4" s="9" t="s">
        <v>33</v>
      </c>
      <c r="C4" s="10">
        <v>3042080.1695400001</v>
      </c>
      <c r="D4" s="11">
        <v>-4.2431082672459139E-2</v>
      </c>
      <c r="E4" s="10">
        <v>2913001.4143699999</v>
      </c>
      <c r="F4" s="11">
        <v>-3.7672977588898166E-4</v>
      </c>
      <c r="G4" s="10">
        <v>2911904</v>
      </c>
      <c r="H4" s="235">
        <v>1.6247788388628198E-2</v>
      </c>
      <c r="I4" s="12">
        <v>2959216</v>
      </c>
    </row>
    <row r="5" spans="1:9">
      <c r="A5" s="13" t="s">
        <v>34</v>
      </c>
      <c r="B5" s="14" t="s">
        <v>35</v>
      </c>
      <c r="C5" s="15">
        <v>926204.15516000008</v>
      </c>
      <c r="D5" s="16">
        <v>-5.1869321566259834E-2</v>
      </c>
      <c r="E5" s="15">
        <v>878162.57400000002</v>
      </c>
      <c r="F5" s="16">
        <v>1.4546577567993437E-3</v>
      </c>
      <c r="G5" s="15">
        <v>879440</v>
      </c>
      <c r="H5" s="41">
        <v>2.811789320476667E-2</v>
      </c>
      <c r="I5" s="17">
        <v>904168</v>
      </c>
    </row>
    <row r="6" spans="1:9">
      <c r="A6" s="13" t="s">
        <v>36</v>
      </c>
      <c r="B6" s="14" t="s">
        <v>37</v>
      </c>
      <c r="C6" s="15">
        <v>47754.440369999997</v>
      </c>
      <c r="D6" s="16">
        <v>-9.621284082487927E-2</v>
      </c>
      <c r="E6" s="15">
        <v>43159.85</v>
      </c>
      <c r="F6" s="16">
        <v>0.72027938002564884</v>
      </c>
      <c r="G6" s="15">
        <v>74247</v>
      </c>
      <c r="H6" s="41">
        <v>-0.36639864236938868</v>
      </c>
      <c r="I6" s="17">
        <v>47043</v>
      </c>
    </row>
    <row r="7" spans="1:9">
      <c r="A7" s="13" t="s">
        <v>38</v>
      </c>
      <c r="B7" s="14" t="s">
        <v>39</v>
      </c>
      <c r="C7" s="15">
        <v>111080.83768000001</v>
      </c>
      <c r="D7" s="16">
        <v>-1.2613612836053438E-2</v>
      </c>
      <c r="E7" s="15">
        <v>109679.70699999999</v>
      </c>
      <c r="F7" s="16">
        <v>-3.6494508505570636E-2</v>
      </c>
      <c r="G7" s="15">
        <v>105677</v>
      </c>
      <c r="H7" s="41">
        <v>1.09389933476537E-2</v>
      </c>
      <c r="I7" s="17">
        <v>106833</v>
      </c>
    </row>
    <row r="8" spans="1:9">
      <c r="A8" s="13" t="s">
        <v>40</v>
      </c>
      <c r="B8" s="14" t="s">
        <v>41</v>
      </c>
      <c r="C8" s="15">
        <v>578.38033999999993</v>
      </c>
      <c r="D8" s="16">
        <v>-0.52878503788700704</v>
      </c>
      <c r="E8" s="15">
        <v>272.54146999999995</v>
      </c>
      <c r="F8" s="16">
        <v>3.5130746524556438</v>
      </c>
      <c r="G8" s="15">
        <v>1230</v>
      </c>
      <c r="H8" s="41">
        <v>-0.99593495934959353</v>
      </c>
      <c r="I8" s="17">
        <v>5</v>
      </c>
    </row>
    <row r="9" spans="1:9">
      <c r="A9" s="13" t="s">
        <v>42</v>
      </c>
      <c r="B9" s="14" t="s">
        <v>43</v>
      </c>
      <c r="C9" s="15">
        <v>357465.10464999999</v>
      </c>
      <c r="D9" s="16">
        <v>0.10822580561500958</v>
      </c>
      <c r="E9" s="15">
        <v>396152.05357999995</v>
      </c>
      <c r="F9" s="16">
        <v>0.19029043454087971</v>
      </c>
      <c r="G9" s="15">
        <v>471536</v>
      </c>
      <c r="H9" s="41">
        <v>-0.10852617827695023</v>
      </c>
      <c r="I9" s="17">
        <v>420362</v>
      </c>
    </row>
    <row r="10" spans="1:9">
      <c r="A10" s="13" t="s">
        <v>44</v>
      </c>
      <c r="B10" s="14" t="s">
        <v>45</v>
      </c>
      <c r="C10" s="15">
        <v>6159826.4399800003</v>
      </c>
      <c r="D10" s="16">
        <v>3.169722712522291E-2</v>
      </c>
      <c r="E10" s="15">
        <v>6355075.8576999996</v>
      </c>
      <c r="F10" s="16">
        <v>2.7850402884735995E-3</v>
      </c>
      <c r="G10" s="15">
        <v>6372775</v>
      </c>
      <c r="H10" s="41">
        <v>2.1395545896410906E-2</v>
      </c>
      <c r="I10" s="17">
        <v>6509124</v>
      </c>
    </row>
    <row r="11" spans="1:9">
      <c r="A11" s="13" t="s">
        <v>46</v>
      </c>
      <c r="B11" s="14" t="s">
        <v>47</v>
      </c>
      <c r="C11" s="15">
        <v>0</v>
      </c>
      <c r="D11" s="41" t="s">
        <v>52</v>
      </c>
      <c r="E11" s="15">
        <v>1645238.26</v>
      </c>
      <c r="F11" s="16">
        <v>-4.5976477595409196E-2</v>
      </c>
      <c r="G11" s="15">
        <v>1569596</v>
      </c>
      <c r="H11" s="41">
        <v>9.12585149299565E-2</v>
      </c>
      <c r="I11" s="17">
        <v>1712835</v>
      </c>
    </row>
    <row r="12" spans="1:9">
      <c r="A12" s="13" t="s">
        <v>48</v>
      </c>
      <c r="B12" s="14" t="s">
        <v>49</v>
      </c>
      <c r="C12" s="15">
        <v>0</v>
      </c>
      <c r="D12" s="41" t="s">
        <v>52</v>
      </c>
      <c r="E12" s="15">
        <v>1592415.8887</v>
      </c>
      <c r="F12" s="16">
        <v>3.7362796818469088E-2</v>
      </c>
      <c r="G12" s="15">
        <v>1651913</v>
      </c>
      <c r="H12" s="41">
        <v>3.8167869615409529E-2</v>
      </c>
      <c r="I12" s="17">
        <v>1714963</v>
      </c>
    </row>
    <row r="13" spans="1:9">
      <c r="A13" s="13" t="s">
        <v>50</v>
      </c>
      <c r="B13" s="14" t="s">
        <v>51</v>
      </c>
      <c r="C13" s="15">
        <v>0</v>
      </c>
      <c r="D13" s="41" t="s">
        <v>52</v>
      </c>
      <c r="E13" s="15">
        <v>0</v>
      </c>
      <c r="F13" s="41" t="s">
        <v>52</v>
      </c>
      <c r="G13" s="15">
        <v>0</v>
      </c>
      <c r="H13" s="41" t="s">
        <v>52</v>
      </c>
      <c r="I13" s="17">
        <v>0</v>
      </c>
    </row>
    <row r="14" spans="1:9">
      <c r="A14" s="13" t="s">
        <v>53</v>
      </c>
      <c r="B14" s="14" t="s">
        <v>54</v>
      </c>
      <c r="C14" s="15">
        <v>0</v>
      </c>
      <c r="D14" s="41" t="s">
        <v>52</v>
      </c>
      <c r="E14" s="15">
        <v>3431</v>
      </c>
      <c r="F14" s="16">
        <v>-0.59108131740017489</v>
      </c>
      <c r="G14" s="15">
        <v>1403</v>
      </c>
      <c r="H14" s="41">
        <v>1.4347826086956521</v>
      </c>
      <c r="I14" s="17">
        <v>3416</v>
      </c>
    </row>
    <row r="15" spans="1:9">
      <c r="A15" s="13" t="s">
        <v>55</v>
      </c>
      <c r="B15" s="14" t="s">
        <v>56</v>
      </c>
      <c r="C15" s="15">
        <v>0</v>
      </c>
      <c r="D15" s="41" t="s">
        <v>52</v>
      </c>
      <c r="E15" s="15">
        <v>5446</v>
      </c>
      <c r="F15" s="16">
        <v>101.2811237605582</v>
      </c>
      <c r="G15" s="15">
        <v>557023</v>
      </c>
      <c r="H15" s="41">
        <v>7.9188830622792961E-3</v>
      </c>
      <c r="I15" s="17">
        <v>561434</v>
      </c>
    </row>
    <row r="16" spans="1:9">
      <c r="A16" s="13" t="s">
        <v>57</v>
      </c>
      <c r="B16" s="14" t="s">
        <v>58</v>
      </c>
      <c r="C16" s="15">
        <v>0</v>
      </c>
      <c r="D16" s="41" t="s">
        <v>52</v>
      </c>
      <c r="E16" s="15">
        <v>0</v>
      </c>
      <c r="F16" s="41" t="s">
        <v>52</v>
      </c>
      <c r="G16" s="15">
        <v>0</v>
      </c>
      <c r="H16" s="41" t="s">
        <v>52</v>
      </c>
      <c r="I16" s="17">
        <v>0</v>
      </c>
    </row>
    <row r="17" spans="1:9">
      <c r="A17" s="13" t="s">
        <v>59</v>
      </c>
      <c r="B17" s="14" t="s">
        <v>60</v>
      </c>
      <c r="C17" s="15">
        <v>17127.263030000002</v>
      </c>
      <c r="D17" s="16">
        <v>-0.42331088027904246</v>
      </c>
      <c r="E17" s="15">
        <v>9877.106240000001</v>
      </c>
      <c r="F17" s="16">
        <v>10.020333016079819</v>
      </c>
      <c r="G17" s="15">
        <v>108849</v>
      </c>
      <c r="H17" s="41">
        <v>-0.46053707429558377</v>
      </c>
      <c r="I17" s="17">
        <v>58720</v>
      </c>
    </row>
    <row r="18" spans="1:9">
      <c r="A18" s="13">
        <v>389</v>
      </c>
      <c r="B18" s="14" t="s">
        <v>61</v>
      </c>
      <c r="C18" s="15">
        <v>0</v>
      </c>
      <c r="D18" s="41" t="s">
        <v>52</v>
      </c>
      <c r="E18" s="15">
        <v>0</v>
      </c>
      <c r="F18" s="41" t="s">
        <v>52</v>
      </c>
      <c r="G18" s="15">
        <v>60403</v>
      </c>
      <c r="H18" s="41">
        <v>-1</v>
      </c>
      <c r="I18" s="17">
        <v>0</v>
      </c>
    </row>
    <row r="19" spans="1:9">
      <c r="A19" s="18" t="s">
        <v>62</v>
      </c>
      <c r="B19" s="19" t="s">
        <v>63</v>
      </c>
      <c r="C19" s="20">
        <v>52046.193370000001</v>
      </c>
      <c r="D19" s="41">
        <v>1.7997571880827066</v>
      </c>
      <c r="E19" s="20">
        <v>145716.704</v>
      </c>
      <c r="F19" s="41">
        <v>0.36235582160848218</v>
      </c>
      <c r="G19" s="20">
        <v>198518</v>
      </c>
      <c r="H19" s="41">
        <v>-0.18874359000191418</v>
      </c>
      <c r="I19" s="21">
        <v>161049</v>
      </c>
    </row>
    <row r="20" spans="1:9">
      <c r="A20" s="22" t="s">
        <v>64</v>
      </c>
      <c r="B20" s="23" t="s">
        <v>65</v>
      </c>
      <c r="C20" s="24">
        <v>10666408.543749999</v>
      </c>
      <c r="D20" s="25">
        <v>1.326870370935958E-2</v>
      </c>
      <c r="E20" s="24">
        <v>10807937.95836</v>
      </c>
      <c r="F20" s="25">
        <v>2.7978883928186964E-2</v>
      </c>
      <c r="G20" s="24">
        <v>11110332</v>
      </c>
      <c r="H20" s="236">
        <v>8.2310771631306789E-4</v>
      </c>
      <c r="I20" s="26">
        <v>11119477</v>
      </c>
    </row>
    <row r="21" spans="1:9">
      <c r="A21" s="27" t="s">
        <v>66</v>
      </c>
      <c r="B21" s="28" t="s">
        <v>67</v>
      </c>
      <c r="C21" s="10">
        <v>4659040.1268199999</v>
      </c>
      <c r="D21" s="16">
        <v>-5.7823341475248709E-3</v>
      </c>
      <c r="E21" s="10">
        <v>4632100</v>
      </c>
      <c r="F21" s="16">
        <v>1.4994710822305218E-2</v>
      </c>
      <c r="G21" s="10">
        <v>4701557</v>
      </c>
      <c r="H21" s="41">
        <v>1.5940038587216959E-2</v>
      </c>
      <c r="I21" s="12">
        <v>4776500</v>
      </c>
    </row>
    <row r="22" spans="1:9">
      <c r="A22" s="8" t="s">
        <v>68</v>
      </c>
      <c r="B22" s="29" t="s">
        <v>69</v>
      </c>
      <c r="C22" s="15">
        <v>529126.28599</v>
      </c>
      <c r="D22" s="16">
        <v>9.3307405636870364E-4</v>
      </c>
      <c r="E22" s="15">
        <v>529620</v>
      </c>
      <c r="F22" s="16">
        <v>6.9542313356746349E-2</v>
      </c>
      <c r="G22" s="15">
        <v>566451</v>
      </c>
      <c r="H22" s="41">
        <v>-6.8733217877627539E-2</v>
      </c>
      <c r="I22" s="17">
        <v>527517</v>
      </c>
    </row>
    <row r="23" spans="1:9">
      <c r="A23" s="8" t="s">
        <v>70</v>
      </c>
      <c r="B23" s="29" t="s">
        <v>71</v>
      </c>
      <c r="C23" s="15">
        <v>233266.06099000003</v>
      </c>
      <c r="D23" s="16">
        <v>-0.50874786707650321</v>
      </c>
      <c r="E23" s="15">
        <v>114592.45</v>
      </c>
      <c r="F23" s="16">
        <v>0.2146786284785778</v>
      </c>
      <c r="G23" s="15">
        <v>139193</v>
      </c>
      <c r="H23" s="41">
        <v>-0.12826076023937985</v>
      </c>
      <c r="I23" s="17">
        <v>121340</v>
      </c>
    </row>
    <row r="24" spans="1:9">
      <c r="A24" s="8" t="s">
        <v>72</v>
      </c>
      <c r="B24" s="29" t="s">
        <v>73</v>
      </c>
      <c r="C24" s="15">
        <v>911538.73854000005</v>
      </c>
      <c r="D24" s="16">
        <v>-0.16979397622518957</v>
      </c>
      <c r="E24" s="15">
        <v>756764.95163999998</v>
      </c>
      <c r="F24" s="16">
        <v>0.13402450541637773</v>
      </c>
      <c r="G24" s="15">
        <v>858190</v>
      </c>
      <c r="H24" s="41">
        <v>-6.134655495869213E-2</v>
      </c>
      <c r="I24" s="17">
        <v>805543</v>
      </c>
    </row>
    <row r="25" spans="1:9">
      <c r="A25" s="8" t="s">
        <v>74</v>
      </c>
      <c r="B25" s="29" t="s">
        <v>75</v>
      </c>
      <c r="C25" s="15">
        <v>4447666.1430799998</v>
      </c>
      <c r="D25" s="16">
        <v>1.1475687618642946E-2</v>
      </c>
      <c r="E25" s="15">
        <v>4498706.1703700004</v>
      </c>
      <c r="F25" s="16">
        <v>9.2335058252055579E-3</v>
      </c>
      <c r="G25" s="15">
        <v>4540245</v>
      </c>
      <c r="H25" s="41">
        <v>1.1889886999490116E-2</v>
      </c>
      <c r="I25" s="17">
        <v>4594228</v>
      </c>
    </row>
    <row r="26" spans="1:9">
      <c r="A26" s="56" t="s">
        <v>76</v>
      </c>
      <c r="B26" s="29" t="s">
        <v>77</v>
      </c>
      <c r="C26" s="15">
        <v>54948.046629999997</v>
      </c>
      <c r="D26" s="16">
        <v>-0.53727927452623259</v>
      </c>
      <c r="E26" s="15">
        <v>25425.599999999999</v>
      </c>
      <c r="F26" s="16">
        <v>2.6489994336416838</v>
      </c>
      <c r="G26" s="15">
        <v>92778</v>
      </c>
      <c r="H26" s="41">
        <v>-0.28472267132294293</v>
      </c>
      <c r="I26" s="17">
        <v>66362</v>
      </c>
    </row>
    <row r="27" spans="1:9">
      <c r="A27" s="144">
        <v>489</v>
      </c>
      <c r="B27" s="29" t="s">
        <v>78</v>
      </c>
      <c r="C27" s="15">
        <v>0</v>
      </c>
      <c r="D27" s="16" t="s">
        <v>52</v>
      </c>
      <c r="E27" s="15">
        <v>201227.81899999999</v>
      </c>
      <c r="F27" s="16">
        <v>-0.69010745974442034</v>
      </c>
      <c r="G27" s="15">
        <v>62359</v>
      </c>
      <c r="H27" s="41">
        <v>1.8123767218845717</v>
      </c>
      <c r="I27" s="17">
        <v>175377</v>
      </c>
    </row>
    <row r="28" spans="1:9">
      <c r="A28" s="30" t="s">
        <v>79</v>
      </c>
      <c r="B28" s="31" t="s">
        <v>80</v>
      </c>
      <c r="C28" s="20">
        <v>52046.193370000001</v>
      </c>
      <c r="D28" s="16">
        <v>1.8444374201886038</v>
      </c>
      <c r="E28" s="20">
        <v>148042.14000000001</v>
      </c>
      <c r="F28" s="16">
        <v>0.34095602779046547</v>
      </c>
      <c r="G28" s="20">
        <v>198518</v>
      </c>
      <c r="H28" s="41">
        <v>-0.18874359000191418</v>
      </c>
      <c r="I28" s="21">
        <v>161049</v>
      </c>
    </row>
    <row r="29" spans="1:9">
      <c r="A29" s="48" t="s">
        <v>81</v>
      </c>
      <c r="B29" s="49" t="s">
        <v>82</v>
      </c>
      <c r="C29" s="24">
        <v>10887631.595420001</v>
      </c>
      <c r="D29" s="50">
        <v>1.7310960078707114E-3</v>
      </c>
      <c r="E29" s="24">
        <v>10906479.13101</v>
      </c>
      <c r="F29" s="50">
        <v>2.3179970910244485E-2</v>
      </c>
      <c r="G29" s="24">
        <v>11159291</v>
      </c>
      <c r="H29" s="237">
        <v>6.1495842343389021E-3</v>
      </c>
      <c r="I29" s="26">
        <v>11227916</v>
      </c>
    </row>
    <row r="30" spans="1:9">
      <c r="A30" s="47" t="s">
        <v>83</v>
      </c>
      <c r="B30" s="32" t="s">
        <v>84</v>
      </c>
      <c r="C30" s="33">
        <v>221223.05167000182</v>
      </c>
      <c r="D30" s="110">
        <v>0</v>
      </c>
      <c r="E30" s="33">
        <v>98541.17265000008</v>
      </c>
      <c r="F30" s="110">
        <v>0</v>
      </c>
      <c r="G30" s="34">
        <v>48959</v>
      </c>
      <c r="H30" s="238">
        <v>0</v>
      </c>
      <c r="I30" s="35">
        <v>108439</v>
      </c>
    </row>
    <row r="31" spans="1:9">
      <c r="A31" s="114">
        <v>0</v>
      </c>
      <c r="B31" s="28" t="s">
        <v>85</v>
      </c>
      <c r="C31" s="112">
        <v>0</v>
      </c>
      <c r="D31" s="117">
        <v>0</v>
      </c>
      <c r="E31" s="112">
        <v>0</v>
      </c>
      <c r="F31" s="117">
        <v>0</v>
      </c>
      <c r="G31" s="112">
        <v>0</v>
      </c>
      <c r="H31" s="239">
        <v>0</v>
      </c>
      <c r="I31" s="113">
        <v>0</v>
      </c>
    </row>
    <row r="32" spans="1:9">
      <c r="A32" s="56" t="s">
        <v>86</v>
      </c>
      <c r="B32" s="29" t="s">
        <v>87</v>
      </c>
      <c r="C32" s="15">
        <v>503902.96561000001</v>
      </c>
      <c r="D32" s="16">
        <v>-3.2244629857121024E-2</v>
      </c>
      <c r="E32" s="15">
        <v>487654.80099999998</v>
      </c>
      <c r="F32" s="16">
        <v>-0.10646690854582604</v>
      </c>
      <c r="G32" s="15">
        <v>435735.70189999999</v>
      </c>
      <c r="H32" s="41">
        <v>1.4247646160113715E-2</v>
      </c>
      <c r="I32" s="17">
        <v>441943.91</v>
      </c>
    </row>
    <row r="33" spans="1:9">
      <c r="A33" s="56" t="s">
        <v>88</v>
      </c>
      <c r="B33" s="29" t="s">
        <v>89</v>
      </c>
      <c r="C33" s="15">
        <v>3182.5677000000001</v>
      </c>
      <c r="D33" s="16">
        <v>3.9659506064867056</v>
      </c>
      <c r="E33" s="15">
        <v>15804.474</v>
      </c>
      <c r="F33" s="16">
        <v>4.5267862062350188</v>
      </c>
      <c r="G33" s="15">
        <v>87347.948899999988</v>
      </c>
      <c r="H33" s="41">
        <v>-0.79478625170098294</v>
      </c>
      <c r="I33" s="17">
        <v>17925</v>
      </c>
    </row>
    <row r="34" spans="1:9">
      <c r="A34" s="8" t="s">
        <v>90</v>
      </c>
      <c r="B34" s="29" t="s">
        <v>91</v>
      </c>
      <c r="C34" s="15">
        <v>254246.12192000001</v>
      </c>
      <c r="D34" s="16">
        <v>-0.20756056974039055</v>
      </c>
      <c r="E34" s="15">
        <v>201474.652</v>
      </c>
      <c r="F34" s="16">
        <v>-0.37024127973180471</v>
      </c>
      <c r="G34" s="15">
        <v>126880.41901</v>
      </c>
      <c r="H34" s="41">
        <v>0.63172241718151001</v>
      </c>
      <c r="I34" s="17">
        <v>207033.62400000001</v>
      </c>
    </row>
    <row r="35" spans="1:9">
      <c r="A35" s="48" t="s">
        <v>92</v>
      </c>
      <c r="B35" s="49" t="s">
        <v>93</v>
      </c>
      <c r="C35" s="24">
        <v>761331.65523000003</v>
      </c>
      <c r="D35" s="51">
        <v>-7.4077739763706851E-2</v>
      </c>
      <c r="E35" s="24">
        <v>704933.92699999991</v>
      </c>
      <c r="F35" s="51">
        <v>-7.7978736849758715E-2</v>
      </c>
      <c r="G35" s="24">
        <v>649964.0698099999</v>
      </c>
      <c r="H35" s="237">
        <v>2.6060616235219904E-2</v>
      </c>
      <c r="I35" s="26">
        <v>666902.53399999999</v>
      </c>
    </row>
    <row r="36" spans="1:9">
      <c r="A36" s="8" t="s">
        <v>94</v>
      </c>
      <c r="B36" s="29" t="s">
        <v>95</v>
      </c>
      <c r="C36" s="15">
        <v>1425.29772</v>
      </c>
      <c r="D36" s="16">
        <v>-0.92983921983682116</v>
      </c>
      <c r="E36" s="15">
        <v>100</v>
      </c>
      <c r="F36" s="16">
        <v>58.096046600000001</v>
      </c>
      <c r="G36" s="15">
        <v>5909.60466</v>
      </c>
      <c r="H36" s="41">
        <v>-0.98307839428297727</v>
      </c>
      <c r="I36" s="17">
        <v>100</v>
      </c>
    </row>
    <row r="37" spans="1:9">
      <c r="A37" s="8" t="s">
        <v>96</v>
      </c>
      <c r="B37" s="29" t="s">
        <v>97</v>
      </c>
      <c r="C37" s="15">
        <v>320402.95984999998</v>
      </c>
      <c r="D37" s="16">
        <v>-0.22434773350299919</v>
      </c>
      <c r="E37" s="15">
        <v>248521.28200000004</v>
      </c>
      <c r="F37" s="16">
        <v>-0.28111790985369223</v>
      </c>
      <c r="G37" s="15">
        <v>178657.49864999999</v>
      </c>
      <c r="H37" s="41">
        <v>0.10462282015163543</v>
      </c>
      <c r="I37" s="17">
        <v>197349.15</v>
      </c>
    </row>
    <row r="38" spans="1:9">
      <c r="A38" s="48" t="s">
        <v>98</v>
      </c>
      <c r="B38" s="49" t="s">
        <v>99</v>
      </c>
      <c r="C38" s="24">
        <v>321828.25756999996</v>
      </c>
      <c r="D38" s="51">
        <v>-0.22747218073004941</v>
      </c>
      <c r="E38" s="24">
        <v>248621.28200000004</v>
      </c>
      <c r="F38" s="51">
        <v>-0.2576375528865627</v>
      </c>
      <c r="G38" s="24">
        <v>184567.10331000001</v>
      </c>
      <c r="H38" s="237">
        <v>6.9796006216574932E-2</v>
      </c>
      <c r="I38" s="26">
        <v>197449.15</v>
      </c>
    </row>
    <row r="39" spans="1:9">
      <c r="A39" s="36" t="s">
        <v>100</v>
      </c>
      <c r="B39" s="37" t="s">
        <v>3</v>
      </c>
      <c r="C39" s="38">
        <v>439503.39766000008</v>
      </c>
      <c r="D39" s="39">
        <v>3.8246000894408251E-2</v>
      </c>
      <c r="E39" s="38">
        <v>456312.6449999999</v>
      </c>
      <c r="F39" s="39">
        <v>1.9908108178768449E-2</v>
      </c>
      <c r="G39" s="38">
        <v>465396.96649999986</v>
      </c>
      <c r="H39" s="240">
        <v>8.7160376882260988E-3</v>
      </c>
      <c r="I39" s="40">
        <v>469453.38399999996</v>
      </c>
    </row>
    <row r="40" spans="1:9">
      <c r="A40" s="105" t="s">
        <v>0</v>
      </c>
      <c r="B40" s="29" t="s">
        <v>101</v>
      </c>
      <c r="C40" s="15">
        <v>578688.15632000181</v>
      </c>
      <c r="D40" s="16">
        <v>-0.49287815203233554</v>
      </c>
      <c r="E40" s="15">
        <v>293465.40723000001</v>
      </c>
      <c r="F40" s="16">
        <v>0.76695101781996833</v>
      </c>
      <c r="G40" s="15">
        <v>518539</v>
      </c>
      <c r="H40" s="41">
        <v>-0.31842349370057027</v>
      </c>
      <c r="I40" s="17">
        <v>353424</v>
      </c>
    </row>
    <row r="41" spans="1:9">
      <c r="A41" s="105" t="s">
        <v>0</v>
      </c>
      <c r="B41" s="29" t="s">
        <v>102</v>
      </c>
      <c r="C41" s="15">
        <v>139184.75866000174</v>
      </c>
      <c r="D41" s="16">
        <v>-2.170007688613381</v>
      </c>
      <c r="E41" s="15">
        <v>-162847.23776999989</v>
      </c>
      <c r="F41" s="16">
        <v>-1.3263305796752671</v>
      </c>
      <c r="G41" s="15">
        <v>53142.033500000136</v>
      </c>
      <c r="H41" s="41">
        <v>-3.1833824631494325</v>
      </c>
      <c r="I41" s="17">
        <v>-116029.38399999996</v>
      </c>
    </row>
    <row r="42" spans="1:9">
      <c r="A42" s="115" t="s">
        <v>0</v>
      </c>
      <c r="B42" s="31" t="s">
        <v>103</v>
      </c>
      <c r="C42" s="20">
        <v>11000523.25759</v>
      </c>
      <c r="D42" s="104">
        <v>-3.6061718693817671E-3</v>
      </c>
      <c r="E42" s="20">
        <v>10960853.480069999</v>
      </c>
      <c r="F42" s="104">
        <v>-3.7491067948968609E-3</v>
      </c>
      <c r="G42" s="20">
        <v>10919760.069809999</v>
      </c>
      <c r="H42" s="241">
        <v>2.074069968040437E-2</v>
      </c>
      <c r="I42" s="21">
        <v>11146243.534</v>
      </c>
    </row>
    <row r="43" spans="1:9">
      <c r="A43" s="115">
        <v>0</v>
      </c>
      <c r="B43" s="31" t="s">
        <v>5</v>
      </c>
      <c r="C43" s="60">
        <v>1.3166864224509933</v>
      </c>
      <c r="D43" s="116">
        <v>0</v>
      </c>
      <c r="E43" s="60">
        <v>0.64312354795690585</v>
      </c>
      <c r="F43" s="159">
        <v>0</v>
      </c>
      <c r="G43" s="60">
        <v>1.1141864630095308</v>
      </c>
      <c r="H43" s="159">
        <v>0</v>
      </c>
      <c r="I43" s="160">
        <v>0.75284152174734353</v>
      </c>
    </row>
  </sheetData>
  <phoneticPr fontId="8" type="noConversion"/>
  <pageMargins left="0.78740157480314965" right="0.43307086614173229" top="0.98425196850393704" bottom="0.51181102362204722" header="0.51181102362204722" footer="0.23622047244094491"/>
  <pageSetup paperSize="9" scale="89" orientation="landscape" r:id="rId1"/>
  <headerFooter alignWithMargins="0">
    <oddHeader>&amp;LFachgruppe für kantonale Finanzfragen (FkF)
Groupe d'études pour les finances cantonales&amp;CRechnung 2016 - Budget 2018
Compte 2016 - Budget 2018&amp;RZürich, 14.05.2018</oddHeader>
    <oddFooter>&amp;LQuelle: FkF Mai 2018&amp;RBlatt 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186"/>
  <sheetViews>
    <sheetView view="pageLayout" zoomScaleNormal="115" zoomScaleSheetLayoutView="80" workbookViewId="0">
      <selection activeCell="C208" sqref="C208"/>
    </sheetView>
  </sheetViews>
  <sheetFormatPr baseColWidth="10" defaultColWidth="11.42578125" defaultRowHeight="12.75"/>
  <cols>
    <col min="1" max="1" width="17.140625" style="276" customWidth="1"/>
    <col min="2" max="2" width="1.7109375" style="276" customWidth="1"/>
    <col min="3" max="3" width="44.7109375" style="276" customWidth="1"/>
    <col min="4" max="16384" width="11.42578125" style="276"/>
  </cols>
  <sheetData>
    <row r="1" spans="1:40" s="266" customFormat="1" ht="18" customHeight="1">
      <c r="A1" s="259" t="s">
        <v>189</v>
      </c>
      <c r="B1" s="260" t="s">
        <v>423</v>
      </c>
      <c r="C1" s="261" t="s">
        <v>104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</row>
    <row r="2" spans="1:40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0" ht="15" customHeight="1">
      <c r="A3" s="273" t="s">
        <v>192</v>
      </c>
      <c r="B3" s="274"/>
      <c r="C3" s="274"/>
      <c r="D3" s="399"/>
      <c r="E3" s="399"/>
      <c r="F3" s="399"/>
      <c r="G3" s="399"/>
    </row>
    <row r="4" spans="1:40" s="282" customFormat="1" ht="12.75" customHeight="1">
      <c r="A4" s="277">
        <v>30</v>
      </c>
      <c r="B4" s="278"/>
      <c r="C4" s="279" t="s">
        <v>33</v>
      </c>
      <c r="D4" s="280">
        <v>3042080.1695400001</v>
      </c>
      <c r="E4" s="280">
        <v>2913001.4143699999</v>
      </c>
      <c r="F4" s="281">
        <v>2911904</v>
      </c>
      <c r="G4" s="281">
        <v>2959216</v>
      </c>
    </row>
    <row r="5" spans="1:40" s="282" customFormat="1" ht="12.75" customHeight="1">
      <c r="A5" s="283">
        <v>31</v>
      </c>
      <c r="B5" s="284"/>
      <c r="C5" s="285" t="s">
        <v>193</v>
      </c>
      <c r="D5" s="286">
        <v>923376.62300000002</v>
      </c>
      <c r="E5" s="286">
        <v>875601.57400000002</v>
      </c>
      <c r="F5" s="287">
        <v>873355</v>
      </c>
      <c r="G5" s="287">
        <v>901190</v>
      </c>
    </row>
    <row r="6" spans="1:40" s="282" customFormat="1" ht="12.75" customHeight="1">
      <c r="A6" s="288" t="s">
        <v>36</v>
      </c>
      <c r="B6" s="289"/>
      <c r="C6" s="290" t="s">
        <v>194</v>
      </c>
      <c r="D6" s="286">
        <v>45840.168729999998</v>
      </c>
      <c r="E6" s="286">
        <v>41798.85</v>
      </c>
      <c r="F6" s="287">
        <v>73649</v>
      </c>
      <c r="G6" s="287">
        <v>45265</v>
      </c>
    </row>
    <row r="7" spans="1:40" s="282" customFormat="1" ht="12.75" customHeight="1">
      <c r="A7" s="288" t="s">
        <v>195</v>
      </c>
      <c r="B7" s="289"/>
      <c r="C7" s="290" t="s">
        <v>196</v>
      </c>
      <c r="D7" s="286">
        <v>140399.13002000001</v>
      </c>
      <c r="E7" s="286">
        <v>0</v>
      </c>
      <c r="F7" s="287">
        <v>-1053</v>
      </c>
      <c r="G7" s="287">
        <v>0</v>
      </c>
    </row>
    <row r="8" spans="1:40" s="282" customFormat="1" ht="12.75" customHeight="1">
      <c r="A8" s="291">
        <v>330</v>
      </c>
      <c r="B8" s="284"/>
      <c r="C8" s="285" t="s">
        <v>197</v>
      </c>
      <c r="D8" s="286">
        <v>229758.61338999998</v>
      </c>
      <c r="E8" s="286">
        <v>319980.93558999995</v>
      </c>
      <c r="F8" s="287">
        <v>493298</v>
      </c>
      <c r="G8" s="287">
        <v>338822</v>
      </c>
    </row>
    <row r="9" spans="1:40" s="282" customFormat="1" ht="12.75" customHeight="1">
      <c r="A9" s="291">
        <v>332</v>
      </c>
      <c r="B9" s="284"/>
      <c r="C9" s="285" t="s">
        <v>198</v>
      </c>
      <c r="D9" s="286">
        <v>0</v>
      </c>
      <c r="E9" s="286">
        <v>256.9228</v>
      </c>
      <c r="F9" s="287">
        <v>10361</v>
      </c>
      <c r="G9" s="287">
        <v>2410</v>
      </c>
    </row>
    <row r="10" spans="1:40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0" s="282" customFormat="1" ht="12.75" customHeight="1">
      <c r="A11" s="283">
        <v>350</v>
      </c>
      <c r="B11" s="284"/>
      <c r="C11" s="285" t="s">
        <v>200</v>
      </c>
      <c r="D11" s="286">
        <v>0</v>
      </c>
      <c r="E11" s="286">
        <v>0</v>
      </c>
      <c r="F11" s="287">
        <v>93778</v>
      </c>
      <c r="G11" s="287">
        <v>57000</v>
      </c>
    </row>
    <row r="12" spans="1:40" s="295" customFormat="1">
      <c r="A12" s="292">
        <v>351</v>
      </c>
      <c r="B12" s="293"/>
      <c r="C12" s="294" t="s">
        <v>201</v>
      </c>
      <c r="D12" s="286">
        <v>17127.263030000002</v>
      </c>
      <c r="E12" s="286">
        <v>9877.106240000001</v>
      </c>
      <c r="F12" s="287">
        <v>15071</v>
      </c>
      <c r="G12" s="287">
        <v>1720</v>
      </c>
    </row>
    <row r="13" spans="1:40" s="282" customFormat="1" ht="12.75" customHeight="1">
      <c r="A13" s="283">
        <v>36</v>
      </c>
      <c r="B13" s="284"/>
      <c r="C13" s="285" t="s">
        <v>202</v>
      </c>
      <c r="D13" s="286">
        <v>5719752.16823</v>
      </c>
      <c r="E13" s="286">
        <v>5882246.0284399996</v>
      </c>
      <c r="F13" s="287">
        <v>5905129</v>
      </c>
      <c r="G13" s="287">
        <v>6058461</v>
      </c>
    </row>
    <row r="14" spans="1:40" s="282" customFormat="1">
      <c r="A14" s="296" t="s">
        <v>203</v>
      </c>
      <c r="B14" s="284"/>
      <c r="C14" s="297" t="s">
        <v>204</v>
      </c>
      <c r="D14" s="298">
        <v>0</v>
      </c>
      <c r="E14" s="298">
        <v>1645238.26</v>
      </c>
      <c r="F14" s="299">
        <v>1569596</v>
      </c>
      <c r="G14" s="299">
        <v>1712835</v>
      </c>
    </row>
    <row r="15" spans="1:40" s="282" customFormat="1">
      <c r="A15" s="296" t="s">
        <v>205</v>
      </c>
      <c r="B15" s="284"/>
      <c r="C15" s="297" t="s">
        <v>206</v>
      </c>
      <c r="D15" s="298">
        <v>0</v>
      </c>
      <c r="E15" s="298">
        <v>1592415.8887</v>
      </c>
      <c r="F15" s="299">
        <v>1651913</v>
      </c>
      <c r="G15" s="299">
        <v>1714963</v>
      </c>
    </row>
    <row r="16" spans="1:40" s="303" customFormat="1" ht="26.25" customHeight="1">
      <c r="A16" s="296" t="s">
        <v>207</v>
      </c>
      <c r="B16" s="300"/>
      <c r="C16" s="297" t="s">
        <v>208</v>
      </c>
      <c r="D16" s="301">
        <v>127603.89688</v>
      </c>
      <c r="E16" s="301">
        <v>108880.67074</v>
      </c>
      <c r="F16" s="302">
        <v>116889</v>
      </c>
      <c r="G16" s="302">
        <v>131081</v>
      </c>
    </row>
    <row r="17" spans="1:7" s="304" customFormat="1">
      <c r="A17" s="283">
        <v>37</v>
      </c>
      <c r="B17" s="284"/>
      <c r="C17" s="285" t="s">
        <v>209</v>
      </c>
      <c r="D17" s="286">
        <v>567678.16862999997</v>
      </c>
      <c r="E17" s="286">
        <v>581710.5</v>
      </c>
      <c r="F17" s="287">
        <v>584535</v>
      </c>
      <c r="G17" s="287">
        <v>581744</v>
      </c>
    </row>
    <row r="18" spans="1:7" s="304" customFormat="1">
      <c r="A18" s="291" t="s">
        <v>210</v>
      </c>
      <c r="B18" s="284"/>
      <c r="C18" s="285" t="s">
        <v>211</v>
      </c>
      <c r="D18" s="298">
        <v>0</v>
      </c>
      <c r="E18" s="298">
        <v>3431</v>
      </c>
      <c r="F18" s="299">
        <v>1403</v>
      </c>
      <c r="G18" s="299">
        <v>3416</v>
      </c>
    </row>
    <row r="19" spans="1:7" s="304" customFormat="1">
      <c r="A19" s="291" t="s">
        <v>212</v>
      </c>
      <c r="B19" s="284"/>
      <c r="C19" s="285" t="s">
        <v>213</v>
      </c>
      <c r="D19" s="298">
        <v>0</v>
      </c>
      <c r="E19" s="298">
        <v>5446</v>
      </c>
      <c r="F19" s="299">
        <v>557023</v>
      </c>
      <c r="G19" s="299">
        <v>561434</v>
      </c>
    </row>
    <row r="20" spans="1:7" s="282" customFormat="1" ht="12.75" customHeight="1">
      <c r="A20" s="305">
        <v>39</v>
      </c>
      <c r="B20" s="306"/>
      <c r="C20" s="307" t="s">
        <v>214</v>
      </c>
      <c r="D20" s="308">
        <v>52046.193370000001</v>
      </c>
      <c r="E20" s="308">
        <v>145716.704</v>
      </c>
      <c r="F20" s="309">
        <v>198518</v>
      </c>
      <c r="G20" s="309">
        <v>161049</v>
      </c>
    </row>
    <row r="21" spans="1:7" ht="12.75" customHeight="1">
      <c r="A21" s="310"/>
      <c r="B21" s="310"/>
      <c r="C21" s="311" t="s">
        <v>215</v>
      </c>
      <c r="D21" s="312">
        <f t="shared" ref="D21:G21" si="0">D4+D5+SUM(D8:D13)+D17</f>
        <v>10499773.005820001</v>
      </c>
      <c r="E21" s="312">
        <f t="shared" si="0"/>
        <v>10582674.48144</v>
      </c>
      <c r="F21" s="312">
        <f t="shared" si="0"/>
        <v>10887431</v>
      </c>
      <c r="G21" s="312">
        <f t="shared" si="0"/>
        <v>10900563</v>
      </c>
    </row>
    <row r="22" spans="1:7" s="282" customFormat="1" ht="12.75" customHeight="1">
      <c r="A22" s="291" t="s">
        <v>216</v>
      </c>
      <c r="B22" s="284"/>
      <c r="C22" s="285" t="s">
        <v>217</v>
      </c>
      <c r="D22" s="313">
        <v>4659040.1268199999</v>
      </c>
      <c r="E22" s="313">
        <v>4632100</v>
      </c>
      <c r="F22" s="314">
        <v>4701557</v>
      </c>
      <c r="G22" s="314">
        <v>4776500</v>
      </c>
    </row>
    <row r="23" spans="1:7" s="282" customFormat="1" ht="12.75" customHeight="1">
      <c r="A23" s="291" t="s">
        <v>218</v>
      </c>
      <c r="B23" s="284"/>
      <c r="C23" s="285" t="s">
        <v>219</v>
      </c>
      <c r="D23" s="313">
        <v>529126.28599</v>
      </c>
      <c r="E23" s="313">
        <v>529620</v>
      </c>
      <c r="F23" s="314">
        <v>566451</v>
      </c>
      <c r="G23" s="314">
        <v>527517</v>
      </c>
    </row>
    <row r="24" spans="1:7" s="315" customFormat="1" ht="12.75" customHeight="1">
      <c r="A24" s="283">
        <v>41</v>
      </c>
      <c r="B24" s="284"/>
      <c r="C24" s="285" t="s">
        <v>220</v>
      </c>
      <c r="D24" s="313">
        <v>9611.5196899999992</v>
      </c>
      <c r="E24" s="313">
        <v>50506</v>
      </c>
      <c r="F24" s="314">
        <v>149669</v>
      </c>
      <c r="G24" s="314">
        <v>93676</v>
      </c>
    </row>
    <row r="25" spans="1:7" s="282" customFormat="1" ht="12.75" customHeight="1">
      <c r="A25" s="316">
        <v>42</v>
      </c>
      <c r="B25" s="317"/>
      <c r="C25" s="285" t="s">
        <v>221</v>
      </c>
      <c r="D25" s="318">
        <v>897485.96220000007</v>
      </c>
      <c r="E25" s="318">
        <v>702870.29163999995</v>
      </c>
      <c r="F25" s="319">
        <v>700208</v>
      </c>
      <c r="G25" s="319">
        <v>699883</v>
      </c>
    </row>
    <row r="26" spans="1:7" s="322" customFormat="1" ht="12.75" customHeight="1">
      <c r="A26" s="292">
        <v>430</v>
      </c>
      <c r="B26" s="284"/>
      <c r="C26" s="285" t="s">
        <v>222</v>
      </c>
      <c r="D26" s="320">
        <v>1260.7592099999999</v>
      </c>
      <c r="E26" s="320">
        <v>892.5</v>
      </c>
      <c r="F26" s="321">
        <v>1120</v>
      </c>
      <c r="G26" s="321">
        <v>843</v>
      </c>
    </row>
    <row r="27" spans="1:7" s="322" customFormat="1" ht="12.75" customHeight="1">
      <c r="A27" s="292">
        <v>431</v>
      </c>
      <c r="B27" s="284"/>
      <c r="C27" s="285" t="s">
        <v>223</v>
      </c>
      <c r="D27" s="320">
        <v>3180.4974400000001</v>
      </c>
      <c r="E27" s="320">
        <v>2480.16</v>
      </c>
      <c r="F27" s="321">
        <v>3210</v>
      </c>
      <c r="G27" s="321">
        <v>2805</v>
      </c>
    </row>
    <row r="28" spans="1:7" s="322" customFormat="1" ht="12.75" customHeight="1">
      <c r="A28" s="292">
        <v>432</v>
      </c>
      <c r="B28" s="284"/>
      <c r="C28" s="285" t="s">
        <v>224</v>
      </c>
      <c r="D28" s="320">
        <v>0</v>
      </c>
      <c r="E28" s="320">
        <v>0</v>
      </c>
      <c r="F28" s="321">
        <v>32</v>
      </c>
      <c r="G28" s="321">
        <v>0</v>
      </c>
    </row>
    <row r="29" spans="1:7" s="322" customFormat="1" ht="12.75" customHeight="1">
      <c r="A29" s="292">
        <v>439</v>
      </c>
      <c r="B29" s="284"/>
      <c r="C29" s="285" t="s">
        <v>225</v>
      </c>
      <c r="D29" s="320">
        <v>0</v>
      </c>
      <c r="E29" s="320">
        <v>16</v>
      </c>
      <c r="F29" s="321">
        <v>3951</v>
      </c>
      <c r="G29" s="321">
        <v>8336</v>
      </c>
    </row>
    <row r="30" spans="1:7" s="282" customFormat="1" ht="25.5">
      <c r="A30" s="292">
        <v>450</v>
      </c>
      <c r="B30" s="293"/>
      <c r="C30" s="294" t="s">
        <v>226</v>
      </c>
      <c r="D30" s="323">
        <v>23465.52939</v>
      </c>
      <c r="E30" s="323">
        <v>15860</v>
      </c>
      <c r="F30" s="324">
        <v>89742</v>
      </c>
      <c r="G30" s="324">
        <v>56535</v>
      </c>
    </row>
    <row r="31" spans="1:7" s="295" customFormat="1" ht="25.5">
      <c r="A31" s="292">
        <v>451</v>
      </c>
      <c r="B31" s="293"/>
      <c r="C31" s="294" t="s">
        <v>227</v>
      </c>
      <c r="D31" s="325">
        <v>31482.517239999997</v>
      </c>
      <c r="E31" s="325">
        <v>9565.6</v>
      </c>
      <c r="F31" s="326">
        <v>3036</v>
      </c>
      <c r="G31" s="326">
        <v>9827</v>
      </c>
    </row>
    <row r="32" spans="1:7" s="282" customFormat="1" ht="12.75" customHeight="1">
      <c r="A32" s="283">
        <v>46</v>
      </c>
      <c r="B32" s="284"/>
      <c r="C32" s="285" t="s">
        <v>228</v>
      </c>
      <c r="D32" s="318">
        <v>3879987.9744499996</v>
      </c>
      <c r="E32" s="318">
        <v>3952278.5819199998</v>
      </c>
      <c r="F32" s="319">
        <v>4104722</v>
      </c>
      <c r="G32" s="319">
        <v>4064435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18">
        <v>0</v>
      </c>
      <c r="E33" s="318">
        <v>32966.475550000003</v>
      </c>
      <c r="F33" s="319">
        <v>149012</v>
      </c>
      <c r="G33" s="319">
        <v>51951</v>
      </c>
    </row>
    <row r="34" spans="1:7" s="282" customFormat="1" ht="15" customHeight="1">
      <c r="A34" s="283">
        <v>47</v>
      </c>
      <c r="B34" s="284"/>
      <c r="C34" s="285" t="s">
        <v>209</v>
      </c>
      <c r="D34" s="318">
        <v>567678.16862999997</v>
      </c>
      <c r="E34" s="318">
        <v>581719.5</v>
      </c>
      <c r="F34" s="319">
        <v>584535</v>
      </c>
      <c r="G34" s="319">
        <v>581744</v>
      </c>
    </row>
    <row r="35" spans="1:7" s="282" customFormat="1" ht="15" customHeight="1">
      <c r="A35" s="305">
        <v>49</v>
      </c>
      <c r="B35" s="306"/>
      <c r="C35" s="307" t="s">
        <v>231</v>
      </c>
      <c r="D35" s="328">
        <v>52046.193370000001</v>
      </c>
      <c r="E35" s="328">
        <v>148042.14000000001</v>
      </c>
      <c r="F35" s="329">
        <v>198518</v>
      </c>
      <c r="G35" s="329">
        <v>161049</v>
      </c>
    </row>
    <row r="36" spans="1:7" s="334" customFormat="1" ht="13.5" customHeight="1">
      <c r="A36" s="330"/>
      <c r="B36" s="331"/>
      <c r="C36" s="332" t="s">
        <v>232</v>
      </c>
      <c r="D36" s="333">
        <f t="shared" ref="D36:G36" si="1">D22+D23+D24+D25+D26+D27+D28+D29+D30+D31+D32+D34</f>
        <v>10602319.34106</v>
      </c>
      <c r="E36" s="333">
        <f t="shared" si="1"/>
        <v>10477908.63356</v>
      </c>
      <c r="F36" s="333">
        <f t="shared" si="1"/>
        <v>10908233</v>
      </c>
      <c r="G36" s="333">
        <f t="shared" si="1"/>
        <v>10822101</v>
      </c>
    </row>
    <row r="37" spans="1:7" s="265" customFormat="1" ht="15" customHeight="1">
      <c r="A37" s="330"/>
      <c r="B37" s="331"/>
      <c r="C37" s="332" t="s">
        <v>233</v>
      </c>
      <c r="D37" s="333">
        <f t="shared" ref="D37:G37" si="2">D36-D21</f>
        <v>102546.335239999</v>
      </c>
      <c r="E37" s="333">
        <f t="shared" si="2"/>
        <v>-104765.84788000025</v>
      </c>
      <c r="F37" s="333">
        <f t="shared" si="2"/>
        <v>20802</v>
      </c>
      <c r="G37" s="333">
        <f t="shared" si="2"/>
        <v>-78462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111080.83768000001</v>
      </c>
      <c r="E38" s="335">
        <v>109677.20699999999</v>
      </c>
      <c r="F38" s="336">
        <v>105530</v>
      </c>
      <c r="G38" s="336">
        <v>106829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578.38033999999993</v>
      </c>
      <c r="E39" s="335">
        <v>0</v>
      </c>
      <c r="F39" s="336">
        <v>610</v>
      </c>
      <c r="G39" s="336">
        <v>0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913.24351999999999</v>
      </c>
      <c r="E40" s="335">
        <v>1200</v>
      </c>
      <c r="F40" s="336">
        <v>5487</v>
      </c>
      <c r="G40" s="336">
        <v>1200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1914.2716399999999</v>
      </c>
      <c r="E41" s="335">
        <v>1361</v>
      </c>
      <c r="F41" s="336">
        <v>598</v>
      </c>
      <c r="G41" s="336">
        <v>1778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0</v>
      </c>
      <c r="E42" s="335">
        <v>272.54146999999995</v>
      </c>
      <c r="F42" s="336">
        <v>620</v>
      </c>
      <c r="G42" s="336">
        <v>5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0</v>
      </c>
      <c r="E43" s="335">
        <v>2.5</v>
      </c>
      <c r="F43" s="336">
        <v>147</v>
      </c>
      <c r="G43" s="336">
        <v>4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107852.96268000001</v>
      </c>
      <c r="E44" s="335">
        <v>25050.7</v>
      </c>
      <c r="F44" s="336">
        <v>24780</v>
      </c>
      <c r="G44" s="336">
        <v>25044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26329.39804</v>
      </c>
      <c r="E45" s="335">
        <v>4041.85</v>
      </c>
      <c r="F45" s="336">
        <v>6076</v>
      </c>
      <c r="G45" s="336">
        <v>230</v>
      </c>
    </row>
    <row r="46" spans="1:7" s="282" customFormat="1" ht="15" customHeight="1">
      <c r="A46" s="283">
        <v>442</v>
      </c>
      <c r="B46" s="284"/>
      <c r="C46" s="285" t="s">
        <v>242</v>
      </c>
      <c r="D46" s="335">
        <v>44850.966710000001</v>
      </c>
      <c r="E46" s="335">
        <v>0</v>
      </c>
      <c r="F46" s="336">
        <v>40</v>
      </c>
      <c r="G46" s="336">
        <v>0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340.97427000000005</v>
      </c>
      <c r="E47" s="335">
        <v>480</v>
      </c>
      <c r="F47" s="336">
        <v>547</v>
      </c>
      <c r="G47" s="336">
        <v>446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0</v>
      </c>
      <c r="E48" s="335">
        <v>0</v>
      </c>
      <c r="F48" s="336">
        <v>0</v>
      </c>
      <c r="G48" s="336">
        <v>0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37669.703150000001</v>
      </c>
      <c r="E49" s="335">
        <v>62721.9</v>
      </c>
      <c r="F49" s="336">
        <v>17</v>
      </c>
      <c r="G49" s="336">
        <v>74799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44</v>
      </c>
      <c r="E50" s="335">
        <v>4983.5</v>
      </c>
      <c r="F50" s="336">
        <v>85575</v>
      </c>
      <c r="G50" s="336">
        <v>4884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16178.056140000001</v>
      </c>
      <c r="E51" s="335">
        <v>17314.5</v>
      </c>
      <c r="F51" s="336">
        <v>17219</v>
      </c>
      <c r="G51" s="336">
        <v>15937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0</v>
      </c>
      <c r="E53" s="335">
        <v>0</v>
      </c>
      <c r="F53" s="336">
        <v>4939</v>
      </c>
      <c r="G53" s="336">
        <v>0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0</v>
      </c>
      <c r="E54" s="339">
        <v>0</v>
      </c>
      <c r="F54" s="340">
        <v>3</v>
      </c>
      <c r="G54" s="340">
        <v>0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118779.32781</v>
      </c>
      <c r="E55" s="312">
        <f t="shared" si="3"/>
        <v>2079.2015300000057</v>
      </c>
      <c r="F55" s="312">
        <f t="shared" ref="F55" si="4">SUM(F44:F53)-SUM(F38:F43)</f>
        <v>26201</v>
      </c>
      <c r="G55" s="312">
        <f t="shared" si="3"/>
        <v>11524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221325.66304999898</v>
      </c>
      <c r="E56" s="312">
        <f t="shared" si="5"/>
        <v>-102686.64635000024</v>
      </c>
      <c r="F56" s="312">
        <f t="shared" si="5"/>
        <v>47003</v>
      </c>
      <c r="G56" s="312">
        <f t="shared" si="5"/>
        <v>-66938</v>
      </c>
    </row>
    <row r="57" spans="1:7" s="282" customFormat="1" ht="15.75" customHeight="1">
      <c r="A57" s="342">
        <v>380</v>
      </c>
      <c r="B57" s="343"/>
      <c r="C57" s="344" t="s">
        <v>253</v>
      </c>
      <c r="D57" s="345">
        <v>0</v>
      </c>
      <c r="E57" s="345">
        <v>0</v>
      </c>
      <c r="F57" s="346">
        <v>0</v>
      </c>
      <c r="G57" s="346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345">
        <v>1.7000000000000001E-2</v>
      </c>
      <c r="E58" s="345">
        <v>0</v>
      </c>
      <c r="F58" s="346">
        <v>0</v>
      </c>
      <c r="G58" s="346">
        <v>0</v>
      </c>
    </row>
    <row r="59" spans="1:7" s="295" customFormat="1" ht="25.5">
      <c r="A59" s="292">
        <v>383</v>
      </c>
      <c r="B59" s="293"/>
      <c r="C59" s="294" t="s">
        <v>255</v>
      </c>
      <c r="D59" s="347">
        <v>0</v>
      </c>
      <c r="E59" s="347">
        <v>0</v>
      </c>
      <c r="F59" s="348">
        <v>0</v>
      </c>
      <c r="G59" s="348">
        <v>0</v>
      </c>
    </row>
    <row r="60" spans="1:7" s="295" customFormat="1">
      <c r="A60" s="292">
        <v>3840</v>
      </c>
      <c r="B60" s="293"/>
      <c r="C60" s="294" t="s">
        <v>256</v>
      </c>
      <c r="D60" s="349">
        <v>0</v>
      </c>
      <c r="E60" s="349">
        <v>0</v>
      </c>
      <c r="F60" s="350">
        <v>0</v>
      </c>
      <c r="G60" s="350">
        <v>0</v>
      </c>
    </row>
    <row r="61" spans="1:7" s="295" customFormat="1">
      <c r="A61" s="292">
        <v>3841</v>
      </c>
      <c r="B61" s="293"/>
      <c r="C61" s="294" t="s">
        <v>257</v>
      </c>
      <c r="D61" s="349">
        <v>0</v>
      </c>
      <c r="E61" s="349">
        <v>0</v>
      </c>
      <c r="F61" s="350">
        <v>0</v>
      </c>
      <c r="G61" s="350">
        <v>0</v>
      </c>
    </row>
    <row r="62" spans="1:7" s="295" customFormat="1">
      <c r="A62" s="351">
        <v>386</v>
      </c>
      <c r="B62" s="352"/>
      <c r="C62" s="353" t="s">
        <v>258</v>
      </c>
      <c r="D62" s="349">
        <v>0</v>
      </c>
      <c r="E62" s="349">
        <v>0</v>
      </c>
      <c r="F62" s="350">
        <v>0</v>
      </c>
      <c r="G62" s="350">
        <v>0</v>
      </c>
    </row>
    <row r="63" spans="1:7" s="295" customFormat="1" ht="25.5">
      <c r="A63" s="292">
        <v>387</v>
      </c>
      <c r="B63" s="293"/>
      <c r="C63" s="294" t="s">
        <v>259</v>
      </c>
      <c r="D63" s="349">
        <v>102.59438</v>
      </c>
      <c r="E63" s="349">
        <v>0</v>
      </c>
      <c r="F63" s="350">
        <v>0</v>
      </c>
      <c r="G63" s="350">
        <v>0</v>
      </c>
    </row>
    <row r="64" spans="1:7" s="295" customFormat="1">
      <c r="A64" s="291">
        <v>389</v>
      </c>
      <c r="B64" s="354"/>
      <c r="C64" s="285" t="s">
        <v>61</v>
      </c>
      <c r="D64" s="335">
        <v>0</v>
      </c>
      <c r="E64" s="335">
        <v>0</v>
      </c>
      <c r="F64" s="336">
        <v>60403</v>
      </c>
      <c r="G64" s="336">
        <v>0</v>
      </c>
    </row>
    <row r="65" spans="1:7" s="282" customFormat="1">
      <c r="A65" s="283" t="s">
        <v>260</v>
      </c>
      <c r="B65" s="284"/>
      <c r="C65" s="285" t="s">
        <v>261</v>
      </c>
      <c r="D65" s="335">
        <v>0</v>
      </c>
      <c r="E65" s="335">
        <v>0</v>
      </c>
      <c r="F65" s="336">
        <v>0</v>
      </c>
      <c r="G65" s="336">
        <v>0</v>
      </c>
    </row>
    <row r="66" spans="1:7" s="357" customFormat="1">
      <c r="A66" s="355" t="s">
        <v>262</v>
      </c>
      <c r="B66" s="356"/>
      <c r="C66" s="294" t="s">
        <v>263</v>
      </c>
      <c r="D66" s="347">
        <v>0</v>
      </c>
      <c r="E66" s="347">
        <v>0</v>
      </c>
      <c r="F66" s="348">
        <v>0</v>
      </c>
      <c r="G66" s="348">
        <v>0</v>
      </c>
    </row>
    <row r="67" spans="1:7" s="282" customFormat="1">
      <c r="A67" s="355">
        <v>481</v>
      </c>
      <c r="B67" s="284"/>
      <c r="C67" s="285" t="s">
        <v>264</v>
      </c>
      <c r="D67" s="335">
        <v>0</v>
      </c>
      <c r="E67" s="335">
        <v>0</v>
      </c>
      <c r="F67" s="336">
        <v>0</v>
      </c>
      <c r="G67" s="336">
        <v>0</v>
      </c>
    </row>
    <row r="68" spans="1:7" s="282" customFormat="1">
      <c r="A68" s="355">
        <v>482</v>
      </c>
      <c r="B68" s="284"/>
      <c r="C68" s="285" t="s">
        <v>265</v>
      </c>
      <c r="D68" s="335">
        <v>0</v>
      </c>
      <c r="E68" s="335">
        <v>0</v>
      </c>
      <c r="F68" s="336">
        <v>0</v>
      </c>
      <c r="G68" s="336">
        <v>0</v>
      </c>
    </row>
    <row r="69" spans="1:7" s="282" customFormat="1">
      <c r="A69" s="355">
        <v>483</v>
      </c>
      <c r="B69" s="284"/>
      <c r="C69" s="285" t="s">
        <v>266</v>
      </c>
      <c r="D69" s="335">
        <v>0</v>
      </c>
      <c r="E69" s="335">
        <v>0</v>
      </c>
      <c r="F69" s="336">
        <v>0</v>
      </c>
      <c r="G69" s="336">
        <v>0</v>
      </c>
    </row>
    <row r="70" spans="1:7" s="282" customFormat="1">
      <c r="A70" s="355">
        <v>484</v>
      </c>
      <c r="B70" s="284"/>
      <c r="C70" s="285" t="s">
        <v>267</v>
      </c>
      <c r="D70" s="335">
        <v>0</v>
      </c>
      <c r="E70" s="335">
        <v>0</v>
      </c>
      <c r="F70" s="336">
        <v>0</v>
      </c>
      <c r="G70" s="336">
        <v>0</v>
      </c>
    </row>
    <row r="71" spans="1:7" s="282" customFormat="1">
      <c r="A71" s="355">
        <v>485</v>
      </c>
      <c r="B71" s="284"/>
      <c r="C71" s="285" t="s">
        <v>268</v>
      </c>
      <c r="D71" s="335">
        <v>0</v>
      </c>
      <c r="E71" s="335">
        <v>0</v>
      </c>
      <c r="F71" s="336">
        <v>0</v>
      </c>
      <c r="G71" s="336">
        <v>0</v>
      </c>
    </row>
    <row r="72" spans="1:7" s="282" customFormat="1">
      <c r="A72" s="355">
        <v>486</v>
      </c>
      <c r="B72" s="284"/>
      <c r="C72" s="285" t="s">
        <v>269</v>
      </c>
      <c r="D72" s="335">
        <v>0</v>
      </c>
      <c r="E72" s="335">
        <v>0</v>
      </c>
      <c r="F72" s="336">
        <v>0</v>
      </c>
      <c r="G72" s="336">
        <v>0</v>
      </c>
    </row>
    <row r="73" spans="1:7" s="295" customFormat="1">
      <c r="A73" s="355">
        <v>487</v>
      </c>
      <c r="B73" s="289"/>
      <c r="C73" s="285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295" customFormat="1">
      <c r="A74" s="355">
        <v>489</v>
      </c>
      <c r="B74" s="358"/>
      <c r="C74" s="307" t="s">
        <v>78</v>
      </c>
      <c r="D74" s="335">
        <v>0</v>
      </c>
      <c r="E74" s="335">
        <v>201227.81899999999</v>
      </c>
      <c r="F74" s="336">
        <v>62359</v>
      </c>
      <c r="G74" s="336">
        <v>175377</v>
      </c>
    </row>
    <row r="75" spans="1:7" s="295" customFormat="1">
      <c r="A75" s="359" t="s">
        <v>271</v>
      </c>
      <c r="B75" s="358"/>
      <c r="C75" s="338" t="s">
        <v>272</v>
      </c>
      <c r="D75" s="335">
        <v>0</v>
      </c>
      <c r="E75" s="335">
        <v>30359.825000000001</v>
      </c>
      <c r="F75" s="336">
        <v>40956</v>
      </c>
      <c r="G75" s="336">
        <v>24045</v>
      </c>
    </row>
    <row r="76" spans="1:7">
      <c r="A76" s="310"/>
      <c r="B76" s="310"/>
      <c r="C76" s="311" t="s">
        <v>273</v>
      </c>
      <c r="D76" s="312">
        <f t="shared" ref="D76:G76" si="6">SUM(D65:D74)-SUM(D57:D64)</f>
        <v>-102.61138</v>
      </c>
      <c r="E76" s="312">
        <f t="shared" si="6"/>
        <v>201227.81899999999</v>
      </c>
      <c r="F76" s="312">
        <f t="shared" ref="F76" si="7">SUM(F65:F74)-SUM(F57:F64)</f>
        <v>1956</v>
      </c>
      <c r="G76" s="312">
        <f t="shared" si="6"/>
        <v>175377</v>
      </c>
    </row>
    <row r="77" spans="1:7">
      <c r="A77" s="360"/>
      <c r="B77" s="360"/>
      <c r="C77" s="311" t="s">
        <v>274</v>
      </c>
      <c r="D77" s="312">
        <f t="shared" ref="D77:G77" si="8">D56+D76</f>
        <v>221223.051669999</v>
      </c>
      <c r="E77" s="312">
        <f t="shared" si="8"/>
        <v>98541.172649999746</v>
      </c>
      <c r="F77" s="312">
        <f t="shared" si="8"/>
        <v>48959</v>
      </c>
      <c r="G77" s="312">
        <f t="shared" si="8"/>
        <v>108439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10666408.543749999</v>
      </c>
      <c r="E78" s="363">
        <f t="shared" si="9"/>
        <v>10840904.433910001</v>
      </c>
      <c r="F78" s="363">
        <f t="shared" si="9"/>
        <v>11259344</v>
      </c>
      <c r="G78" s="363">
        <f t="shared" si="9"/>
        <v>11171428</v>
      </c>
    </row>
    <row r="79" spans="1:7" ht="13.9" customHeight="1">
      <c r="A79" s="361">
        <v>4</v>
      </c>
      <c r="B79" s="361"/>
      <c r="C79" s="362" t="s">
        <v>276</v>
      </c>
      <c r="D79" s="363">
        <f t="shared" ref="D79:G79" si="10">D35+D36+SUM(D44:D53)+SUM(D65:D74)</f>
        <v>10887631.595419999</v>
      </c>
      <c r="E79" s="363">
        <f t="shared" si="10"/>
        <v>10941771.04256</v>
      </c>
      <c r="F79" s="363">
        <f t="shared" si="10"/>
        <v>11308303</v>
      </c>
      <c r="G79" s="363">
        <f t="shared" si="10"/>
        <v>11279867</v>
      </c>
    </row>
    <row r="80" spans="1:7">
      <c r="A80" s="364"/>
      <c r="B80" s="364"/>
      <c r="C80" s="365"/>
    </row>
    <row r="81" spans="1:7">
      <c r="A81" s="366" t="s">
        <v>277</v>
      </c>
      <c r="B81" s="367"/>
      <c r="C81" s="367"/>
    </row>
    <row r="82" spans="1:7" s="282" customFormat="1">
      <c r="A82" s="368">
        <v>50</v>
      </c>
      <c r="B82" s="369"/>
      <c r="C82" s="369" t="s">
        <v>278</v>
      </c>
      <c r="D82" s="370">
        <v>503902.96561000001</v>
      </c>
      <c r="E82" s="370">
        <v>483399.80099999998</v>
      </c>
      <c r="F82" s="371">
        <v>423170.51312999998</v>
      </c>
      <c r="G82" s="371">
        <v>428726.48599999998</v>
      </c>
    </row>
    <row r="83" spans="1:7" s="282" customFormat="1">
      <c r="A83" s="368">
        <v>51</v>
      </c>
      <c r="B83" s="369"/>
      <c r="C83" s="369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282" customFormat="1">
      <c r="A84" s="368">
        <v>52</v>
      </c>
      <c r="B84" s="369"/>
      <c r="C84" s="369" t="s">
        <v>280</v>
      </c>
      <c r="D84" s="335">
        <v>0</v>
      </c>
      <c r="E84" s="335">
        <v>4255</v>
      </c>
      <c r="F84" s="336">
        <v>12565.188769999999</v>
      </c>
      <c r="G84" s="336">
        <v>13217.424000000001</v>
      </c>
    </row>
    <row r="85" spans="1:7" s="282" customFormat="1">
      <c r="A85" s="372">
        <v>54</v>
      </c>
      <c r="B85" s="373"/>
      <c r="C85" s="373" t="s">
        <v>281</v>
      </c>
      <c r="D85" s="374">
        <v>3182.5677000000001</v>
      </c>
      <c r="E85" s="374">
        <v>15804.474</v>
      </c>
      <c r="F85" s="375">
        <v>8425.5048000000006</v>
      </c>
      <c r="G85" s="375">
        <v>17925</v>
      </c>
    </row>
    <row r="86" spans="1:7" s="282" customFormat="1">
      <c r="A86" s="372">
        <v>55</v>
      </c>
      <c r="B86" s="373"/>
      <c r="C86" s="373" t="s">
        <v>282</v>
      </c>
      <c r="D86" s="374">
        <v>0</v>
      </c>
      <c r="E86" s="374">
        <v>0</v>
      </c>
      <c r="F86" s="375">
        <v>78922.444099999993</v>
      </c>
      <c r="G86" s="375">
        <v>0</v>
      </c>
    </row>
    <row r="87" spans="1:7" s="282" customFormat="1">
      <c r="A87" s="372">
        <v>56</v>
      </c>
      <c r="B87" s="373"/>
      <c r="C87" s="373" t="s">
        <v>283</v>
      </c>
      <c r="D87" s="376">
        <v>209025.66497000001</v>
      </c>
      <c r="E87" s="376">
        <v>170624.652</v>
      </c>
      <c r="F87" s="377">
        <v>104405.73805</v>
      </c>
      <c r="G87" s="377">
        <v>175183.62400000001</v>
      </c>
    </row>
    <row r="88" spans="1:7" s="282" customFormat="1">
      <c r="A88" s="368">
        <v>57</v>
      </c>
      <c r="B88" s="369"/>
      <c r="C88" s="369" t="s">
        <v>284</v>
      </c>
      <c r="D88" s="335">
        <v>45220.45695</v>
      </c>
      <c r="E88" s="335">
        <v>30850</v>
      </c>
      <c r="F88" s="336">
        <v>22474.680960000002</v>
      </c>
      <c r="G88" s="336">
        <v>31850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761331.65523000003</v>
      </c>
      <c r="E95" s="384">
        <f t="shared" si="11"/>
        <v>704933.92699999991</v>
      </c>
      <c r="F95" s="384">
        <f t="shared" si="11"/>
        <v>649964.06981000002</v>
      </c>
      <c r="G95" s="384">
        <f t="shared" si="11"/>
        <v>666902.53399999999</v>
      </c>
    </row>
    <row r="96" spans="1:7" s="282" customFormat="1">
      <c r="A96" s="368">
        <v>60</v>
      </c>
      <c r="B96" s="369"/>
      <c r="C96" s="369" t="s">
        <v>292</v>
      </c>
      <c r="D96" s="335">
        <v>1425.29772</v>
      </c>
      <c r="E96" s="335">
        <v>100</v>
      </c>
      <c r="F96" s="336">
        <v>5909.60466</v>
      </c>
      <c r="G96" s="336">
        <v>100</v>
      </c>
    </row>
    <row r="97" spans="1:7" s="282" customFormat="1">
      <c r="A97" s="368">
        <v>61</v>
      </c>
      <c r="B97" s="369"/>
      <c r="C97" s="369" t="s">
        <v>293</v>
      </c>
      <c r="D97" s="335">
        <v>33503.862030000004</v>
      </c>
      <c r="E97" s="335">
        <v>11754.36</v>
      </c>
      <c r="F97" s="336">
        <v>11420.36932</v>
      </c>
      <c r="G97" s="336">
        <v>10718</v>
      </c>
    </row>
    <row r="98" spans="1:7" s="282" customFormat="1">
      <c r="A98" s="368">
        <v>62</v>
      </c>
      <c r="B98" s="369"/>
      <c r="C98" s="369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282" customFormat="1">
      <c r="A99" s="368">
        <v>63</v>
      </c>
      <c r="B99" s="369"/>
      <c r="C99" s="369" t="s">
        <v>295</v>
      </c>
      <c r="D99" s="318">
        <v>215144.36231999999</v>
      </c>
      <c r="E99" s="318">
        <v>160783.12700000001</v>
      </c>
      <c r="F99" s="319">
        <v>115616.68112000001</v>
      </c>
      <c r="G99" s="319">
        <v>115801.15</v>
      </c>
    </row>
    <row r="100" spans="1:7" s="282" customFormat="1">
      <c r="A100" s="368">
        <v>64</v>
      </c>
      <c r="B100" s="369"/>
      <c r="C100" s="369" t="s">
        <v>296</v>
      </c>
      <c r="D100" s="335">
        <v>17082.335999999999</v>
      </c>
      <c r="E100" s="335">
        <v>16333.295</v>
      </c>
      <c r="F100" s="336">
        <v>20928.32</v>
      </c>
      <c r="G100" s="336">
        <v>16300</v>
      </c>
    </row>
    <row r="101" spans="1:7" s="282" customFormat="1">
      <c r="A101" s="368">
        <v>65</v>
      </c>
      <c r="B101" s="369"/>
      <c r="C101" s="369" t="s">
        <v>297</v>
      </c>
      <c r="D101" s="335">
        <v>0</v>
      </c>
      <c r="E101" s="335">
        <v>0</v>
      </c>
      <c r="F101" s="336">
        <v>600</v>
      </c>
      <c r="G101" s="336">
        <v>0</v>
      </c>
    </row>
    <row r="102" spans="1:7" s="282" customFormat="1">
      <c r="A102" s="368">
        <v>66</v>
      </c>
      <c r="B102" s="369"/>
      <c r="C102" s="369" t="s">
        <v>298</v>
      </c>
      <c r="D102" s="335">
        <v>9451.9425500000016</v>
      </c>
      <c r="E102" s="335">
        <v>28800.5</v>
      </c>
      <c r="F102" s="336">
        <v>7617.4472500000002</v>
      </c>
      <c r="G102" s="336">
        <v>22680</v>
      </c>
    </row>
    <row r="103" spans="1:7" s="282" customFormat="1">
      <c r="A103" s="368">
        <v>67</v>
      </c>
      <c r="B103" s="369"/>
      <c r="C103" s="369" t="s">
        <v>284</v>
      </c>
      <c r="D103" s="286">
        <v>45220.45695</v>
      </c>
      <c r="E103" s="286">
        <v>30850</v>
      </c>
      <c r="F103" s="287">
        <v>22474.680960000002</v>
      </c>
      <c r="G103" s="287">
        <v>31850</v>
      </c>
    </row>
    <row r="104" spans="1:7" s="282" customFormat="1" ht="25.5">
      <c r="A104" s="385" t="s">
        <v>299</v>
      </c>
      <c r="B104" s="369"/>
      <c r="C104" s="386" t="s">
        <v>300</v>
      </c>
      <c r="D104" s="387">
        <v>0</v>
      </c>
      <c r="E104" s="387">
        <v>0</v>
      </c>
      <c r="F104" s="388">
        <v>0</v>
      </c>
      <c r="G104" s="388">
        <v>0</v>
      </c>
    </row>
    <row r="105" spans="1:7" s="282" customFormat="1" ht="38.25">
      <c r="A105" s="389" t="s">
        <v>301</v>
      </c>
      <c r="B105" s="379"/>
      <c r="C105" s="390" t="s">
        <v>302</v>
      </c>
      <c r="D105" s="391">
        <v>0</v>
      </c>
      <c r="E105" s="391">
        <v>0</v>
      </c>
      <c r="F105" s="392">
        <v>0</v>
      </c>
      <c r="G105" s="392">
        <v>0</v>
      </c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321828.25757000002</v>
      </c>
      <c r="E106" s="384">
        <f t="shared" si="12"/>
        <v>248621.28200000004</v>
      </c>
      <c r="F106" s="384">
        <f t="shared" si="12"/>
        <v>184567.10331000001</v>
      </c>
      <c r="G106" s="384">
        <f t="shared" si="12"/>
        <v>197449.15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439503.39766000002</v>
      </c>
      <c r="E107" s="384">
        <f t="shared" si="13"/>
        <v>456312.6449999999</v>
      </c>
      <c r="F107" s="384">
        <f t="shared" si="13"/>
        <v>465396.96649999998</v>
      </c>
      <c r="G107" s="384">
        <f t="shared" si="13"/>
        <v>469453.38399999996</v>
      </c>
    </row>
    <row r="108" spans="1:7">
      <c r="A108" s="394" t="s">
        <v>305</v>
      </c>
      <c r="B108" s="394"/>
      <c r="C108" s="395" t="s">
        <v>306</v>
      </c>
      <c r="D108" s="396">
        <f t="shared" ref="D108:G108" si="14">D107-D85-D86+D100+D101</f>
        <v>453403.16596000001</v>
      </c>
      <c r="E108" s="396">
        <f t="shared" si="14"/>
        <v>456841.4659999999</v>
      </c>
      <c r="F108" s="396">
        <f t="shared" si="14"/>
        <v>399577.33760000003</v>
      </c>
      <c r="G108" s="396">
        <f t="shared" si="14"/>
        <v>467828.38399999996</v>
      </c>
    </row>
    <row r="109" spans="1:7">
      <c r="A109" s="364"/>
      <c r="B109" s="364"/>
      <c r="C109" s="365"/>
    </row>
    <row r="110" spans="1:7" s="399" customFormat="1">
      <c r="A110" s="397" t="s">
        <v>307</v>
      </c>
      <c r="B110" s="398"/>
      <c r="C110" s="397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3903054.05602</v>
      </c>
      <c r="E111" s="402">
        <f t="shared" si="15"/>
        <v>3281309.5211599995</v>
      </c>
      <c r="F111" s="402">
        <f t="shared" si="15"/>
        <v>3970685.0351199997</v>
      </c>
      <c r="G111" s="402">
        <f t="shared" si="15"/>
        <v>3822682.7291600006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3766130.1707000001</v>
      </c>
      <c r="E112" s="402">
        <f t="shared" si="16"/>
        <v>3139737.3150499994</v>
      </c>
      <c r="F112" s="402">
        <f t="shared" si="16"/>
        <v>3784560.2911199997</v>
      </c>
      <c r="G112" s="402">
        <f t="shared" si="16"/>
        <v>3628229.2729800004</v>
      </c>
    </row>
    <row r="113" spans="1:7" s="403" customFormat="1">
      <c r="A113" s="406" t="s">
        <v>311</v>
      </c>
      <c r="B113" s="407"/>
      <c r="C113" s="407" t="s">
        <v>312</v>
      </c>
      <c r="D113" s="376">
        <v>3167508.3029</v>
      </c>
      <c r="E113" s="376">
        <v>2548043.6668599993</v>
      </c>
      <c r="F113" s="377">
        <v>3035200.33488</v>
      </c>
      <c r="G113" s="377">
        <v>2966757.0854800004</v>
      </c>
    </row>
    <row r="114" spans="1:7" s="412" customFormat="1" ht="15" customHeight="1">
      <c r="A114" s="408">
        <v>102</v>
      </c>
      <c r="B114" s="409"/>
      <c r="C114" s="409" t="s">
        <v>313</v>
      </c>
      <c r="D114" s="410">
        <v>0</v>
      </c>
      <c r="E114" s="410">
        <v>0</v>
      </c>
      <c r="F114" s="411">
        <v>3</v>
      </c>
      <c r="G114" s="411">
        <v>16207.944990000002</v>
      </c>
    </row>
    <row r="115" spans="1:7" s="403" customFormat="1">
      <c r="A115" s="406">
        <v>104</v>
      </c>
      <c r="B115" s="407"/>
      <c r="C115" s="407" t="s">
        <v>314</v>
      </c>
      <c r="D115" s="376">
        <v>576570.7537900001</v>
      </c>
      <c r="E115" s="376">
        <v>568969.60561999993</v>
      </c>
      <c r="F115" s="377">
        <v>731497.75798999995</v>
      </c>
      <c r="G115" s="377">
        <v>624357.2501699999</v>
      </c>
    </row>
    <row r="116" spans="1:7" s="403" customFormat="1">
      <c r="A116" s="406">
        <v>106</v>
      </c>
      <c r="B116" s="407"/>
      <c r="C116" s="407" t="s">
        <v>315</v>
      </c>
      <c r="D116" s="376">
        <v>22051.114010000001</v>
      </c>
      <c r="E116" s="376">
        <v>22724.042570000001</v>
      </c>
      <c r="F116" s="377">
        <v>17859.198250000001</v>
      </c>
      <c r="G116" s="377">
        <v>20906.992339999997</v>
      </c>
    </row>
    <row r="117" spans="1:7" s="403" customFormat="1">
      <c r="A117" s="404" t="s">
        <v>316</v>
      </c>
      <c r="B117" s="405"/>
      <c r="C117" s="405" t="s">
        <v>317</v>
      </c>
      <c r="D117" s="402">
        <f t="shared" ref="D117:G117" si="17">D118+D119+D120</f>
        <v>136923.88532</v>
      </c>
      <c r="E117" s="402">
        <f t="shared" si="17"/>
        <v>141572.20611</v>
      </c>
      <c r="F117" s="402">
        <f t="shared" si="17"/>
        <v>186124.74400000001</v>
      </c>
      <c r="G117" s="402">
        <f t="shared" si="17"/>
        <v>194453.45617999998</v>
      </c>
    </row>
    <row r="118" spans="1:7" s="403" customFormat="1">
      <c r="A118" s="406">
        <v>107</v>
      </c>
      <c r="B118" s="407"/>
      <c r="C118" s="407" t="s">
        <v>318</v>
      </c>
      <c r="D118" s="376">
        <v>103517.43152000001</v>
      </c>
      <c r="E118" s="376">
        <v>6621.5974800000004</v>
      </c>
      <c r="F118" s="377">
        <v>10258.136500000001</v>
      </c>
      <c r="G118" s="377">
        <v>80116.325429999997</v>
      </c>
    </row>
    <row r="119" spans="1:7" s="403" customFormat="1">
      <c r="A119" s="406">
        <v>108</v>
      </c>
      <c r="B119" s="407"/>
      <c r="C119" s="407" t="s">
        <v>319</v>
      </c>
      <c r="D119" s="376">
        <v>33406.453800000003</v>
      </c>
      <c r="E119" s="376">
        <v>133557.55301999999</v>
      </c>
      <c r="F119" s="377">
        <v>175866.60750000001</v>
      </c>
      <c r="G119" s="377">
        <v>182934.63699</v>
      </c>
    </row>
    <row r="120" spans="1:7" s="416" customFormat="1" ht="25.5">
      <c r="A120" s="408">
        <v>109</v>
      </c>
      <c r="B120" s="413"/>
      <c r="C120" s="413" t="s">
        <v>320</v>
      </c>
      <c r="D120" s="414">
        <v>0</v>
      </c>
      <c r="E120" s="414">
        <v>1393.0556100000028</v>
      </c>
      <c r="F120" s="415">
        <v>0</v>
      </c>
      <c r="G120" s="415">
        <v>-68597.506240000002</v>
      </c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8">SUM(D122:D130)</f>
        <v>3257210.9371600002</v>
      </c>
      <c r="E121" s="417">
        <f t="shared" si="18"/>
        <v>8877738.2568100002</v>
      </c>
      <c r="F121" s="417">
        <f t="shared" si="18"/>
        <v>8260878.4243899994</v>
      </c>
      <c r="G121" s="417">
        <f t="shared" si="18"/>
        <v>8563988.6626999993</v>
      </c>
    </row>
    <row r="122" spans="1:7" s="403" customFormat="1">
      <c r="A122" s="418" t="s">
        <v>322</v>
      </c>
      <c r="B122" s="419"/>
      <c r="C122" s="419" t="s">
        <v>323</v>
      </c>
      <c r="D122" s="318">
        <v>1812085.5485800002</v>
      </c>
      <c r="E122" s="318">
        <v>6418279.9134100005</v>
      </c>
      <c r="F122" s="319">
        <v>5230098.2968799993</v>
      </c>
      <c r="G122" s="319">
        <v>5924237.9416099992</v>
      </c>
    </row>
    <row r="123" spans="1:7" s="403" customFormat="1">
      <c r="A123" s="418">
        <v>144</v>
      </c>
      <c r="B123" s="419"/>
      <c r="C123" s="419" t="s">
        <v>281</v>
      </c>
      <c r="D123" s="376">
        <v>585242.72551000002</v>
      </c>
      <c r="E123" s="376">
        <v>621380.17368999997</v>
      </c>
      <c r="F123" s="377">
        <v>591362.36819000007</v>
      </c>
      <c r="G123" s="377">
        <v>623362.96264000004</v>
      </c>
    </row>
    <row r="124" spans="1:7" s="403" customFormat="1">
      <c r="A124" s="418">
        <v>145</v>
      </c>
      <c r="B124" s="419"/>
      <c r="C124" s="419" t="s">
        <v>324</v>
      </c>
      <c r="D124" s="376">
        <v>117080.66505</v>
      </c>
      <c r="E124" s="376">
        <v>318052.65039000002</v>
      </c>
      <c r="F124" s="377">
        <v>599710.03385000001</v>
      </c>
      <c r="G124" s="377">
        <v>393398.97239000001</v>
      </c>
    </row>
    <row r="125" spans="1:7" s="403" customFormat="1">
      <c r="A125" s="418">
        <v>146</v>
      </c>
      <c r="B125" s="419"/>
      <c r="C125" s="419" t="s">
        <v>325</v>
      </c>
      <c r="D125" s="376">
        <v>742801.99801999994</v>
      </c>
      <c r="E125" s="376">
        <v>1520025.5193199997</v>
      </c>
      <c r="F125" s="377">
        <v>1839707.7254699999</v>
      </c>
      <c r="G125" s="377">
        <v>1622988.7860600001</v>
      </c>
    </row>
    <row r="126" spans="1:7" s="416" customFormat="1" ht="29.45" customHeight="1">
      <c r="A126" s="420" t="s">
        <v>326</v>
      </c>
      <c r="B126" s="421"/>
      <c r="C126" s="421" t="s">
        <v>327</v>
      </c>
      <c r="D126" s="325">
        <v>0</v>
      </c>
      <c r="E126" s="325">
        <v>0</v>
      </c>
      <c r="F126" s="326">
        <v>0</v>
      </c>
      <c r="G126" s="326">
        <v>0</v>
      </c>
    </row>
    <row r="127" spans="1:7" s="403" customFormat="1">
      <c r="A127" s="418">
        <v>1484</v>
      </c>
      <c r="B127" s="419"/>
      <c r="C127" s="419" t="s">
        <v>328</v>
      </c>
      <c r="D127" s="318">
        <v>0</v>
      </c>
      <c r="E127" s="318">
        <v>0</v>
      </c>
      <c r="F127" s="319">
        <v>0</v>
      </c>
      <c r="G127" s="319">
        <v>0</v>
      </c>
    </row>
    <row r="128" spans="1:7" s="403" customFormat="1">
      <c r="A128" s="418">
        <v>1485</v>
      </c>
      <c r="B128" s="419"/>
      <c r="C128" s="419" t="s">
        <v>329</v>
      </c>
      <c r="D128" s="318">
        <v>0</v>
      </c>
      <c r="E128" s="318">
        <v>0</v>
      </c>
      <c r="F128" s="319">
        <v>0</v>
      </c>
      <c r="G128" s="319">
        <v>0</v>
      </c>
    </row>
    <row r="129" spans="1:8" s="403" customFormat="1">
      <c r="A129" s="418">
        <v>1486</v>
      </c>
      <c r="B129" s="419"/>
      <c r="C129" s="419" t="s">
        <v>330</v>
      </c>
      <c r="D129" s="318">
        <v>0</v>
      </c>
      <c r="E129" s="318">
        <v>0</v>
      </c>
      <c r="F129" s="319">
        <v>0</v>
      </c>
      <c r="G129" s="319">
        <v>0</v>
      </c>
    </row>
    <row r="130" spans="1:8" s="403" customFormat="1">
      <c r="A130" s="422">
        <v>1489</v>
      </c>
      <c r="B130" s="423"/>
      <c r="C130" s="423" t="s">
        <v>331</v>
      </c>
      <c r="D130" s="424">
        <v>0</v>
      </c>
      <c r="E130" s="424">
        <v>0</v>
      </c>
      <c r="F130" s="425">
        <v>0</v>
      </c>
      <c r="G130" s="425">
        <v>0</v>
      </c>
    </row>
    <row r="131" spans="1:8" s="399" customFormat="1">
      <c r="A131" s="426">
        <v>1</v>
      </c>
      <c r="B131" s="427"/>
      <c r="C131" s="426" t="s">
        <v>332</v>
      </c>
      <c r="D131" s="428">
        <f t="shared" ref="D131:G131" si="19">D111+D121</f>
        <v>7160264.9931800002</v>
      </c>
      <c r="E131" s="428">
        <f t="shared" si="19"/>
        <v>12159047.777969999</v>
      </c>
      <c r="F131" s="428">
        <f t="shared" si="19"/>
        <v>12231563.459509999</v>
      </c>
      <c r="G131" s="428">
        <f t="shared" si="19"/>
        <v>12386671.391860001</v>
      </c>
    </row>
    <row r="132" spans="1:8" s="399" customFormat="1">
      <c r="A132" s="364"/>
      <c r="B132" s="364"/>
      <c r="C132" s="365"/>
    </row>
    <row r="133" spans="1:8" s="403" customFormat="1">
      <c r="A133" s="400">
        <v>20</v>
      </c>
      <c r="B133" s="401"/>
      <c r="C133" s="401" t="s">
        <v>333</v>
      </c>
      <c r="D133" s="429">
        <f t="shared" ref="D133:G133" si="20">D134+D140</f>
        <v>9618720.4323100001</v>
      </c>
      <c r="E133" s="429">
        <f t="shared" si="20"/>
        <v>10138591.449440002</v>
      </c>
      <c r="F133" s="429">
        <f t="shared" si="20"/>
        <v>11325419.59416</v>
      </c>
      <c r="G133" s="429">
        <f t="shared" si="20"/>
        <v>10745803.138319997</v>
      </c>
    </row>
    <row r="134" spans="1:8" s="403" customFormat="1">
      <c r="A134" s="430" t="s">
        <v>334</v>
      </c>
      <c r="B134" s="405"/>
      <c r="C134" s="405" t="s">
        <v>335</v>
      </c>
      <c r="D134" s="402">
        <f t="shared" ref="D134:G134" si="21">D135+D136+D138+D139</f>
        <v>3826842.6220100001</v>
      </c>
      <c r="E134" s="402">
        <f t="shared" si="21"/>
        <v>2031472.59418</v>
      </c>
      <c r="F134" s="402">
        <f t="shared" si="21"/>
        <v>3287528.59314</v>
      </c>
      <c r="G134" s="402">
        <f t="shared" si="21"/>
        <v>2558194.9922099998</v>
      </c>
      <c r="H134" s="431"/>
    </row>
    <row r="135" spans="1:8" s="431" customFormat="1">
      <c r="A135" s="432">
        <v>200</v>
      </c>
      <c r="B135" s="419"/>
      <c r="C135" s="419" t="s">
        <v>336</v>
      </c>
      <c r="D135" s="376">
        <v>1193368.0950799999</v>
      </c>
      <c r="E135" s="376">
        <v>930925.16824999999</v>
      </c>
      <c r="F135" s="377">
        <v>1425485.75104</v>
      </c>
      <c r="G135" s="377">
        <v>1002709.96601</v>
      </c>
    </row>
    <row r="136" spans="1:8" s="431" customFormat="1">
      <c r="A136" s="432">
        <v>201</v>
      </c>
      <c r="B136" s="419"/>
      <c r="C136" s="419" t="s">
        <v>337</v>
      </c>
      <c r="D136" s="376">
        <v>509879.19667999999</v>
      </c>
      <c r="E136" s="376">
        <v>324285.90756999998</v>
      </c>
      <c r="F136" s="377">
        <v>625422.46600999997</v>
      </c>
      <c r="G136" s="377">
        <v>658514.53714999999</v>
      </c>
    </row>
    <row r="137" spans="1:8" s="431" customFormat="1">
      <c r="A137" s="433" t="s">
        <v>338</v>
      </c>
      <c r="B137" s="407"/>
      <c r="C137" s="407" t="s">
        <v>339</v>
      </c>
      <c r="D137" s="376">
        <v>0</v>
      </c>
      <c r="E137" s="376">
        <v>0</v>
      </c>
      <c r="F137" s="377">
        <v>0</v>
      </c>
      <c r="G137" s="377">
        <v>0</v>
      </c>
    </row>
    <row r="138" spans="1:8" s="431" customFormat="1">
      <c r="A138" s="432">
        <v>204</v>
      </c>
      <c r="B138" s="419"/>
      <c r="C138" s="419" t="s">
        <v>340</v>
      </c>
      <c r="D138" s="376">
        <v>719840.14011000004</v>
      </c>
      <c r="E138" s="376">
        <v>661571.93286000006</v>
      </c>
      <c r="F138" s="377">
        <v>933026.03677999997</v>
      </c>
      <c r="G138" s="377">
        <v>780741.29411999998</v>
      </c>
    </row>
    <row r="139" spans="1:8" s="431" customFormat="1">
      <c r="A139" s="432">
        <v>205</v>
      </c>
      <c r="B139" s="419"/>
      <c r="C139" s="419" t="s">
        <v>341</v>
      </c>
      <c r="D139" s="376">
        <v>1403755.1901399998</v>
      </c>
      <c r="E139" s="376">
        <v>114689.5855</v>
      </c>
      <c r="F139" s="377">
        <v>303594.33931000001</v>
      </c>
      <c r="G139" s="377">
        <v>116229.19493000001</v>
      </c>
    </row>
    <row r="140" spans="1:8" s="431" customFormat="1">
      <c r="A140" s="430" t="s">
        <v>342</v>
      </c>
      <c r="B140" s="405"/>
      <c r="C140" s="405" t="s">
        <v>343</v>
      </c>
      <c r="D140" s="402">
        <f t="shared" ref="D140:G140" si="22">D141+D143+D144</f>
        <v>5791877.8103</v>
      </c>
      <c r="E140" s="402">
        <f t="shared" si="22"/>
        <v>8107118.8552600015</v>
      </c>
      <c r="F140" s="402">
        <f t="shared" si="22"/>
        <v>8037891.0010199994</v>
      </c>
      <c r="G140" s="402">
        <f t="shared" si="22"/>
        <v>8187608.1461099973</v>
      </c>
    </row>
    <row r="141" spans="1:8" s="431" customFormat="1">
      <c r="A141" s="432">
        <v>206</v>
      </c>
      <c r="B141" s="419"/>
      <c r="C141" s="419" t="s">
        <v>344</v>
      </c>
      <c r="D141" s="376">
        <v>5332751.33672</v>
      </c>
      <c r="E141" s="376">
        <v>6098086.0863300022</v>
      </c>
      <c r="F141" s="377">
        <v>6288779.9344600001</v>
      </c>
      <c r="G141" s="377">
        <v>6162409.8490099972</v>
      </c>
    </row>
    <row r="142" spans="1:8" s="431" customFormat="1">
      <c r="A142" s="433" t="s">
        <v>345</v>
      </c>
      <c r="B142" s="407"/>
      <c r="C142" s="407" t="s">
        <v>346</v>
      </c>
      <c r="D142" s="376">
        <v>0</v>
      </c>
      <c r="E142" s="376">
        <v>1085479.3513</v>
      </c>
      <c r="F142" s="377">
        <v>982691.31122999988</v>
      </c>
      <c r="G142" s="377">
        <v>869641.29814999993</v>
      </c>
    </row>
    <row r="143" spans="1:8" s="431" customFormat="1">
      <c r="A143" s="432">
        <v>208</v>
      </c>
      <c r="B143" s="419"/>
      <c r="C143" s="419" t="s">
        <v>347</v>
      </c>
      <c r="D143" s="376">
        <v>459126.47357999999</v>
      </c>
      <c r="E143" s="376">
        <v>1927477.7464200002</v>
      </c>
      <c r="F143" s="377">
        <v>1547827.13405</v>
      </c>
      <c r="G143" s="377">
        <v>1892225.35678</v>
      </c>
    </row>
    <row r="144" spans="1:8" s="434" customFormat="1" ht="25.5">
      <c r="A144" s="420">
        <v>209</v>
      </c>
      <c r="B144" s="421"/>
      <c r="C144" s="421" t="s">
        <v>348</v>
      </c>
      <c r="D144" s="410">
        <v>0</v>
      </c>
      <c r="E144" s="410">
        <v>81555.022509999995</v>
      </c>
      <c r="F144" s="411">
        <v>201283.93250999998</v>
      </c>
      <c r="G144" s="411">
        <v>132972.94031999997</v>
      </c>
    </row>
    <row r="145" spans="1:7" s="403" customFormat="1">
      <c r="A145" s="430">
        <v>29</v>
      </c>
      <c r="B145" s="405"/>
      <c r="C145" s="405" t="s">
        <v>349</v>
      </c>
      <c r="D145" s="376">
        <v>-2458455.4391300003</v>
      </c>
      <c r="E145" s="376">
        <v>2020456.328539999</v>
      </c>
      <c r="F145" s="377">
        <v>906143.86534999998</v>
      </c>
      <c r="G145" s="377">
        <v>1640868.2535400027</v>
      </c>
    </row>
    <row r="146" spans="1:7" s="403" customFormat="1">
      <c r="A146" s="435" t="s">
        <v>350</v>
      </c>
      <c r="B146" s="436"/>
      <c r="C146" s="436" t="s">
        <v>351</v>
      </c>
      <c r="D146" s="437">
        <v>-3319755.4554000003</v>
      </c>
      <c r="E146" s="437">
        <v>-3222839.9780800007</v>
      </c>
      <c r="F146" s="438">
        <v>-608566.02328999992</v>
      </c>
      <c r="G146" s="438">
        <v>-3112778.0553899975</v>
      </c>
    </row>
    <row r="147" spans="1:7" s="399" customFormat="1">
      <c r="A147" s="426">
        <v>2</v>
      </c>
      <c r="B147" s="427"/>
      <c r="C147" s="439" t="s">
        <v>352</v>
      </c>
      <c r="D147" s="428">
        <f t="shared" ref="D147:G147" si="23">D133+D145</f>
        <v>7160264.9931799993</v>
      </c>
      <c r="E147" s="428">
        <f t="shared" si="23"/>
        <v>12159047.777980002</v>
      </c>
      <c r="F147" s="428">
        <f t="shared" si="23"/>
        <v>12231563.45951</v>
      </c>
      <c r="G147" s="428">
        <f t="shared" si="23"/>
        <v>12386671.391860001</v>
      </c>
    </row>
    <row r="148" spans="1:7" ht="7.5" customHeight="1"/>
    <row r="149" spans="1:7" ht="13.5" customHeight="1">
      <c r="A149" s="440" t="s">
        <v>353</v>
      </c>
      <c r="B149" s="441"/>
      <c r="C149" s="442" t="s">
        <v>354</v>
      </c>
      <c r="D149" s="441"/>
      <c r="E149" s="441"/>
      <c r="F149" s="441"/>
      <c r="G149" s="441"/>
    </row>
    <row r="150" spans="1:7">
      <c r="A150" s="443" t="s">
        <v>355</v>
      </c>
      <c r="B150" s="444"/>
      <c r="C150" s="445" t="s">
        <v>101</v>
      </c>
      <c r="D150" s="446">
        <f t="shared" ref="D150:G150" si="24">D77+SUM(D8:D12)-D30-D31+D16-D33+D59+D63-D73+D64-D74-D54+D20-D35</f>
        <v>540867.37271999905</v>
      </c>
      <c r="E150" s="446">
        <f t="shared" si="24"/>
        <v>275591.47746999969</v>
      </c>
      <c r="F150" s="446">
        <f t="shared" si="24"/>
        <v>534607</v>
      </c>
      <c r="G150" s="446">
        <f t="shared" si="24"/>
        <v>345782</v>
      </c>
    </row>
    <row r="151" spans="1:7">
      <c r="A151" s="447" t="s">
        <v>356</v>
      </c>
      <c r="B151" s="448"/>
      <c r="C151" s="449" t="s">
        <v>357</v>
      </c>
      <c r="D151" s="450">
        <f t="shared" ref="D151:G151" si="25">IF(D177=0,0,D150/D177)</f>
        <v>5.2675521936893149E-2</v>
      </c>
      <c r="E151" s="450">
        <f t="shared" si="25"/>
        <v>2.7446230090441712E-2</v>
      </c>
      <c r="F151" s="450">
        <f t="shared" si="25"/>
        <v>5.0896304944274225E-2</v>
      </c>
      <c r="G151" s="450">
        <f t="shared" si="25"/>
        <v>3.3293913906199478E-2</v>
      </c>
    </row>
    <row r="152" spans="1:7" s="455" customFormat="1" ht="25.5">
      <c r="A152" s="451" t="s">
        <v>358</v>
      </c>
      <c r="B152" s="452"/>
      <c r="C152" s="453" t="s">
        <v>359</v>
      </c>
      <c r="D152" s="454">
        <f t="shared" ref="D152:G152" si="26">IF(D107=0,0,D150/D107)</f>
        <v>1.2306329725769589</v>
      </c>
      <c r="E152" s="454">
        <f t="shared" si="26"/>
        <v>0.60395318974778744</v>
      </c>
      <c r="F152" s="454">
        <f t="shared" si="26"/>
        <v>1.1487118277123536</v>
      </c>
      <c r="G152" s="454">
        <f t="shared" si="26"/>
        <v>0.73656301516829625</v>
      </c>
    </row>
    <row r="153" spans="1:7" s="455" customFormat="1" ht="25.5">
      <c r="A153" s="456" t="s">
        <v>358</v>
      </c>
      <c r="B153" s="457"/>
      <c r="C153" s="458" t="s">
        <v>360</v>
      </c>
      <c r="D153" s="459">
        <f t="shared" ref="D153:G153" si="27">IF(0=D108,0,D150/D108)</f>
        <v>1.1929060344667184</v>
      </c>
      <c r="E153" s="459">
        <f t="shared" si="27"/>
        <v>0.60325407823203103</v>
      </c>
      <c r="F153" s="459">
        <f t="shared" si="27"/>
        <v>1.3379312330650055</v>
      </c>
      <c r="G153" s="459">
        <f t="shared" si="27"/>
        <v>0.73912146382293908</v>
      </c>
    </row>
    <row r="154" spans="1:7" ht="25.5">
      <c r="A154" s="460" t="s">
        <v>361</v>
      </c>
      <c r="B154" s="461"/>
      <c r="C154" s="462" t="s">
        <v>362</v>
      </c>
      <c r="D154" s="463">
        <f t="shared" ref="D154:G154" si="28">D150-D107</f>
        <v>101363.97505999904</v>
      </c>
      <c r="E154" s="463">
        <f t="shared" si="28"/>
        <v>-180721.16753000021</v>
      </c>
      <c r="F154" s="463">
        <f t="shared" si="28"/>
        <v>69210.03350000002</v>
      </c>
      <c r="G154" s="463">
        <f t="shared" si="28"/>
        <v>-123671.38399999996</v>
      </c>
    </row>
    <row r="155" spans="1:7" ht="25.5">
      <c r="A155" s="456" t="s">
        <v>363</v>
      </c>
      <c r="B155" s="457"/>
      <c r="C155" s="458" t="s">
        <v>364</v>
      </c>
      <c r="D155" s="464">
        <f t="shared" ref="D155:G155" si="29">D150-D108</f>
        <v>87464.206759999041</v>
      </c>
      <c r="E155" s="464">
        <f t="shared" si="29"/>
        <v>-181249.98853000021</v>
      </c>
      <c r="F155" s="464">
        <f t="shared" si="29"/>
        <v>135029.66239999997</v>
      </c>
      <c r="G155" s="464">
        <f t="shared" si="29"/>
        <v>-122046.38399999996</v>
      </c>
    </row>
    <row r="156" spans="1:7">
      <c r="A156" s="443" t="s">
        <v>365</v>
      </c>
      <c r="B156" s="444"/>
      <c r="C156" s="445" t="s">
        <v>366</v>
      </c>
      <c r="D156" s="465">
        <f t="shared" ref="D156:G156" si="30">D135+D136-D137+D141-D142</f>
        <v>7035998.6284800004</v>
      </c>
      <c r="E156" s="465">
        <f t="shared" si="30"/>
        <v>6267817.8108500019</v>
      </c>
      <c r="F156" s="465">
        <f t="shared" si="30"/>
        <v>7356996.8402800001</v>
      </c>
      <c r="G156" s="465">
        <f t="shared" si="30"/>
        <v>6953993.0540199969</v>
      </c>
    </row>
    <row r="157" spans="1:7">
      <c r="A157" s="466" t="s">
        <v>367</v>
      </c>
      <c r="B157" s="467"/>
      <c r="C157" s="468" t="s">
        <v>368</v>
      </c>
      <c r="D157" s="469">
        <f t="shared" ref="D157:G157" si="31">IF(D177=0,0,D156/D177)</f>
        <v>0.68524174094397949</v>
      </c>
      <c r="E157" s="469">
        <f t="shared" si="31"/>
        <v>0.62421367808909989</v>
      </c>
      <c r="F157" s="469">
        <f t="shared" si="31"/>
        <v>0.70040974895007513</v>
      </c>
      <c r="G157" s="469">
        <f t="shared" si="31"/>
        <v>0.66957113454387729</v>
      </c>
    </row>
    <row r="158" spans="1:7">
      <c r="A158" s="443" t="s">
        <v>369</v>
      </c>
      <c r="B158" s="444"/>
      <c r="C158" s="445" t="s">
        <v>370</v>
      </c>
      <c r="D158" s="465">
        <f t="shared" ref="D158:G158" si="32">D133-D142-D111</f>
        <v>5715666.37629</v>
      </c>
      <c r="E158" s="465">
        <f t="shared" si="32"/>
        <v>5771802.5769800041</v>
      </c>
      <c r="F158" s="465">
        <f t="shared" si="32"/>
        <v>6372043.2478100006</v>
      </c>
      <c r="G158" s="465">
        <f t="shared" si="32"/>
        <v>6053479.1110099973</v>
      </c>
    </row>
    <row r="159" spans="1:7">
      <c r="A159" s="447" t="s">
        <v>371</v>
      </c>
      <c r="B159" s="448"/>
      <c r="C159" s="449" t="s">
        <v>372</v>
      </c>
      <c r="D159" s="470">
        <f t="shared" ref="D159:G159" si="33">D121-D123-D124-D142-D145</f>
        <v>5013342.9857299998</v>
      </c>
      <c r="E159" s="470">
        <f t="shared" si="33"/>
        <v>4832369.7528900011</v>
      </c>
      <c r="F159" s="470">
        <f t="shared" si="33"/>
        <v>5180970.8457699995</v>
      </c>
      <c r="G159" s="470">
        <f t="shared" si="33"/>
        <v>5036717.1759799961</v>
      </c>
    </row>
    <row r="160" spans="1:7">
      <c r="A160" s="447" t="s">
        <v>373</v>
      </c>
      <c r="B160" s="448"/>
      <c r="C160" s="449" t="s">
        <v>374</v>
      </c>
      <c r="D160" s="471">
        <f t="shared" ref="D160:G160" si="34">IF(D175=0,"-",1000*D158/D175)</f>
        <v>5617.4563862885179</v>
      </c>
      <c r="E160" s="471">
        <f t="shared" si="34"/>
        <v>5606.9952288621253</v>
      </c>
      <c r="F160" s="471">
        <f t="shared" si="34"/>
        <v>6152.8590882437838</v>
      </c>
      <c r="G160" s="471">
        <f t="shared" si="34"/>
        <v>5830.6459840790976</v>
      </c>
    </row>
    <row r="161" spans="1:7">
      <c r="A161" s="447" t="s">
        <v>373</v>
      </c>
      <c r="B161" s="448"/>
      <c r="C161" s="449" t="s">
        <v>375</v>
      </c>
      <c r="D161" s="470">
        <f t="shared" ref="D161:G161" si="35">IF(D175=0,0,1000*(D159/D175))</f>
        <v>4927.2007352751834</v>
      </c>
      <c r="E161" s="470">
        <f t="shared" si="35"/>
        <v>4694.386855263665</v>
      </c>
      <c r="F161" s="470">
        <f t="shared" si="35"/>
        <v>5002.7569359762365</v>
      </c>
      <c r="G161" s="470">
        <f t="shared" si="35"/>
        <v>4851.3118219334483</v>
      </c>
    </row>
    <row r="162" spans="1:7">
      <c r="A162" s="466" t="s">
        <v>376</v>
      </c>
      <c r="B162" s="467"/>
      <c r="C162" s="468" t="s">
        <v>377</v>
      </c>
      <c r="D162" s="469">
        <f t="shared" ref="D162:G162" si="36">IF((D22+D23+D65+D66)=0,0,D158/(D22+D23+D65+D66))</f>
        <v>1.1016736784266519</v>
      </c>
      <c r="E162" s="469">
        <f t="shared" si="36"/>
        <v>1.1181936596677085</v>
      </c>
      <c r="F162" s="469">
        <f t="shared" si="36"/>
        <v>1.2095735708468933</v>
      </c>
      <c r="G162" s="469">
        <f t="shared" si="36"/>
        <v>1.1413008500934287</v>
      </c>
    </row>
    <row r="163" spans="1:7">
      <c r="A163" s="447" t="s">
        <v>378</v>
      </c>
      <c r="B163" s="448"/>
      <c r="C163" s="449" t="s">
        <v>379</v>
      </c>
      <c r="D163" s="446">
        <f t="shared" ref="D163:G163" si="37">D145</f>
        <v>-2458455.4391300003</v>
      </c>
      <c r="E163" s="446">
        <f t="shared" si="37"/>
        <v>2020456.328539999</v>
      </c>
      <c r="F163" s="446">
        <f t="shared" si="37"/>
        <v>906143.86534999998</v>
      </c>
      <c r="G163" s="446">
        <f t="shared" si="37"/>
        <v>1640868.2535400027</v>
      </c>
    </row>
    <row r="164" spans="1:7" ht="25.5">
      <c r="A164" s="456" t="s">
        <v>380</v>
      </c>
      <c r="B164" s="472"/>
      <c r="C164" s="473" t="s">
        <v>381</v>
      </c>
      <c r="D164" s="459">
        <f t="shared" ref="D164:G164" si="38">IF(D178=0,0,D146/D178)</f>
        <v>-0.33043632070568274</v>
      </c>
      <c r="E164" s="459">
        <f t="shared" si="38"/>
        <v>-0.31866784339501403</v>
      </c>
      <c r="F164" s="459">
        <f t="shared" si="38"/>
        <v>-5.8426705748948135E-2</v>
      </c>
      <c r="G164" s="459">
        <f t="shared" si="38"/>
        <v>-0.29848374743099143</v>
      </c>
    </row>
    <row r="165" spans="1:7">
      <c r="A165" s="474" t="s">
        <v>382</v>
      </c>
      <c r="B165" s="475"/>
      <c r="C165" s="476" t="s">
        <v>383</v>
      </c>
      <c r="D165" s="477">
        <f t="shared" ref="D165:G165" si="39">IF(D177=0,0,D180/D177)</f>
        <v>3.5118196636637879E-2</v>
      </c>
      <c r="E165" s="477">
        <f t="shared" si="39"/>
        <v>4.7880867425105653E-2</v>
      </c>
      <c r="F165" s="477">
        <f t="shared" si="39"/>
        <v>5.2579402575075589E-2</v>
      </c>
      <c r="G165" s="477">
        <f t="shared" si="39"/>
        <v>4.8349650896392378E-2</v>
      </c>
    </row>
    <row r="166" spans="1:7">
      <c r="A166" s="447" t="s">
        <v>384</v>
      </c>
      <c r="B166" s="448"/>
      <c r="C166" s="449" t="s">
        <v>251</v>
      </c>
      <c r="D166" s="446">
        <f t="shared" ref="D166:G166" si="40">D55</f>
        <v>118779.32781</v>
      </c>
      <c r="E166" s="446">
        <f t="shared" si="40"/>
        <v>2079.2015300000057</v>
      </c>
      <c r="F166" s="446">
        <f t="shared" si="40"/>
        <v>26201</v>
      </c>
      <c r="G166" s="446">
        <f t="shared" si="40"/>
        <v>11524</v>
      </c>
    </row>
    <row r="167" spans="1:7">
      <c r="A167" s="466" t="s">
        <v>385</v>
      </c>
      <c r="B167" s="467"/>
      <c r="C167" s="468" t="s">
        <v>386</v>
      </c>
      <c r="D167" s="469">
        <f t="shared" ref="D167:G167" si="41">IF(0=D111,0,(D44+D45+D46+D47+D48)/D111)</f>
        <v>4.5957421835686935E-2</v>
      </c>
      <c r="E167" s="469">
        <f t="shared" si="41"/>
        <v>9.0124231832739727E-3</v>
      </c>
      <c r="F167" s="469">
        <f t="shared" si="41"/>
        <v>7.9187847240192264E-3</v>
      </c>
      <c r="G167" s="469">
        <f t="shared" si="41"/>
        <v>6.7282591369155383E-3</v>
      </c>
    </row>
    <row r="168" spans="1:7">
      <c r="A168" s="447" t="s">
        <v>387</v>
      </c>
      <c r="B168" s="444"/>
      <c r="C168" s="445" t="s">
        <v>388</v>
      </c>
      <c r="D168" s="446">
        <f t="shared" ref="D168:G168" si="42">D38-D44</f>
        <v>3227.875</v>
      </c>
      <c r="E168" s="446">
        <f t="shared" si="42"/>
        <v>84626.506999999998</v>
      </c>
      <c r="F168" s="446">
        <f t="shared" si="42"/>
        <v>80750</v>
      </c>
      <c r="G168" s="446">
        <f t="shared" si="42"/>
        <v>81785</v>
      </c>
    </row>
    <row r="169" spans="1:7">
      <c r="A169" s="466" t="s">
        <v>389</v>
      </c>
      <c r="B169" s="467"/>
      <c r="C169" s="468" t="s">
        <v>390</v>
      </c>
      <c r="D169" s="450">
        <f t="shared" ref="D169:G169" si="43">IF(D177=0,0,D168/D177)</f>
        <v>3.1436542292609615E-4</v>
      </c>
      <c r="E169" s="450">
        <f t="shared" si="43"/>
        <v>8.4279768162468585E-3</v>
      </c>
      <c r="F169" s="450">
        <f t="shared" si="43"/>
        <v>7.687659578438262E-3</v>
      </c>
      <c r="G169" s="450">
        <f t="shared" si="43"/>
        <v>7.8747382709872821E-3</v>
      </c>
    </row>
    <row r="170" spans="1:7">
      <c r="A170" s="447" t="s">
        <v>391</v>
      </c>
      <c r="B170" s="448"/>
      <c r="C170" s="449" t="s">
        <v>392</v>
      </c>
      <c r="D170" s="446">
        <f t="shared" ref="D170:G170" si="44">SUM(D82:D87)+SUM(D89:D94)</f>
        <v>716111.19828000001</v>
      </c>
      <c r="E170" s="446">
        <f t="shared" si="44"/>
        <v>674083.92699999991</v>
      </c>
      <c r="F170" s="446">
        <f t="shared" ref="F170" si="45">SUM(F82:F87)+SUM(F89:F94)</f>
        <v>627489.38884999999</v>
      </c>
      <c r="G170" s="446">
        <f t="shared" si="44"/>
        <v>635052.53399999999</v>
      </c>
    </row>
    <row r="171" spans="1:7">
      <c r="A171" s="447" t="s">
        <v>393</v>
      </c>
      <c r="B171" s="448"/>
      <c r="C171" s="449" t="s">
        <v>394</v>
      </c>
      <c r="D171" s="470">
        <f t="shared" ref="D171:G171" si="46">SUM(D96:D102)+SUM(D104:D105)</f>
        <v>276607.80061999999</v>
      </c>
      <c r="E171" s="470">
        <f t="shared" si="46"/>
        <v>217771.28200000004</v>
      </c>
      <c r="F171" s="470">
        <f t="shared" ref="F171" si="47">SUM(F96:F102)+SUM(F104:F105)</f>
        <v>162092.42235000001</v>
      </c>
      <c r="G171" s="470">
        <f t="shared" si="46"/>
        <v>165599.15</v>
      </c>
    </row>
    <row r="172" spans="1:7">
      <c r="A172" s="474" t="s">
        <v>395</v>
      </c>
      <c r="B172" s="475"/>
      <c r="C172" s="476" t="s">
        <v>396</v>
      </c>
      <c r="D172" s="477">
        <f t="shared" ref="D172:G172" si="48">IF(D184=0,0,D170/D184)</f>
        <v>6.9879479203809741E-2</v>
      </c>
      <c r="E172" s="477">
        <f t="shared" si="48"/>
        <v>6.5139625279090271E-2</v>
      </c>
      <c r="F172" s="477">
        <f t="shared" si="48"/>
        <v>6.0836168300983873E-2</v>
      </c>
      <c r="G172" s="477">
        <f t="shared" si="48"/>
        <v>6.0293711658212283E-2</v>
      </c>
    </row>
    <row r="173" spans="1:7">
      <c r="C173" s="478"/>
    </row>
    <row r="174" spans="1:7">
      <c r="A174" s="479" t="s">
        <v>397</v>
      </c>
      <c r="B174" s="480"/>
      <c r="C174" s="481"/>
      <c r="D174" s="482"/>
      <c r="E174" s="482"/>
      <c r="F174" s="482"/>
      <c r="G174" s="482"/>
    </row>
    <row r="175" spans="1:7" s="282" customFormat="1">
      <c r="A175" s="483" t="s">
        <v>398</v>
      </c>
      <c r="B175" s="480"/>
      <c r="C175" s="484" t="s">
        <v>399</v>
      </c>
      <c r="D175" s="485">
        <v>1017483</v>
      </c>
      <c r="E175" s="485">
        <v>1029393.1671761606</v>
      </c>
      <c r="F175" s="486">
        <v>1035623.1398156037</v>
      </c>
      <c r="G175" s="486">
        <v>1038217.5710100317</v>
      </c>
    </row>
    <row r="176" spans="1:7">
      <c r="A176" s="479" t="s">
        <v>400</v>
      </c>
      <c r="B176" s="480"/>
      <c r="C176" s="484"/>
      <c r="D176" s="480"/>
      <c r="E176" s="480"/>
      <c r="F176" s="480"/>
      <c r="G176" s="480"/>
    </row>
    <row r="177" spans="1:7">
      <c r="A177" s="483" t="s">
        <v>401</v>
      </c>
      <c r="B177" s="480"/>
      <c r="C177" s="484" t="s">
        <v>402</v>
      </c>
      <c r="D177" s="487">
        <f t="shared" ref="D177:G177" si="49">SUM(D22:D32)+SUM(D44:D53)+SUM(D65:D72)+D75</f>
        <v>10267907.233419999</v>
      </c>
      <c r="E177" s="487">
        <f t="shared" si="49"/>
        <v>10041141.408559998</v>
      </c>
      <c r="F177" s="487">
        <f t="shared" ref="F177" si="50">SUM(F22:F32)+SUM(F44:F53)+SUM(F65:F72)+F75</f>
        <v>10503847</v>
      </c>
      <c r="G177" s="487">
        <f t="shared" si="49"/>
        <v>10385742</v>
      </c>
    </row>
    <row r="178" spans="1:7">
      <c r="A178" s="483" t="s">
        <v>403</v>
      </c>
      <c r="B178" s="480"/>
      <c r="C178" s="484" t="s">
        <v>404</v>
      </c>
      <c r="D178" s="487">
        <f t="shared" ref="D178:G178" si="51">D78-D17-D20-D59-D63-D64</f>
        <v>10046581.587369999</v>
      </c>
      <c r="E178" s="487">
        <f t="shared" si="51"/>
        <v>10113477.229910001</v>
      </c>
      <c r="F178" s="487">
        <f t="shared" si="51"/>
        <v>10415888</v>
      </c>
      <c r="G178" s="487">
        <f t="shared" si="51"/>
        <v>10428635</v>
      </c>
    </row>
    <row r="179" spans="1:7">
      <c r="A179" s="483"/>
      <c r="B179" s="480"/>
      <c r="C179" s="484" t="s">
        <v>405</v>
      </c>
      <c r="D179" s="487">
        <f t="shared" ref="D179:G179" si="52">D178+D170</f>
        <v>10762692.785649998</v>
      </c>
      <c r="E179" s="487">
        <f t="shared" si="52"/>
        <v>10787561.15691</v>
      </c>
      <c r="F179" s="487">
        <f t="shared" si="52"/>
        <v>11043377.38885</v>
      </c>
      <c r="G179" s="487">
        <f t="shared" si="52"/>
        <v>11063687.534</v>
      </c>
    </row>
    <row r="180" spans="1:7">
      <c r="A180" s="483" t="s">
        <v>406</v>
      </c>
      <c r="B180" s="480"/>
      <c r="C180" s="484" t="s">
        <v>407</v>
      </c>
      <c r="D180" s="487">
        <f t="shared" ref="D180:G180" si="53">D38-D44+D8+D9+D10+D16-D33</f>
        <v>360590.38526999997</v>
      </c>
      <c r="E180" s="487">
        <f t="shared" si="53"/>
        <v>480778.56057999993</v>
      </c>
      <c r="F180" s="487">
        <f t="shared" si="53"/>
        <v>552286</v>
      </c>
      <c r="G180" s="487">
        <f t="shared" si="53"/>
        <v>502147</v>
      </c>
    </row>
    <row r="181" spans="1:7" ht="27.6" customHeight="1">
      <c r="A181" s="488" t="s">
        <v>408</v>
      </c>
      <c r="B181" s="489"/>
      <c r="C181" s="490" t="s">
        <v>409</v>
      </c>
      <c r="D181" s="491">
        <f t="shared" ref="D181:G181" si="54">D22+D23+D24+D25+D26+D29+SUM(D44:D47)+SUM(D49:D53)-D54+D32-D33+SUM(D65:D70)+D72</f>
        <v>10209778.68935</v>
      </c>
      <c r="E181" s="491">
        <f t="shared" si="54"/>
        <v>9949909.3480099998</v>
      </c>
      <c r="F181" s="491">
        <f t="shared" si="54"/>
        <v>10217856</v>
      </c>
      <c r="G181" s="491">
        <f t="shared" si="54"/>
        <v>10240579</v>
      </c>
    </row>
    <row r="182" spans="1:7">
      <c r="A182" s="492" t="s">
        <v>410</v>
      </c>
      <c r="B182" s="489"/>
      <c r="C182" s="490" t="s">
        <v>411</v>
      </c>
      <c r="D182" s="491">
        <f t="shared" ref="D182:G182" si="55">D181+D171</f>
        <v>10486386.48997</v>
      </c>
      <c r="E182" s="491">
        <f t="shared" si="55"/>
        <v>10167680.630009999</v>
      </c>
      <c r="F182" s="491">
        <f t="shared" si="55"/>
        <v>10379948.422350001</v>
      </c>
      <c r="G182" s="491">
        <f t="shared" si="55"/>
        <v>10406178.15</v>
      </c>
    </row>
    <row r="183" spans="1:7">
      <c r="A183" s="492" t="s">
        <v>412</v>
      </c>
      <c r="B183" s="489"/>
      <c r="C183" s="490" t="s">
        <v>413</v>
      </c>
      <c r="D183" s="491">
        <f t="shared" ref="D183:G183" si="56">D4+D5-D7+D38+D39+D40+D41+D43+D13-D16+D57+D58+D60+D62</f>
        <v>9531692.6840500012</v>
      </c>
      <c r="E183" s="491">
        <f t="shared" si="56"/>
        <v>9674209.0530699976</v>
      </c>
      <c r="F183" s="491">
        <f t="shared" si="56"/>
        <v>9686924</v>
      </c>
      <c r="G183" s="491">
        <f t="shared" si="56"/>
        <v>9897597</v>
      </c>
    </row>
    <row r="184" spans="1:7">
      <c r="A184" s="492" t="s">
        <v>414</v>
      </c>
      <c r="B184" s="489"/>
      <c r="C184" s="490" t="s">
        <v>415</v>
      </c>
      <c r="D184" s="491">
        <f t="shared" ref="D184:G184" si="57">D183+D170</f>
        <v>10247803.88233</v>
      </c>
      <c r="E184" s="491">
        <f t="shared" si="57"/>
        <v>10348292.980069997</v>
      </c>
      <c r="F184" s="491">
        <f t="shared" si="57"/>
        <v>10314413.38885</v>
      </c>
      <c r="G184" s="491">
        <f t="shared" si="57"/>
        <v>10532649.534</v>
      </c>
    </row>
    <row r="185" spans="1:7">
      <c r="A185" s="492"/>
      <c r="B185" s="489"/>
      <c r="C185" s="490" t="s">
        <v>416</v>
      </c>
      <c r="D185" s="491">
        <f t="shared" ref="D185:G186" si="58">D181-D183</f>
        <v>678086.00529999845</v>
      </c>
      <c r="E185" s="491">
        <f t="shared" si="58"/>
        <v>275700.29494000226</v>
      </c>
      <c r="F185" s="491">
        <f t="shared" si="58"/>
        <v>530932</v>
      </c>
      <c r="G185" s="491">
        <f t="shared" si="58"/>
        <v>342982</v>
      </c>
    </row>
    <row r="186" spans="1:7">
      <c r="A186" s="492"/>
      <c r="B186" s="489"/>
      <c r="C186" s="490" t="s">
        <v>417</v>
      </c>
      <c r="D186" s="491">
        <f t="shared" si="58"/>
        <v>238582.60764000006</v>
      </c>
      <c r="E186" s="491">
        <f t="shared" si="58"/>
        <v>-180612.35005999729</v>
      </c>
      <c r="F186" s="491">
        <f t="shared" si="58"/>
        <v>65535.033500000834</v>
      </c>
      <c r="G186" s="491">
        <f t="shared" si="58"/>
        <v>-126471.38399999961</v>
      </c>
    </row>
  </sheetData>
  <sheetProtection selectLockedCells="1" sort="0" autoFilter="0" pivotTables="0"/>
  <autoFilter ref="A1:AN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3" fitToHeight="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80" max="21" man="1"/>
    <brk id="148" max="2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186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5.140625" style="853" customWidth="1"/>
    <col min="2" max="2" width="3.7109375" style="853" customWidth="1"/>
    <col min="3" max="3" width="44.7109375" style="853" customWidth="1"/>
    <col min="4" max="7" width="11.42578125" style="853" customWidth="1"/>
    <col min="8" max="16384" width="11.42578125" style="853"/>
  </cols>
  <sheetData>
    <row r="1" spans="1:44" s="843" customFormat="1" ht="18" customHeight="1">
      <c r="A1" s="838" t="s">
        <v>189</v>
      </c>
      <c r="B1" s="838" t="s">
        <v>424</v>
      </c>
      <c r="C1" s="838" t="s">
        <v>425</v>
      </c>
      <c r="D1" s="839" t="s">
        <v>23</v>
      </c>
      <c r="E1" s="840" t="s">
        <v>22</v>
      </c>
      <c r="F1" s="839" t="s">
        <v>23</v>
      </c>
      <c r="G1" s="840" t="s">
        <v>22</v>
      </c>
      <c r="H1" s="841"/>
      <c r="I1" s="842"/>
      <c r="J1" s="842"/>
      <c r="K1" s="842"/>
      <c r="L1" s="842"/>
      <c r="M1" s="842"/>
      <c r="N1" s="842"/>
      <c r="O1" s="842"/>
      <c r="P1" s="842"/>
      <c r="Q1" s="842"/>
      <c r="R1" s="842"/>
      <c r="S1" s="842"/>
      <c r="T1" s="842"/>
      <c r="U1" s="842"/>
      <c r="V1" s="842"/>
      <c r="W1" s="842"/>
      <c r="X1" s="842"/>
      <c r="Y1" s="842"/>
      <c r="Z1" s="842"/>
      <c r="AA1" s="842"/>
      <c r="AB1" s="842"/>
      <c r="AC1" s="842"/>
      <c r="AD1" s="842"/>
      <c r="AE1" s="842"/>
      <c r="AF1" s="842"/>
      <c r="AG1" s="842"/>
      <c r="AH1" s="842"/>
      <c r="AI1" s="842"/>
      <c r="AJ1" s="842"/>
      <c r="AK1" s="842"/>
      <c r="AL1" s="842"/>
      <c r="AM1" s="842"/>
      <c r="AN1" s="842"/>
      <c r="AO1" s="842"/>
      <c r="AP1" s="842"/>
      <c r="AQ1" s="842"/>
      <c r="AR1" s="842"/>
    </row>
    <row r="2" spans="1:44" s="849" customFormat="1" ht="15" customHeight="1">
      <c r="A2" s="844"/>
      <c r="B2" s="845"/>
      <c r="C2" s="846" t="s">
        <v>191</v>
      </c>
      <c r="D2" s="847">
        <v>2016</v>
      </c>
      <c r="E2" s="848">
        <v>2017</v>
      </c>
      <c r="F2" s="847">
        <v>2017</v>
      </c>
      <c r="G2" s="848">
        <v>2018</v>
      </c>
    </row>
    <row r="3" spans="1:44" ht="15" customHeight="1">
      <c r="A3" s="850" t="s">
        <v>192</v>
      </c>
      <c r="B3" s="851"/>
      <c r="C3" s="851"/>
      <c r="D3" s="852"/>
      <c r="E3" s="852"/>
      <c r="F3" s="852"/>
      <c r="G3" s="852"/>
    </row>
    <row r="4" spans="1:44" s="857" customFormat="1" ht="12.75" customHeight="1">
      <c r="A4" s="854">
        <v>30</v>
      </c>
      <c r="B4" s="855"/>
      <c r="C4" s="856" t="s">
        <v>33</v>
      </c>
      <c r="D4" s="280">
        <v>587684.9</v>
      </c>
      <c r="E4" s="280">
        <v>599462</v>
      </c>
      <c r="F4" s="281">
        <v>583683.4</v>
      </c>
      <c r="G4" s="281">
        <v>605414.30000000005</v>
      </c>
    </row>
    <row r="5" spans="1:44" s="857" customFormat="1" ht="12.75" customHeight="1">
      <c r="A5" s="858">
        <v>31</v>
      </c>
      <c r="B5" s="859"/>
      <c r="C5" s="860" t="s">
        <v>193</v>
      </c>
      <c r="D5" s="286">
        <v>220947.5</v>
      </c>
      <c r="E5" s="286">
        <v>230282.5</v>
      </c>
      <c r="F5" s="287">
        <v>253336</v>
      </c>
      <c r="G5" s="287">
        <v>236280.4</v>
      </c>
    </row>
    <row r="6" spans="1:44" s="857" customFormat="1" ht="12.75" customHeight="1">
      <c r="A6" s="861" t="s">
        <v>36</v>
      </c>
      <c r="B6" s="862"/>
      <c r="C6" s="863" t="s">
        <v>194</v>
      </c>
      <c r="D6" s="286">
        <v>26643.7</v>
      </c>
      <c r="E6" s="286">
        <v>28557.200000000001</v>
      </c>
      <c r="F6" s="287">
        <v>29332</v>
      </c>
      <c r="G6" s="287">
        <v>33724.5</v>
      </c>
    </row>
    <row r="7" spans="1:44" s="857" customFormat="1" ht="12.75" customHeight="1">
      <c r="A7" s="861" t="s">
        <v>195</v>
      </c>
      <c r="B7" s="862"/>
      <c r="C7" s="863" t="s">
        <v>196</v>
      </c>
      <c r="D7" s="286">
        <v>6630.3</v>
      </c>
      <c r="E7" s="286">
        <v>19.5</v>
      </c>
      <c r="F7" s="287">
        <v>2257.1999999999998</v>
      </c>
      <c r="G7" s="287">
        <v>19.5</v>
      </c>
    </row>
    <row r="8" spans="1:44" s="857" customFormat="1" ht="12.75" customHeight="1">
      <c r="A8" s="864">
        <v>330</v>
      </c>
      <c r="B8" s="859"/>
      <c r="C8" s="860" t="s">
        <v>197</v>
      </c>
      <c r="D8" s="286">
        <v>61878.7</v>
      </c>
      <c r="E8" s="286">
        <v>63426.7</v>
      </c>
      <c r="F8" s="287">
        <v>163227.9</v>
      </c>
      <c r="G8" s="287">
        <v>67238.600000000006</v>
      </c>
    </row>
    <row r="9" spans="1:44" s="857" customFormat="1" ht="12.75" customHeight="1">
      <c r="A9" s="864">
        <v>332</v>
      </c>
      <c r="B9" s="859"/>
      <c r="C9" s="860" t="s">
        <v>198</v>
      </c>
      <c r="D9" s="286">
        <v>0</v>
      </c>
      <c r="E9" s="286">
        <v>0</v>
      </c>
      <c r="F9" s="287">
        <v>0</v>
      </c>
      <c r="G9" s="287">
        <v>0</v>
      </c>
    </row>
    <row r="10" spans="1:44" s="857" customFormat="1" ht="12.75" customHeight="1">
      <c r="A10" s="864">
        <v>339</v>
      </c>
      <c r="B10" s="859"/>
      <c r="C10" s="860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4" s="857" customFormat="1" ht="12.75" customHeight="1">
      <c r="A11" s="858">
        <v>350</v>
      </c>
      <c r="B11" s="859"/>
      <c r="C11" s="860" t="s">
        <v>200</v>
      </c>
      <c r="D11" s="286">
        <v>22223.4</v>
      </c>
      <c r="E11" s="286">
        <v>0</v>
      </c>
      <c r="F11" s="287">
        <v>990.3</v>
      </c>
      <c r="G11" s="287">
        <v>0</v>
      </c>
    </row>
    <row r="12" spans="1:44" s="868" customFormat="1">
      <c r="A12" s="865">
        <v>351</v>
      </c>
      <c r="B12" s="866"/>
      <c r="C12" s="867" t="s">
        <v>201</v>
      </c>
      <c r="D12" s="286">
        <v>0</v>
      </c>
      <c r="E12" s="286">
        <v>0</v>
      </c>
      <c r="F12" s="287">
        <v>0</v>
      </c>
      <c r="G12" s="287">
        <v>0</v>
      </c>
    </row>
    <row r="13" spans="1:44" s="857" customFormat="1" ht="12.75" customHeight="1">
      <c r="A13" s="858">
        <v>36</v>
      </c>
      <c r="B13" s="859"/>
      <c r="C13" s="860" t="s">
        <v>202</v>
      </c>
      <c r="D13" s="286">
        <v>1563760.5</v>
      </c>
      <c r="E13" s="286">
        <v>1624056.6</v>
      </c>
      <c r="F13" s="287">
        <v>1650921.3</v>
      </c>
      <c r="G13" s="287">
        <v>1621784.5</v>
      </c>
    </row>
    <row r="14" spans="1:44" s="857" customFormat="1" ht="12.75" customHeight="1">
      <c r="A14" s="869" t="s">
        <v>203</v>
      </c>
      <c r="B14" s="859"/>
      <c r="C14" s="870" t="s">
        <v>204</v>
      </c>
      <c r="D14" s="286">
        <v>0</v>
      </c>
      <c r="E14" s="286">
        <v>88827</v>
      </c>
      <c r="F14" s="287">
        <v>88847.5</v>
      </c>
      <c r="G14" s="287">
        <v>90914.2</v>
      </c>
    </row>
    <row r="15" spans="1:44" s="857" customFormat="1" ht="12.75" customHeight="1">
      <c r="A15" s="869" t="s">
        <v>205</v>
      </c>
      <c r="B15" s="859"/>
      <c r="C15" s="870" t="s">
        <v>206</v>
      </c>
      <c r="D15" s="286">
        <v>103148.3</v>
      </c>
      <c r="E15" s="286">
        <v>110958</v>
      </c>
      <c r="F15" s="287">
        <v>109724.8</v>
      </c>
      <c r="G15" s="287">
        <v>114720.6</v>
      </c>
    </row>
    <row r="16" spans="1:44" s="872" customFormat="1" ht="26.25" customHeight="1">
      <c r="A16" s="869" t="s">
        <v>207</v>
      </c>
      <c r="B16" s="871"/>
      <c r="C16" s="870" t="s">
        <v>208</v>
      </c>
      <c r="D16" s="286">
        <v>25149.1</v>
      </c>
      <c r="E16" s="286">
        <v>5240.5</v>
      </c>
      <c r="F16" s="287">
        <v>3484.3</v>
      </c>
      <c r="G16" s="287">
        <v>6761.1</v>
      </c>
    </row>
    <row r="17" spans="1:7" s="873" customFormat="1">
      <c r="A17" s="858">
        <v>37</v>
      </c>
      <c r="B17" s="859"/>
      <c r="C17" s="860" t="s">
        <v>209</v>
      </c>
      <c r="D17" s="286">
        <v>103313.5</v>
      </c>
      <c r="E17" s="286">
        <v>82763.399999999994</v>
      </c>
      <c r="F17" s="287">
        <v>101505.8</v>
      </c>
      <c r="G17" s="287">
        <v>78498.8</v>
      </c>
    </row>
    <row r="18" spans="1:7" s="873" customFormat="1">
      <c r="A18" s="874" t="s">
        <v>210</v>
      </c>
      <c r="B18" s="862"/>
      <c r="C18" s="863" t="s">
        <v>211</v>
      </c>
      <c r="D18" s="286">
        <v>1396.5</v>
      </c>
      <c r="E18" s="286">
        <v>885</v>
      </c>
      <c r="F18" s="287">
        <v>1304.0999999999999</v>
      </c>
      <c r="G18" s="287">
        <v>875</v>
      </c>
    </row>
    <row r="19" spans="1:7" s="873" customFormat="1">
      <c r="A19" s="874" t="s">
        <v>212</v>
      </c>
      <c r="B19" s="862"/>
      <c r="C19" s="863" t="s">
        <v>213</v>
      </c>
      <c r="D19" s="286">
        <v>44271.5</v>
      </c>
      <c r="E19" s="286">
        <v>42558.9</v>
      </c>
      <c r="F19" s="287">
        <v>47826.2</v>
      </c>
      <c r="G19" s="287">
        <v>41768</v>
      </c>
    </row>
    <row r="20" spans="1:7" s="857" customFormat="1" ht="12.75" customHeight="1">
      <c r="A20" s="875">
        <v>39</v>
      </c>
      <c r="B20" s="876"/>
      <c r="C20" s="877" t="s">
        <v>214</v>
      </c>
      <c r="D20" s="308">
        <v>1462.9</v>
      </c>
      <c r="E20" s="308">
        <v>15530.6</v>
      </c>
      <c r="F20" s="309">
        <v>113658.9</v>
      </c>
      <c r="G20" s="309">
        <v>22421.9</v>
      </c>
    </row>
    <row r="21" spans="1:7" ht="12.75" customHeight="1">
      <c r="A21" s="878"/>
      <c r="B21" s="878"/>
      <c r="C21" s="879" t="s">
        <v>215</v>
      </c>
      <c r="D21" s="312">
        <f t="shared" ref="D21:G21" si="0">D4+D5+SUM(D8:D13)+D17</f>
        <v>2559808.5</v>
      </c>
      <c r="E21" s="312">
        <f t="shared" si="0"/>
        <v>2599991.1999999997</v>
      </c>
      <c r="F21" s="312">
        <f t="shared" si="0"/>
        <v>2753664.6999999997</v>
      </c>
      <c r="G21" s="312">
        <f t="shared" si="0"/>
        <v>2609216.6</v>
      </c>
    </row>
    <row r="22" spans="1:7" s="857" customFormat="1" ht="12.75" customHeight="1">
      <c r="A22" s="864" t="s">
        <v>216</v>
      </c>
      <c r="B22" s="859"/>
      <c r="C22" s="860" t="s">
        <v>217</v>
      </c>
      <c r="D22" s="318">
        <v>1473597.3</v>
      </c>
      <c r="E22" s="318">
        <v>1476380</v>
      </c>
      <c r="F22" s="319">
        <v>1582379.9</v>
      </c>
      <c r="G22" s="319">
        <v>1567225</v>
      </c>
    </row>
    <row r="23" spans="1:7" s="857" customFormat="1" ht="12.75" customHeight="1">
      <c r="A23" s="864" t="s">
        <v>218</v>
      </c>
      <c r="B23" s="859"/>
      <c r="C23" s="860" t="s">
        <v>219</v>
      </c>
      <c r="D23" s="318">
        <v>250929.3</v>
      </c>
      <c r="E23" s="318">
        <v>191617.5</v>
      </c>
      <c r="F23" s="319">
        <v>260223.3</v>
      </c>
      <c r="G23" s="319">
        <v>202780</v>
      </c>
    </row>
    <row r="24" spans="1:7" s="880" customFormat="1" ht="12.75" customHeight="1">
      <c r="A24" s="858">
        <v>41</v>
      </c>
      <c r="B24" s="859"/>
      <c r="C24" s="860" t="s">
        <v>220</v>
      </c>
      <c r="D24" s="318">
        <v>31079.599999999999</v>
      </c>
      <c r="E24" s="318">
        <v>45259.5</v>
      </c>
      <c r="F24" s="319">
        <v>65506.9</v>
      </c>
      <c r="G24" s="319">
        <v>44994.5</v>
      </c>
    </row>
    <row r="25" spans="1:7" s="857" customFormat="1" ht="12.75" customHeight="1">
      <c r="A25" s="881">
        <v>42</v>
      </c>
      <c r="B25" s="882"/>
      <c r="C25" s="860" t="s">
        <v>221</v>
      </c>
      <c r="D25" s="318">
        <v>137046.6</v>
      </c>
      <c r="E25" s="318">
        <v>136107.1</v>
      </c>
      <c r="F25" s="319">
        <v>131950.79999999999</v>
      </c>
      <c r="G25" s="319">
        <v>136651.5</v>
      </c>
    </row>
    <row r="26" spans="1:7" s="883" customFormat="1" ht="12.75" customHeight="1">
      <c r="A26" s="865">
        <v>430</v>
      </c>
      <c r="B26" s="859"/>
      <c r="C26" s="860" t="s">
        <v>222</v>
      </c>
      <c r="D26" s="320">
        <v>2782.8</v>
      </c>
      <c r="E26" s="320">
        <v>2081.8000000000002</v>
      </c>
      <c r="F26" s="321">
        <v>3473.8</v>
      </c>
      <c r="G26" s="321">
        <v>2068.5</v>
      </c>
    </row>
    <row r="27" spans="1:7" s="883" customFormat="1" ht="12.75" customHeight="1">
      <c r="A27" s="865">
        <v>431</v>
      </c>
      <c r="B27" s="859"/>
      <c r="C27" s="860" t="s">
        <v>223</v>
      </c>
      <c r="D27" s="320">
        <v>0</v>
      </c>
      <c r="E27" s="320">
        <v>0</v>
      </c>
      <c r="F27" s="321">
        <v>0</v>
      </c>
      <c r="G27" s="321">
        <v>0</v>
      </c>
    </row>
    <row r="28" spans="1:7" s="883" customFormat="1" ht="12.75" customHeight="1">
      <c r="A28" s="865">
        <v>432</v>
      </c>
      <c r="B28" s="859"/>
      <c r="C28" s="860" t="s">
        <v>224</v>
      </c>
      <c r="D28" s="320">
        <v>0</v>
      </c>
      <c r="E28" s="320">
        <v>0</v>
      </c>
      <c r="F28" s="321">
        <v>0</v>
      </c>
      <c r="G28" s="321">
        <v>0</v>
      </c>
    </row>
    <row r="29" spans="1:7" s="883" customFormat="1" ht="12.75" customHeight="1">
      <c r="A29" s="865">
        <v>439</v>
      </c>
      <c r="B29" s="859"/>
      <c r="C29" s="860" t="s">
        <v>225</v>
      </c>
      <c r="D29" s="320">
        <v>727.7</v>
      </c>
      <c r="E29" s="320">
        <v>473.9</v>
      </c>
      <c r="F29" s="321">
        <v>776.8</v>
      </c>
      <c r="G29" s="321">
        <v>460.6</v>
      </c>
    </row>
    <row r="30" spans="1:7" s="857" customFormat="1" ht="25.5">
      <c r="A30" s="865">
        <v>450</v>
      </c>
      <c r="B30" s="866"/>
      <c r="C30" s="867" t="s">
        <v>226</v>
      </c>
      <c r="D30" s="323">
        <v>854.1</v>
      </c>
      <c r="E30" s="323">
        <v>5796</v>
      </c>
      <c r="F30" s="324">
        <v>20255.7</v>
      </c>
      <c r="G30" s="324">
        <v>9872.5</v>
      </c>
    </row>
    <row r="31" spans="1:7" s="868" customFormat="1" ht="25.5">
      <c r="A31" s="865">
        <v>451</v>
      </c>
      <c r="B31" s="866"/>
      <c r="C31" s="867" t="s">
        <v>227</v>
      </c>
      <c r="D31" s="325">
        <v>400.5</v>
      </c>
      <c r="E31" s="325">
        <v>9593.1</v>
      </c>
      <c r="F31" s="326">
        <v>109725.8</v>
      </c>
      <c r="G31" s="326">
        <v>16508.5</v>
      </c>
    </row>
    <row r="32" spans="1:7" s="857" customFormat="1" ht="12.75" customHeight="1">
      <c r="A32" s="858">
        <v>46</v>
      </c>
      <c r="B32" s="859"/>
      <c r="C32" s="860" t="s">
        <v>228</v>
      </c>
      <c r="D32" s="318">
        <v>542541.9</v>
      </c>
      <c r="E32" s="318">
        <v>569548.19999999995</v>
      </c>
      <c r="F32" s="319">
        <v>608603.80000000005</v>
      </c>
      <c r="G32" s="319">
        <v>546728.4</v>
      </c>
    </row>
    <row r="33" spans="1:7" s="868" customFormat="1" ht="12.75" customHeight="1">
      <c r="A33" s="874" t="s">
        <v>229</v>
      </c>
      <c r="B33" s="862"/>
      <c r="C33" s="863" t="s">
        <v>230</v>
      </c>
      <c r="D33" s="376">
        <v>0</v>
      </c>
      <c r="E33" s="376">
        <v>0</v>
      </c>
      <c r="F33" s="377">
        <v>0</v>
      </c>
      <c r="G33" s="377">
        <v>0</v>
      </c>
    </row>
    <row r="34" spans="1:7" s="857" customFormat="1" ht="15" customHeight="1">
      <c r="A34" s="858">
        <v>47</v>
      </c>
      <c r="B34" s="859"/>
      <c r="C34" s="860" t="s">
        <v>209</v>
      </c>
      <c r="D34" s="318">
        <v>103313.5</v>
      </c>
      <c r="E34" s="318">
        <v>82763.399999999994</v>
      </c>
      <c r="F34" s="319">
        <v>101505.8</v>
      </c>
      <c r="G34" s="319">
        <v>78498.8</v>
      </c>
    </row>
    <row r="35" spans="1:7" s="857" customFormat="1" ht="15" customHeight="1">
      <c r="A35" s="875">
        <v>49</v>
      </c>
      <c r="B35" s="876"/>
      <c r="C35" s="877" t="s">
        <v>231</v>
      </c>
      <c r="D35" s="424">
        <v>1462.9</v>
      </c>
      <c r="E35" s="424">
        <v>15530.6</v>
      </c>
      <c r="F35" s="425">
        <v>113658.9</v>
      </c>
      <c r="G35" s="425">
        <v>22421.9</v>
      </c>
    </row>
    <row r="36" spans="1:7" ht="13.5" customHeight="1">
      <c r="A36" s="878"/>
      <c r="B36" s="884"/>
      <c r="C36" s="879" t="s">
        <v>232</v>
      </c>
      <c r="D36" s="312">
        <f t="shared" ref="D36:G36" si="1">D22+D23+D24+D25+D26+D27+D28+D29+D30+D31+D32+D34</f>
        <v>2543273.3000000003</v>
      </c>
      <c r="E36" s="312">
        <f t="shared" si="1"/>
        <v>2519620.5</v>
      </c>
      <c r="F36" s="312">
        <f t="shared" si="1"/>
        <v>2884402.5999999996</v>
      </c>
      <c r="G36" s="312">
        <f t="shared" si="1"/>
        <v>2605788.2999999998</v>
      </c>
    </row>
    <row r="37" spans="1:7" s="885" customFormat="1" ht="15" customHeight="1">
      <c r="A37" s="878"/>
      <c r="B37" s="884"/>
      <c r="C37" s="879" t="s">
        <v>233</v>
      </c>
      <c r="D37" s="312">
        <f t="shared" ref="D37:G37" si="2">D36-D21</f>
        <v>-16535.199999999721</v>
      </c>
      <c r="E37" s="312">
        <f t="shared" si="2"/>
        <v>-80370.699999999721</v>
      </c>
      <c r="F37" s="312">
        <f t="shared" si="2"/>
        <v>130737.89999999991</v>
      </c>
      <c r="G37" s="312">
        <f t="shared" si="2"/>
        <v>-3428.3000000002794</v>
      </c>
    </row>
    <row r="38" spans="1:7" s="868" customFormat="1" ht="15" customHeight="1">
      <c r="A38" s="864">
        <v>340</v>
      </c>
      <c r="B38" s="859"/>
      <c r="C38" s="860" t="s">
        <v>234</v>
      </c>
      <c r="D38" s="318">
        <v>46637</v>
      </c>
      <c r="E38" s="318">
        <v>42979.4</v>
      </c>
      <c r="F38" s="319">
        <v>91119.3</v>
      </c>
      <c r="G38" s="319">
        <v>43796</v>
      </c>
    </row>
    <row r="39" spans="1:7" s="868" customFormat="1" ht="15" customHeight="1">
      <c r="A39" s="864">
        <v>341</v>
      </c>
      <c r="B39" s="859"/>
      <c r="C39" s="860" t="s">
        <v>235</v>
      </c>
      <c r="D39" s="318">
        <v>854.3</v>
      </c>
      <c r="E39" s="318">
        <v>10.4</v>
      </c>
      <c r="F39" s="319">
        <v>-961.1</v>
      </c>
      <c r="G39" s="319">
        <v>11</v>
      </c>
    </row>
    <row r="40" spans="1:7" s="868" customFormat="1" ht="15" customHeight="1">
      <c r="A40" s="864">
        <v>342</v>
      </c>
      <c r="B40" s="859"/>
      <c r="C40" s="860" t="s">
        <v>236</v>
      </c>
      <c r="D40" s="318">
        <v>956.7</v>
      </c>
      <c r="E40" s="318">
        <v>1017.8</v>
      </c>
      <c r="F40" s="319">
        <v>905.8</v>
      </c>
      <c r="G40" s="319">
        <v>1021.9</v>
      </c>
    </row>
    <row r="41" spans="1:7" s="868" customFormat="1" ht="15" customHeight="1">
      <c r="A41" s="864">
        <v>343</v>
      </c>
      <c r="B41" s="859"/>
      <c r="C41" s="860" t="s">
        <v>237</v>
      </c>
      <c r="D41" s="318">
        <v>1979.3</v>
      </c>
      <c r="E41" s="318">
        <v>1380.7</v>
      </c>
      <c r="F41" s="319">
        <v>1598.2</v>
      </c>
      <c r="G41" s="319">
        <v>2322.1999999999998</v>
      </c>
    </row>
    <row r="42" spans="1:7" s="868" customFormat="1" ht="15" customHeight="1">
      <c r="A42" s="864">
        <v>344</v>
      </c>
      <c r="B42" s="859"/>
      <c r="C42" s="860" t="s">
        <v>238</v>
      </c>
      <c r="D42" s="318">
        <v>604.20000000000005</v>
      </c>
      <c r="E42" s="318">
        <v>114.9</v>
      </c>
      <c r="F42" s="319">
        <v>-59.1</v>
      </c>
      <c r="G42" s="319">
        <v>97</v>
      </c>
    </row>
    <row r="43" spans="1:7" s="868" customFormat="1" ht="15" customHeight="1">
      <c r="A43" s="864">
        <v>349</v>
      </c>
      <c r="B43" s="859"/>
      <c r="C43" s="860" t="s">
        <v>239</v>
      </c>
      <c r="D43" s="318">
        <v>990.9</v>
      </c>
      <c r="E43" s="318">
        <v>900</v>
      </c>
      <c r="F43" s="319">
        <v>1136.2</v>
      </c>
      <c r="G43" s="319">
        <v>900</v>
      </c>
    </row>
    <row r="44" spans="1:7" s="857" customFormat="1" ht="15" customHeight="1">
      <c r="A44" s="858">
        <v>440</v>
      </c>
      <c r="B44" s="859"/>
      <c r="C44" s="860" t="s">
        <v>240</v>
      </c>
      <c r="D44" s="318">
        <v>21199.7</v>
      </c>
      <c r="E44" s="318">
        <v>17479.900000000001</v>
      </c>
      <c r="F44" s="319">
        <v>21381.200000000001</v>
      </c>
      <c r="G44" s="319">
        <v>17068.2</v>
      </c>
    </row>
    <row r="45" spans="1:7" s="857" customFormat="1" ht="15" customHeight="1">
      <c r="A45" s="858">
        <v>441</v>
      </c>
      <c r="B45" s="859"/>
      <c r="C45" s="860" t="s">
        <v>241</v>
      </c>
      <c r="D45" s="318">
        <v>28991.9</v>
      </c>
      <c r="E45" s="318">
        <v>4240</v>
      </c>
      <c r="F45" s="319">
        <v>1868.7</v>
      </c>
      <c r="G45" s="319">
        <v>2000</v>
      </c>
    </row>
    <row r="46" spans="1:7" s="857" customFormat="1" ht="15" customHeight="1">
      <c r="A46" s="858">
        <v>442</v>
      </c>
      <c r="B46" s="859"/>
      <c r="C46" s="860" t="s">
        <v>242</v>
      </c>
      <c r="D46" s="318">
        <v>0</v>
      </c>
      <c r="E46" s="318">
        <v>0</v>
      </c>
      <c r="F46" s="319">
        <v>0</v>
      </c>
      <c r="G46" s="319">
        <v>0</v>
      </c>
    </row>
    <row r="47" spans="1:7" s="857" customFormat="1" ht="15" customHeight="1">
      <c r="A47" s="858">
        <v>443</v>
      </c>
      <c r="B47" s="859"/>
      <c r="C47" s="860" t="s">
        <v>243</v>
      </c>
      <c r="D47" s="318">
        <v>10926.8</v>
      </c>
      <c r="E47" s="318">
        <v>9629.2000000000007</v>
      </c>
      <c r="F47" s="319">
        <v>11545.3</v>
      </c>
      <c r="G47" s="319">
        <v>9131.2000000000007</v>
      </c>
    </row>
    <row r="48" spans="1:7" s="857" customFormat="1" ht="15" customHeight="1">
      <c r="A48" s="858">
        <v>444</v>
      </c>
      <c r="B48" s="859"/>
      <c r="C48" s="860" t="s">
        <v>238</v>
      </c>
      <c r="D48" s="318">
        <v>2487.3000000000002</v>
      </c>
      <c r="E48" s="318">
        <v>50</v>
      </c>
      <c r="F48" s="319">
        <v>31468.2</v>
      </c>
      <c r="G48" s="319">
        <v>50</v>
      </c>
    </row>
    <row r="49" spans="1:7" s="857" customFormat="1" ht="15" customHeight="1">
      <c r="A49" s="858">
        <v>445</v>
      </c>
      <c r="B49" s="859"/>
      <c r="C49" s="860" t="s">
        <v>244</v>
      </c>
      <c r="D49" s="318">
        <v>5228.6000000000004</v>
      </c>
      <c r="E49" s="318">
        <v>4040</v>
      </c>
      <c r="F49" s="319">
        <v>4241.1000000000004</v>
      </c>
      <c r="G49" s="319">
        <v>4070</v>
      </c>
    </row>
    <row r="50" spans="1:7" s="857" customFormat="1" ht="15" customHeight="1">
      <c r="A50" s="858">
        <v>446</v>
      </c>
      <c r="B50" s="859"/>
      <c r="C50" s="860" t="s">
        <v>245</v>
      </c>
      <c r="D50" s="318">
        <v>61951.4</v>
      </c>
      <c r="E50" s="318">
        <v>62145</v>
      </c>
      <c r="F50" s="319">
        <v>63167.6</v>
      </c>
      <c r="G50" s="319">
        <v>64145</v>
      </c>
    </row>
    <row r="51" spans="1:7" s="857" customFormat="1" ht="15" customHeight="1">
      <c r="A51" s="858">
        <v>447</v>
      </c>
      <c r="B51" s="859"/>
      <c r="C51" s="860" t="s">
        <v>246</v>
      </c>
      <c r="D51" s="318">
        <v>11764.3</v>
      </c>
      <c r="E51" s="318">
        <v>10251.799999999999</v>
      </c>
      <c r="F51" s="319">
        <v>7761.1</v>
      </c>
      <c r="G51" s="319">
        <v>15614.2</v>
      </c>
    </row>
    <row r="52" spans="1:7" s="857" customFormat="1" ht="15" customHeight="1">
      <c r="A52" s="858">
        <v>448</v>
      </c>
      <c r="B52" s="859"/>
      <c r="C52" s="860" t="s">
        <v>247</v>
      </c>
      <c r="D52" s="318">
        <v>0</v>
      </c>
      <c r="E52" s="318">
        <v>0</v>
      </c>
      <c r="F52" s="319">
        <v>0</v>
      </c>
      <c r="G52" s="319">
        <v>0</v>
      </c>
    </row>
    <row r="53" spans="1:7" s="857" customFormat="1" ht="15" customHeight="1">
      <c r="A53" s="858">
        <v>449</v>
      </c>
      <c r="B53" s="859"/>
      <c r="C53" s="860" t="s">
        <v>248</v>
      </c>
      <c r="D53" s="318">
        <v>0</v>
      </c>
      <c r="E53" s="318">
        <v>0</v>
      </c>
      <c r="F53" s="319">
        <v>79.400000000000006</v>
      </c>
      <c r="G53" s="319">
        <v>0</v>
      </c>
    </row>
    <row r="54" spans="1:7" s="868" customFormat="1" ht="13.5" customHeight="1">
      <c r="A54" s="886" t="s">
        <v>249</v>
      </c>
      <c r="B54" s="887"/>
      <c r="C54" s="887" t="s">
        <v>250</v>
      </c>
      <c r="D54" s="437">
        <v>0</v>
      </c>
      <c r="E54" s="437">
        <v>0</v>
      </c>
      <c r="F54" s="438">
        <v>79.400000000000006</v>
      </c>
      <c r="G54" s="438">
        <v>0</v>
      </c>
    </row>
    <row r="55" spans="1:7" ht="15" customHeight="1">
      <c r="A55" s="884"/>
      <c r="B55" s="884"/>
      <c r="C55" s="879" t="s">
        <v>251</v>
      </c>
      <c r="D55" s="312">
        <f t="shared" ref="D55:G55" si="3">SUM(D44:D53)-SUM(D38:D43)</f>
        <v>90527.6</v>
      </c>
      <c r="E55" s="312">
        <f t="shared" si="3"/>
        <v>61432.700000000004</v>
      </c>
      <c r="F55" s="312">
        <f t="shared" ref="F55" si="4">SUM(F44:F53)-SUM(F38:F43)</f>
        <v>47773.300000000017</v>
      </c>
      <c r="G55" s="312">
        <f t="shared" si="3"/>
        <v>63930.499999999993</v>
      </c>
    </row>
    <row r="56" spans="1:7" ht="14.25" customHeight="1">
      <c r="A56" s="884"/>
      <c r="B56" s="884"/>
      <c r="C56" s="879" t="s">
        <v>252</v>
      </c>
      <c r="D56" s="312">
        <f t="shared" ref="D56:G56" si="5">D55+D37</f>
        <v>73992.400000000285</v>
      </c>
      <c r="E56" s="312">
        <f t="shared" si="5"/>
        <v>-18937.999999999716</v>
      </c>
      <c r="F56" s="312">
        <f t="shared" si="5"/>
        <v>178511.19999999992</v>
      </c>
      <c r="G56" s="312">
        <f t="shared" si="5"/>
        <v>60502.199999999713</v>
      </c>
    </row>
    <row r="57" spans="1:7" s="857" customFormat="1" ht="15.75" customHeight="1">
      <c r="A57" s="888">
        <v>380</v>
      </c>
      <c r="B57" s="889"/>
      <c r="C57" s="890" t="s">
        <v>253</v>
      </c>
      <c r="D57" s="891">
        <v>288385.5</v>
      </c>
      <c r="E57" s="891">
        <v>0</v>
      </c>
      <c r="F57" s="892">
        <v>0</v>
      </c>
      <c r="G57" s="892">
        <v>0</v>
      </c>
    </row>
    <row r="58" spans="1:7" s="857" customFormat="1" ht="15.75" customHeight="1">
      <c r="A58" s="888">
        <v>381</v>
      </c>
      <c r="B58" s="889"/>
      <c r="C58" s="890" t="s">
        <v>254</v>
      </c>
      <c r="D58" s="891">
        <v>0</v>
      </c>
      <c r="E58" s="891">
        <v>0</v>
      </c>
      <c r="F58" s="892">
        <v>0</v>
      </c>
      <c r="G58" s="892">
        <v>0</v>
      </c>
    </row>
    <row r="59" spans="1:7" s="868" customFormat="1" ht="25.5">
      <c r="A59" s="888">
        <v>383</v>
      </c>
      <c r="B59" s="866"/>
      <c r="C59" s="867" t="s">
        <v>255</v>
      </c>
      <c r="D59" s="313">
        <v>0</v>
      </c>
      <c r="E59" s="313">
        <v>0</v>
      </c>
      <c r="F59" s="314">
        <v>0</v>
      </c>
      <c r="G59" s="314">
        <v>0</v>
      </c>
    </row>
    <row r="60" spans="1:7" s="868" customFormat="1">
      <c r="A60" s="865">
        <v>3840</v>
      </c>
      <c r="B60" s="866"/>
      <c r="C60" s="867" t="s">
        <v>256</v>
      </c>
      <c r="D60" s="749">
        <v>0</v>
      </c>
      <c r="E60" s="749">
        <v>0</v>
      </c>
      <c r="F60" s="750">
        <v>0</v>
      </c>
      <c r="G60" s="750">
        <v>0</v>
      </c>
    </row>
    <row r="61" spans="1:7" s="868" customFormat="1">
      <c r="A61" s="865">
        <v>3841</v>
      </c>
      <c r="B61" s="866"/>
      <c r="C61" s="867" t="s">
        <v>257</v>
      </c>
      <c r="D61" s="749">
        <v>0</v>
      </c>
      <c r="E61" s="749">
        <v>0</v>
      </c>
      <c r="F61" s="750">
        <v>0</v>
      </c>
      <c r="G61" s="750">
        <v>0</v>
      </c>
    </row>
    <row r="62" spans="1:7" s="868" customFormat="1">
      <c r="A62" s="865">
        <v>386</v>
      </c>
      <c r="B62" s="893"/>
      <c r="C62" s="894" t="s">
        <v>258</v>
      </c>
      <c r="D62" s="749">
        <v>0</v>
      </c>
      <c r="E62" s="749">
        <v>0</v>
      </c>
      <c r="F62" s="750">
        <v>0</v>
      </c>
      <c r="G62" s="750">
        <v>0</v>
      </c>
    </row>
    <row r="63" spans="1:7" s="868" customFormat="1" ht="25.5">
      <c r="A63" s="895">
        <v>387</v>
      </c>
      <c r="B63" s="866"/>
      <c r="C63" s="867" t="s">
        <v>259</v>
      </c>
      <c r="D63" s="749">
        <v>0</v>
      </c>
      <c r="E63" s="749">
        <v>0</v>
      </c>
      <c r="F63" s="750">
        <v>0</v>
      </c>
      <c r="G63" s="750">
        <v>0</v>
      </c>
    </row>
    <row r="64" spans="1:7" s="868" customFormat="1">
      <c r="A64" s="865">
        <v>389</v>
      </c>
      <c r="B64" s="896"/>
      <c r="C64" s="863" t="s">
        <v>61</v>
      </c>
      <c r="D64" s="376">
        <v>0</v>
      </c>
      <c r="E64" s="376">
        <v>0</v>
      </c>
      <c r="F64" s="377">
        <v>111096</v>
      </c>
      <c r="G64" s="377">
        <v>55548</v>
      </c>
    </row>
    <row r="65" spans="1:7" s="857" customFormat="1">
      <c r="A65" s="897" t="s">
        <v>260</v>
      </c>
      <c r="B65" s="859"/>
      <c r="C65" s="860" t="s">
        <v>261</v>
      </c>
      <c r="D65" s="318">
        <v>0</v>
      </c>
      <c r="E65" s="318">
        <v>0</v>
      </c>
      <c r="F65" s="319">
        <v>0</v>
      </c>
      <c r="G65" s="319">
        <v>0</v>
      </c>
    </row>
    <row r="66" spans="1:7" s="899" customFormat="1">
      <c r="A66" s="897" t="s">
        <v>262</v>
      </c>
      <c r="B66" s="898"/>
      <c r="C66" s="867" t="s">
        <v>263</v>
      </c>
      <c r="D66" s="313">
        <v>0</v>
      </c>
      <c r="E66" s="313">
        <v>0</v>
      </c>
      <c r="F66" s="314">
        <v>0</v>
      </c>
      <c r="G66" s="314">
        <v>0</v>
      </c>
    </row>
    <row r="67" spans="1:7" s="857" customFormat="1">
      <c r="A67" s="900">
        <v>481</v>
      </c>
      <c r="B67" s="859"/>
      <c r="C67" s="860" t="s">
        <v>264</v>
      </c>
      <c r="D67" s="318">
        <v>0</v>
      </c>
      <c r="E67" s="318">
        <v>0</v>
      </c>
      <c r="F67" s="319">
        <v>0</v>
      </c>
      <c r="G67" s="319">
        <v>0</v>
      </c>
    </row>
    <row r="68" spans="1:7" s="857" customFormat="1">
      <c r="A68" s="900">
        <v>482</v>
      </c>
      <c r="B68" s="859"/>
      <c r="C68" s="860" t="s">
        <v>265</v>
      </c>
      <c r="D68" s="318">
        <v>0</v>
      </c>
      <c r="E68" s="318">
        <v>0</v>
      </c>
      <c r="F68" s="319">
        <v>0</v>
      </c>
      <c r="G68" s="319">
        <v>0</v>
      </c>
    </row>
    <row r="69" spans="1:7" s="857" customFormat="1">
      <c r="A69" s="900">
        <v>483</v>
      </c>
      <c r="B69" s="859"/>
      <c r="C69" s="860" t="s">
        <v>266</v>
      </c>
      <c r="D69" s="318">
        <v>0</v>
      </c>
      <c r="E69" s="318">
        <v>0</v>
      </c>
      <c r="F69" s="319">
        <v>0</v>
      </c>
      <c r="G69" s="319">
        <v>0</v>
      </c>
    </row>
    <row r="70" spans="1:7" s="857" customFormat="1">
      <c r="A70" s="900">
        <v>484</v>
      </c>
      <c r="B70" s="859"/>
      <c r="C70" s="860" t="s">
        <v>267</v>
      </c>
      <c r="D70" s="318">
        <v>0</v>
      </c>
      <c r="E70" s="318">
        <v>0</v>
      </c>
      <c r="F70" s="319">
        <v>0</v>
      </c>
      <c r="G70" s="319">
        <v>0</v>
      </c>
    </row>
    <row r="71" spans="1:7" s="857" customFormat="1">
      <c r="A71" s="900">
        <v>485</v>
      </c>
      <c r="B71" s="859"/>
      <c r="C71" s="860" t="s">
        <v>268</v>
      </c>
      <c r="D71" s="318">
        <v>0</v>
      </c>
      <c r="E71" s="318">
        <v>0</v>
      </c>
      <c r="F71" s="319">
        <v>0</v>
      </c>
      <c r="G71" s="319">
        <v>0</v>
      </c>
    </row>
    <row r="72" spans="1:7" s="857" customFormat="1">
      <c r="A72" s="900">
        <v>486</v>
      </c>
      <c r="B72" s="859"/>
      <c r="C72" s="860" t="s">
        <v>269</v>
      </c>
      <c r="D72" s="318">
        <v>0</v>
      </c>
      <c r="E72" s="318">
        <v>0</v>
      </c>
      <c r="F72" s="319">
        <v>0</v>
      </c>
      <c r="G72" s="319">
        <v>0</v>
      </c>
    </row>
    <row r="73" spans="1:7" s="868" customFormat="1">
      <c r="A73" s="900">
        <v>487</v>
      </c>
      <c r="B73" s="862"/>
      <c r="C73" s="860" t="s">
        <v>270</v>
      </c>
      <c r="D73" s="318">
        <v>0</v>
      </c>
      <c r="E73" s="318">
        <v>0</v>
      </c>
      <c r="F73" s="319">
        <v>0</v>
      </c>
      <c r="G73" s="319">
        <v>0</v>
      </c>
    </row>
    <row r="74" spans="1:7" s="868" customFormat="1">
      <c r="A74" s="900">
        <v>489</v>
      </c>
      <c r="B74" s="901"/>
      <c r="C74" s="877" t="s">
        <v>78</v>
      </c>
      <c r="D74" s="318">
        <v>9471.6</v>
      </c>
      <c r="E74" s="318">
        <v>0</v>
      </c>
      <c r="F74" s="319">
        <v>0</v>
      </c>
      <c r="G74" s="319">
        <v>0</v>
      </c>
    </row>
    <row r="75" spans="1:7" s="868" customFormat="1">
      <c r="A75" s="902" t="s">
        <v>271</v>
      </c>
      <c r="B75" s="901"/>
      <c r="C75" s="887" t="s">
        <v>272</v>
      </c>
      <c r="D75" s="318">
        <v>0</v>
      </c>
      <c r="E75" s="318">
        <v>0</v>
      </c>
      <c r="F75" s="319">
        <v>0</v>
      </c>
      <c r="G75" s="319">
        <v>0</v>
      </c>
    </row>
    <row r="76" spans="1:7">
      <c r="A76" s="878"/>
      <c r="B76" s="878"/>
      <c r="C76" s="879" t="s">
        <v>273</v>
      </c>
      <c r="D76" s="312">
        <f t="shared" ref="D76:G76" si="6">SUM(D65:D74)-SUM(D57:D64)</f>
        <v>-278913.90000000002</v>
      </c>
      <c r="E76" s="312">
        <f t="shared" si="6"/>
        <v>0</v>
      </c>
      <c r="F76" s="312">
        <f t="shared" ref="F76" si="7">SUM(F65:F74)-SUM(F57:F64)</f>
        <v>-111096</v>
      </c>
      <c r="G76" s="312">
        <f t="shared" si="6"/>
        <v>-55548</v>
      </c>
    </row>
    <row r="77" spans="1:7">
      <c r="A77" s="903"/>
      <c r="B77" s="903"/>
      <c r="C77" s="879" t="s">
        <v>274</v>
      </c>
      <c r="D77" s="312">
        <f t="shared" ref="D77:G77" si="8">D56+D76</f>
        <v>-204921.49999999974</v>
      </c>
      <c r="E77" s="312">
        <f t="shared" si="8"/>
        <v>-18937.999999999716</v>
      </c>
      <c r="F77" s="312">
        <f t="shared" si="8"/>
        <v>67415.199999999924</v>
      </c>
      <c r="G77" s="312">
        <f t="shared" si="8"/>
        <v>4954.1999999997133</v>
      </c>
    </row>
    <row r="78" spans="1:7">
      <c r="A78" s="904">
        <v>3</v>
      </c>
      <c r="B78" s="904"/>
      <c r="C78" s="905" t="s">
        <v>275</v>
      </c>
      <c r="D78" s="363">
        <f t="shared" ref="D78:G78" si="9">D20+D21+SUM(D38:D43)+SUM(D57:D64)</f>
        <v>2901679.3</v>
      </c>
      <c r="E78" s="363">
        <f t="shared" si="9"/>
        <v>2661925</v>
      </c>
      <c r="F78" s="363">
        <f t="shared" si="9"/>
        <v>3072158.8999999994</v>
      </c>
      <c r="G78" s="363">
        <f t="shared" si="9"/>
        <v>2735334.6</v>
      </c>
    </row>
    <row r="79" spans="1:7">
      <c r="A79" s="904">
        <v>4</v>
      </c>
      <c r="B79" s="904"/>
      <c r="C79" s="905" t="s">
        <v>276</v>
      </c>
      <c r="D79" s="363">
        <f t="shared" ref="D79:G79" si="10">D35+D36+SUM(D44:D53)+SUM(D65:D74)</f>
        <v>2696757.8000000003</v>
      </c>
      <c r="E79" s="363">
        <f t="shared" si="10"/>
        <v>2642987</v>
      </c>
      <c r="F79" s="363">
        <f t="shared" si="10"/>
        <v>3139574.0999999996</v>
      </c>
      <c r="G79" s="363">
        <f t="shared" si="10"/>
        <v>2740288.8</v>
      </c>
    </row>
    <row r="80" spans="1:7">
      <c r="A80" s="906"/>
      <c r="B80" s="906"/>
      <c r="C80" s="907"/>
      <c r="D80" s="482"/>
      <c r="E80" s="482"/>
      <c r="F80" s="482"/>
      <c r="G80" s="482"/>
    </row>
    <row r="81" spans="1:7">
      <c r="A81" s="908" t="s">
        <v>277</v>
      </c>
      <c r="B81" s="909"/>
      <c r="C81" s="909"/>
      <c r="D81" s="505"/>
      <c r="E81" s="505"/>
      <c r="F81" s="505"/>
      <c r="G81" s="505"/>
    </row>
    <row r="82" spans="1:7" s="857" customFormat="1">
      <c r="A82" s="910">
        <v>50</v>
      </c>
      <c r="B82" s="911"/>
      <c r="C82" s="911" t="s">
        <v>278</v>
      </c>
      <c r="D82" s="335">
        <v>185110.2</v>
      </c>
      <c r="E82" s="335">
        <v>221350</v>
      </c>
      <c r="F82" s="336">
        <v>152824.6</v>
      </c>
      <c r="G82" s="336">
        <v>229491</v>
      </c>
    </row>
    <row r="83" spans="1:7" s="857" customFormat="1">
      <c r="A83" s="910">
        <v>51</v>
      </c>
      <c r="B83" s="911"/>
      <c r="C83" s="911" t="s">
        <v>279</v>
      </c>
      <c r="D83" s="335">
        <v>0</v>
      </c>
      <c r="E83" s="335">
        <v>0</v>
      </c>
      <c r="F83" s="336">
        <v>0</v>
      </c>
      <c r="G83" s="336">
        <v>0</v>
      </c>
    </row>
    <row r="84" spans="1:7" s="857" customFormat="1">
      <c r="A84" s="910">
        <v>52</v>
      </c>
      <c r="B84" s="911"/>
      <c r="C84" s="911" t="s">
        <v>280</v>
      </c>
      <c r="D84" s="335">
        <v>0</v>
      </c>
      <c r="E84" s="335">
        <v>0</v>
      </c>
      <c r="F84" s="336">
        <v>0</v>
      </c>
      <c r="G84" s="336">
        <v>0</v>
      </c>
    </row>
    <row r="85" spans="1:7" s="857" customFormat="1">
      <c r="A85" s="912">
        <v>54</v>
      </c>
      <c r="B85" s="913"/>
      <c r="C85" s="913" t="s">
        <v>281</v>
      </c>
      <c r="D85" s="335">
        <v>30314.6</v>
      </c>
      <c r="E85" s="335">
        <v>45000</v>
      </c>
      <c r="F85" s="336">
        <v>37289.370000000003</v>
      </c>
      <c r="G85" s="336">
        <v>21770</v>
      </c>
    </row>
    <row r="86" spans="1:7" s="857" customFormat="1">
      <c r="A86" s="912">
        <v>55</v>
      </c>
      <c r="B86" s="913"/>
      <c r="C86" s="913" t="s">
        <v>282</v>
      </c>
      <c r="D86" s="335">
        <v>0</v>
      </c>
      <c r="E86" s="335">
        <v>3500</v>
      </c>
      <c r="F86" s="336">
        <v>39823.599999999999</v>
      </c>
      <c r="G86" s="336">
        <v>0</v>
      </c>
    </row>
    <row r="87" spans="1:7" s="857" customFormat="1">
      <c r="A87" s="912">
        <v>56</v>
      </c>
      <c r="B87" s="913"/>
      <c r="C87" s="913" t="s">
        <v>283</v>
      </c>
      <c r="D87" s="335">
        <v>16323.5</v>
      </c>
      <c r="E87" s="335">
        <v>18250</v>
      </c>
      <c r="F87" s="336">
        <v>4447.3999999999996</v>
      </c>
      <c r="G87" s="336">
        <v>25566</v>
      </c>
    </row>
    <row r="88" spans="1:7" s="857" customFormat="1">
      <c r="A88" s="910">
        <v>57</v>
      </c>
      <c r="B88" s="911"/>
      <c r="C88" s="911" t="s">
        <v>284</v>
      </c>
      <c r="D88" s="335">
        <v>0</v>
      </c>
      <c r="E88" s="335">
        <v>0</v>
      </c>
      <c r="F88" s="336">
        <v>0</v>
      </c>
      <c r="G88" s="336">
        <v>0</v>
      </c>
    </row>
    <row r="89" spans="1:7" s="857" customFormat="1">
      <c r="A89" s="910">
        <v>580</v>
      </c>
      <c r="B89" s="911"/>
      <c r="C89" s="911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857" customFormat="1">
      <c r="A90" s="910">
        <v>582</v>
      </c>
      <c r="B90" s="911"/>
      <c r="C90" s="911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857" customFormat="1">
      <c r="A91" s="910">
        <v>584</v>
      </c>
      <c r="B91" s="911"/>
      <c r="C91" s="911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857" customFormat="1">
      <c r="A92" s="910">
        <v>585</v>
      </c>
      <c r="B92" s="911"/>
      <c r="C92" s="911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857" customFormat="1">
      <c r="A93" s="910">
        <v>586</v>
      </c>
      <c r="B93" s="911"/>
      <c r="C93" s="911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857" customFormat="1">
      <c r="A94" s="914">
        <v>589</v>
      </c>
      <c r="B94" s="915"/>
      <c r="C94" s="915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916">
        <v>5</v>
      </c>
      <c r="B95" s="917"/>
      <c r="C95" s="917" t="s">
        <v>291</v>
      </c>
      <c r="D95" s="384">
        <f t="shared" ref="D95:G95" si="11">SUM(D82:D94)</f>
        <v>231748.30000000002</v>
      </c>
      <c r="E95" s="384">
        <f t="shared" si="11"/>
        <v>288100</v>
      </c>
      <c r="F95" s="384">
        <f t="shared" si="11"/>
        <v>234384.97</v>
      </c>
      <c r="G95" s="384">
        <f t="shared" si="11"/>
        <v>276827</v>
      </c>
    </row>
    <row r="96" spans="1:7" s="857" customFormat="1">
      <c r="A96" s="910">
        <v>60</v>
      </c>
      <c r="B96" s="911"/>
      <c r="C96" s="911" t="s">
        <v>292</v>
      </c>
      <c r="D96" s="335">
        <v>1870.4</v>
      </c>
      <c r="E96" s="335">
        <v>0</v>
      </c>
      <c r="F96" s="336">
        <v>1363.9</v>
      </c>
      <c r="G96" s="336">
        <v>0</v>
      </c>
    </row>
    <row r="97" spans="1:7" s="857" customFormat="1">
      <c r="A97" s="910">
        <v>61</v>
      </c>
      <c r="B97" s="911"/>
      <c r="C97" s="911" t="s">
        <v>293</v>
      </c>
      <c r="D97" s="335">
        <v>0</v>
      </c>
      <c r="E97" s="335">
        <v>700</v>
      </c>
      <c r="F97" s="336">
        <v>0</v>
      </c>
      <c r="G97" s="336">
        <v>192</v>
      </c>
    </row>
    <row r="98" spans="1:7" s="857" customFormat="1">
      <c r="A98" s="910">
        <v>62</v>
      </c>
      <c r="B98" s="911"/>
      <c r="C98" s="911" t="s">
        <v>294</v>
      </c>
      <c r="D98" s="335">
        <v>0</v>
      </c>
      <c r="E98" s="335">
        <v>0</v>
      </c>
      <c r="F98" s="336">
        <v>0</v>
      </c>
      <c r="G98" s="336">
        <v>0</v>
      </c>
    </row>
    <row r="99" spans="1:7" s="857" customFormat="1">
      <c r="A99" s="910">
        <v>63</v>
      </c>
      <c r="B99" s="911"/>
      <c r="C99" s="911" t="s">
        <v>295</v>
      </c>
      <c r="D99" s="335">
        <v>16475.099999999999</v>
      </c>
      <c r="E99" s="335">
        <v>27160</v>
      </c>
      <c r="F99" s="336">
        <v>15073.8</v>
      </c>
      <c r="G99" s="336">
        <v>22090</v>
      </c>
    </row>
    <row r="100" spans="1:7" s="857" customFormat="1">
      <c r="A100" s="912">
        <v>64</v>
      </c>
      <c r="B100" s="913"/>
      <c r="C100" s="913" t="s">
        <v>296</v>
      </c>
      <c r="D100" s="335">
        <v>0</v>
      </c>
      <c r="E100" s="335">
        <v>0</v>
      </c>
      <c r="F100" s="336">
        <v>36610.400000000001</v>
      </c>
      <c r="G100" s="336">
        <v>0</v>
      </c>
    </row>
    <row r="101" spans="1:7" s="857" customFormat="1">
      <c r="A101" s="912">
        <v>65</v>
      </c>
      <c r="B101" s="913"/>
      <c r="C101" s="913" t="s">
        <v>297</v>
      </c>
      <c r="D101" s="335">
        <v>200</v>
      </c>
      <c r="E101" s="335">
        <v>150</v>
      </c>
      <c r="F101" s="336">
        <v>300</v>
      </c>
      <c r="G101" s="336">
        <v>0</v>
      </c>
    </row>
    <row r="102" spans="1:7" s="857" customFormat="1">
      <c r="A102" s="912">
        <v>66</v>
      </c>
      <c r="B102" s="913"/>
      <c r="C102" s="913" t="s">
        <v>298</v>
      </c>
      <c r="D102" s="335">
        <v>56.3</v>
      </c>
      <c r="E102" s="335">
        <v>0</v>
      </c>
      <c r="F102" s="336">
        <v>0</v>
      </c>
      <c r="G102" s="336">
        <v>0</v>
      </c>
    </row>
    <row r="103" spans="1:7" s="857" customFormat="1">
      <c r="A103" s="910">
        <v>67</v>
      </c>
      <c r="B103" s="911"/>
      <c r="C103" s="911" t="s">
        <v>284</v>
      </c>
      <c r="D103" s="286">
        <v>0</v>
      </c>
      <c r="E103" s="286">
        <v>0</v>
      </c>
      <c r="F103" s="287">
        <v>0</v>
      </c>
      <c r="G103" s="287">
        <v>0</v>
      </c>
    </row>
    <row r="104" spans="1:7" s="899" customFormat="1" ht="25.5">
      <c r="A104" s="918" t="s">
        <v>299</v>
      </c>
      <c r="B104" s="919"/>
      <c r="C104" s="920" t="s">
        <v>300</v>
      </c>
      <c r="D104" s="387">
        <v>0</v>
      </c>
      <c r="E104" s="387">
        <v>0</v>
      </c>
      <c r="F104" s="388">
        <v>0</v>
      </c>
      <c r="G104" s="388">
        <v>0</v>
      </c>
    </row>
    <row r="105" spans="1:7" s="899" customFormat="1" ht="38.25">
      <c r="A105" s="921" t="s">
        <v>301</v>
      </c>
      <c r="B105" s="922"/>
      <c r="C105" s="923" t="s">
        <v>302</v>
      </c>
      <c r="D105" s="391">
        <v>0</v>
      </c>
      <c r="E105" s="391">
        <v>0</v>
      </c>
      <c r="F105" s="392">
        <v>0</v>
      </c>
      <c r="G105" s="392">
        <v>0</v>
      </c>
    </row>
    <row r="106" spans="1:7">
      <c r="A106" s="916">
        <v>6</v>
      </c>
      <c r="B106" s="917"/>
      <c r="C106" s="917" t="s">
        <v>303</v>
      </c>
      <c r="D106" s="384">
        <f t="shared" ref="D106:G106" si="12">SUM(D96:D105)</f>
        <v>18601.8</v>
      </c>
      <c r="E106" s="384">
        <f t="shared" si="12"/>
        <v>28010</v>
      </c>
      <c r="F106" s="384">
        <f t="shared" si="12"/>
        <v>53348.100000000006</v>
      </c>
      <c r="G106" s="384">
        <f t="shared" si="12"/>
        <v>22282</v>
      </c>
    </row>
    <row r="107" spans="1:7">
      <c r="A107" s="924" t="s">
        <v>304</v>
      </c>
      <c r="B107" s="924"/>
      <c r="C107" s="917" t="s">
        <v>3</v>
      </c>
      <c r="D107" s="384">
        <f t="shared" ref="D107:G107" si="13">(D95-D88)-(D106-D103)</f>
        <v>213146.50000000003</v>
      </c>
      <c r="E107" s="384">
        <f t="shared" si="13"/>
        <v>260090</v>
      </c>
      <c r="F107" s="384">
        <f t="shared" si="13"/>
        <v>181036.87</v>
      </c>
      <c r="G107" s="384">
        <f t="shared" si="13"/>
        <v>254545</v>
      </c>
    </row>
    <row r="108" spans="1:7">
      <c r="A108" s="925" t="s">
        <v>305</v>
      </c>
      <c r="B108" s="925"/>
      <c r="C108" s="926" t="s">
        <v>306</v>
      </c>
      <c r="D108" s="396">
        <f t="shared" ref="D108:G108" si="14">D107-D85-D86+D100+D101</f>
        <v>183031.90000000002</v>
      </c>
      <c r="E108" s="396">
        <f t="shared" si="14"/>
        <v>211740</v>
      </c>
      <c r="F108" s="396">
        <f t="shared" si="14"/>
        <v>140834.29999999999</v>
      </c>
      <c r="G108" s="396">
        <f t="shared" si="14"/>
        <v>232775</v>
      </c>
    </row>
    <row r="109" spans="1:7">
      <c r="A109" s="906"/>
      <c r="B109" s="906"/>
      <c r="C109" s="907"/>
      <c r="D109" s="482"/>
      <c r="E109" s="482"/>
      <c r="F109" s="482"/>
      <c r="G109" s="482"/>
    </row>
    <row r="110" spans="1:7" s="929" customFormat="1">
      <c r="A110" s="927" t="s">
        <v>307</v>
      </c>
      <c r="B110" s="928"/>
      <c r="C110" s="927"/>
      <c r="D110" s="482"/>
      <c r="E110" s="482"/>
      <c r="F110" s="482"/>
      <c r="G110" s="482"/>
    </row>
    <row r="111" spans="1:7" s="932" customFormat="1">
      <c r="A111" s="930">
        <v>10</v>
      </c>
      <c r="B111" s="931"/>
      <c r="C111" s="931" t="s">
        <v>308</v>
      </c>
      <c r="D111" s="402">
        <f t="shared" ref="D111:G111" si="15">D112+D117</f>
        <v>1992721.5999999999</v>
      </c>
      <c r="E111" s="402">
        <f t="shared" si="15"/>
        <v>0</v>
      </c>
      <c r="F111" s="402">
        <f t="shared" si="15"/>
        <v>2441305</v>
      </c>
      <c r="G111" s="402">
        <f t="shared" si="15"/>
        <v>0</v>
      </c>
    </row>
    <row r="112" spans="1:7" s="932" customFormat="1">
      <c r="A112" s="933" t="s">
        <v>309</v>
      </c>
      <c r="B112" s="934"/>
      <c r="C112" s="934" t="s">
        <v>310</v>
      </c>
      <c r="D112" s="402">
        <f t="shared" ref="D112:G112" si="16">D113+D114+D115+D116</f>
        <v>1596905.4</v>
      </c>
      <c r="E112" s="402">
        <f t="shared" si="16"/>
        <v>0</v>
      </c>
      <c r="F112" s="402">
        <f t="shared" si="16"/>
        <v>2016865.7</v>
      </c>
      <c r="G112" s="402">
        <f t="shared" si="16"/>
        <v>0</v>
      </c>
    </row>
    <row r="113" spans="1:7" s="932" customFormat="1">
      <c r="A113" s="935" t="s">
        <v>311</v>
      </c>
      <c r="B113" s="936"/>
      <c r="C113" s="936" t="s">
        <v>312</v>
      </c>
      <c r="D113" s="335">
        <v>1085807.6000000001</v>
      </c>
      <c r="E113" s="335">
        <v>0</v>
      </c>
      <c r="F113" s="336">
        <v>1501109.2</v>
      </c>
      <c r="G113" s="336">
        <v>0</v>
      </c>
    </row>
    <row r="114" spans="1:7" s="939" customFormat="1" ht="15" customHeight="1">
      <c r="A114" s="937">
        <v>102</v>
      </c>
      <c r="B114" s="938"/>
      <c r="C114" s="938" t="s">
        <v>313</v>
      </c>
      <c r="D114" s="347">
        <v>54831.199999999997</v>
      </c>
      <c r="E114" s="347">
        <v>0</v>
      </c>
      <c r="F114" s="348">
        <v>0</v>
      </c>
      <c r="G114" s="348">
        <v>0</v>
      </c>
    </row>
    <row r="115" spans="1:7" s="932" customFormat="1">
      <c r="A115" s="935">
        <v>104</v>
      </c>
      <c r="B115" s="936"/>
      <c r="C115" s="936" t="s">
        <v>314</v>
      </c>
      <c r="D115" s="335">
        <v>451411.7</v>
      </c>
      <c r="E115" s="335">
        <v>0</v>
      </c>
      <c r="F115" s="336">
        <v>511284.7</v>
      </c>
      <c r="G115" s="336">
        <v>0</v>
      </c>
    </row>
    <row r="116" spans="1:7" s="932" customFormat="1">
      <c r="A116" s="935">
        <v>106</v>
      </c>
      <c r="B116" s="936"/>
      <c r="C116" s="936" t="s">
        <v>315</v>
      </c>
      <c r="D116" s="335">
        <v>4854.8999999999996</v>
      </c>
      <c r="E116" s="335">
        <v>0</v>
      </c>
      <c r="F116" s="336">
        <v>4471.8</v>
      </c>
      <c r="G116" s="336">
        <v>0</v>
      </c>
    </row>
    <row r="117" spans="1:7" s="932" customFormat="1">
      <c r="A117" s="933" t="s">
        <v>316</v>
      </c>
      <c r="B117" s="934"/>
      <c r="C117" s="934" t="s">
        <v>317</v>
      </c>
      <c r="D117" s="402">
        <f t="shared" ref="D117:G117" si="17">D118+D119+D120</f>
        <v>395816.2</v>
      </c>
      <c r="E117" s="402">
        <f t="shared" si="17"/>
        <v>0</v>
      </c>
      <c r="F117" s="402">
        <f t="shared" si="17"/>
        <v>424439.30000000005</v>
      </c>
      <c r="G117" s="402">
        <f t="shared" si="17"/>
        <v>0</v>
      </c>
    </row>
    <row r="118" spans="1:7" s="932" customFormat="1">
      <c r="A118" s="935">
        <v>107</v>
      </c>
      <c r="B118" s="936"/>
      <c r="C118" s="936" t="s">
        <v>318</v>
      </c>
      <c r="D118" s="335">
        <v>36936.300000000003</v>
      </c>
      <c r="E118" s="335">
        <v>0</v>
      </c>
      <c r="F118" s="336">
        <v>36987.9</v>
      </c>
      <c r="G118" s="336">
        <v>0</v>
      </c>
    </row>
    <row r="119" spans="1:7" s="932" customFormat="1">
      <c r="A119" s="935">
        <v>108</v>
      </c>
      <c r="B119" s="936"/>
      <c r="C119" s="936" t="s">
        <v>319</v>
      </c>
      <c r="D119" s="335">
        <v>358879.9</v>
      </c>
      <c r="E119" s="335">
        <v>0</v>
      </c>
      <c r="F119" s="336">
        <v>387451.4</v>
      </c>
      <c r="G119" s="336">
        <v>0</v>
      </c>
    </row>
    <row r="120" spans="1:7" s="941" customFormat="1" ht="25.5">
      <c r="A120" s="937">
        <v>109</v>
      </c>
      <c r="B120" s="940"/>
      <c r="C120" s="940" t="s">
        <v>320</v>
      </c>
      <c r="D120" s="507">
        <v>0</v>
      </c>
      <c r="E120" s="507">
        <v>0</v>
      </c>
      <c r="F120" s="508">
        <v>0</v>
      </c>
      <c r="G120" s="508">
        <v>0</v>
      </c>
    </row>
    <row r="121" spans="1:7" s="932" customFormat="1">
      <c r="A121" s="933">
        <v>14</v>
      </c>
      <c r="B121" s="934"/>
      <c r="C121" s="934" t="s">
        <v>321</v>
      </c>
      <c r="D121" s="417">
        <f t="shared" ref="D121:G121" si="18">SUM(D122:D130)</f>
        <v>2396053.1</v>
      </c>
      <c r="E121" s="417">
        <f t="shared" si="18"/>
        <v>0</v>
      </c>
      <c r="F121" s="417">
        <f t="shared" si="18"/>
        <v>2410416.9</v>
      </c>
      <c r="G121" s="417">
        <f t="shared" si="18"/>
        <v>0</v>
      </c>
    </row>
    <row r="122" spans="1:7" s="932" customFormat="1">
      <c r="A122" s="935" t="s">
        <v>322</v>
      </c>
      <c r="B122" s="936"/>
      <c r="C122" s="936" t="s">
        <v>323</v>
      </c>
      <c r="D122" s="335">
        <v>1596759.8</v>
      </c>
      <c r="E122" s="335">
        <v>0</v>
      </c>
      <c r="F122" s="336">
        <v>1570964.8</v>
      </c>
      <c r="G122" s="336">
        <v>0</v>
      </c>
    </row>
    <row r="123" spans="1:7" s="932" customFormat="1">
      <c r="A123" s="935">
        <v>144</v>
      </c>
      <c r="B123" s="936"/>
      <c r="C123" s="936" t="s">
        <v>281</v>
      </c>
      <c r="D123" s="335">
        <v>312974.7</v>
      </c>
      <c r="E123" s="335">
        <v>0</v>
      </c>
      <c r="F123" s="336">
        <v>313654</v>
      </c>
      <c r="G123" s="336">
        <v>0</v>
      </c>
    </row>
    <row r="124" spans="1:7" s="932" customFormat="1">
      <c r="A124" s="935">
        <v>145</v>
      </c>
      <c r="B124" s="936"/>
      <c r="C124" s="936" t="s">
        <v>324</v>
      </c>
      <c r="D124" s="509">
        <v>335972.1</v>
      </c>
      <c r="E124" s="509">
        <v>0</v>
      </c>
      <c r="F124" s="510">
        <v>375534.7</v>
      </c>
      <c r="G124" s="510">
        <v>0</v>
      </c>
    </row>
    <row r="125" spans="1:7" s="932" customFormat="1">
      <c r="A125" s="935">
        <v>146</v>
      </c>
      <c r="B125" s="936"/>
      <c r="C125" s="936" t="s">
        <v>325</v>
      </c>
      <c r="D125" s="509">
        <v>150346.5</v>
      </c>
      <c r="E125" s="509">
        <v>0</v>
      </c>
      <c r="F125" s="510">
        <v>150263.4</v>
      </c>
      <c r="G125" s="510">
        <v>0</v>
      </c>
    </row>
    <row r="126" spans="1:7" s="941" customFormat="1" ht="29.45" customHeight="1">
      <c r="A126" s="937" t="s">
        <v>326</v>
      </c>
      <c r="B126" s="940"/>
      <c r="C126" s="940" t="s">
        <v>327</v>
      </c>
      <c r="D126" s="511">
        <v>0</v>
      </c>
      <c r="E126" s="511">
        <v>0</v>
      </c>
      <c r="F126" s="512">
        <v>0</v>
      </c>
      <c r="G126" s="512">
        <v>0</v>
      </c>
    </row>
    <row r="127" spans="1:7" s="932" customFormat="1">
      <c r="A127" s="935">
        <v>1484</v>
      </c>
      <c r="B127" s="936"/>
      <c r="C127" s="936" t="s">
        <v>328</v>
      </c>
      <c r="D127" s="509">
        <v>0</v>
      </c>
      <c r="E127" s="509">
        <v>0</v>
      </c>
      <c r="F127" s="510">
        <v>0</v>
      </c>
      <c r="G127" s="510">
        <v>0</v>
      </c>
    </row>
    <row r="128" spans="1:7" s="932" customFormat="1">
      <c r="A128" s="935">
        <v>1485</v>
      </c>
      <c r="B128" s="936"/>
      <c r="C128" s="936" t="s">
        <v>329</v>
      </c>
      <c r="D128" s="509">
        <v>0</v>
      </c>
      <c r="E128" s="509">
        <v>0</v>
      </c>
      <c r="F128" s="510">
        <v>0</v>
      </c>
      <c r="G128" s="510">
        <v>0</v>
      </c>
    </row>
    <row r="129" spans="1:7" s="932" customFormat="1">
      <c r="A129" s="935">
        <v>1486</v>
      </c>
      <c r="B129" s="936"/>
      <c r="C129" s="936" t="s">
        <v>330</v>
      </c>
      <c r="D129" s="509">
        <v>0</v>
      </c>
      <c r="E129" s="509">
        <v>0</v>
      </c>
      <c r="F129" s="510">
        <v>0</v>
      </c>
      <c r="G129" s="510">
        <v>0</v>
      </c>
    </row>
    <row r="130" spans="1:7" s="932" customFormat="1">
      <c r="A130" s="942">
        <v>1489</v>
      </c>
      <c r="B130" s="943"/>
      <c r="C130" s="943" t="s">
        <v>331</v>
      </c>
      <c r="D130" s="513">
        <v>0</v>
      </c>
      <c r="E130" s="513">
        <v>0</v>
      </c>
      <c r="F130" s="514">
        <v>0</v>
      </c>
      <c r="G130" s="514">
        <v>0</v>
      </c>
    </row>
    <row r="131" spans="1:7" s="929" customFormat="1">
      <c r="A131" s="944">
        <v>1</v>
      </c>
      <c r="B131" s="945"/>
      <c r="C131" s="944" t="s">
        <v>332</v>
      </c>
      <c r="D131" s="428">
        <f t="shared" ref="D131:G131" si="19">D111+D121</f>
        <v>4388774.7</v>
      </c>
      <c r="E131" s="428">
        <f t="shared" si="19"/>
        <v>0</v>
      </c>
      <c r="F131" s="428">
        <f t="shared" si="19"/>
        <v>4851721.9000000004</v>
      </c>
      <c r="G131" s="428">
        <f t="shared" si="19"/>
        <v>0</v>
      </c>
    </row>
    <row r="132" spans="1:7" s="929" customFormat="1">
      <c r="A132" s="906"/>
      <c r="B132" s="906"/>
      <c r="C132" s="907"/>
      <c r="D132" s="482"/>
      <c r="E132" s="482"/>
      <c r="F132" s="482"/>
      <c r="G132" s="482"/>
    </row>
    <row r="133" spans="1:7" s="932" customFormat="1">
      <c r="A133" s="930">
        <v>20</v>
      </c>
      <c r="B133" s="931"/>
      <c r="C133" s="931" t="s">
        <v>333</v>
      </c>
      <c r="D133" s="802">
        <f t="shared" ref="D133:G133" si="20">D134+D140</f>
        <v>5079720.7</v>
      </c>
      <c r="E133" s="802">
        <f t="shared" si="20"/>
        <v>0</v>
      </c>
      <c r="F133" s="802">
        <f t="shared" si="20"/>
        <v>5283311.9000000004</v>
      </c>
      <c r="G133" s="802">
        <f t="shared" si="20"/>
        <v>0</v>
      </c>
    </row>
    <row r="134" spans="1:7" s="932" customFormat="1">
      <c r="A134" s="946" t="s">
        <v>334</v>
      </c>
      <c r="B134" s="934"/>
      <c r="C134" s="934" t="s">
        <v>335</v>
      </c>
      <c r="D134" s="402">
        <f t="shared" ref="D134:G134" si="21">D135+D136+D138+D139</f>
        <v>1507663.7000000002</v>
      </c>
      <c r="E134" s="402">
        <f t="shared" si="21"/>
        <v>0</v>
      </c>
      <c r="F134" s="402">
        <f t="shared" si="21"/>
        <v>1638837.7999999998</v>
      </c>
      <c r="G134" s="402">
        <f t="shared" si="21"/>
        <v>0</v>
      </c>
    </row>
    <row r="135" spans="1:7" s="948" customFormat="1">
      <c r="A135" s="947">
        <v>200</v>
      </c>
      <c r="B135" s="936"/>
      <c r="C135" s="936" t="s">
        <v>336</v>
      </c>
      <c r="D135" s="335">
        <v>1259485.7</v>
      </c>
      <c r="E135" s="335">
        <v>0</v>
      </c>
      <c r="F135" s="336">
        <v>1328908.8999999999</v>
      </c>
      <c r="G135" s="336">
        <v>0</v>
      </c>
    </row>
    <row r="136" spans="1:7" s="948" customFormat="1">
      <c r="A136" s="947">
        <v>201</v>
      </c>
      <c r="B136" s="936"/>
      <c r="C136" s="936" t="s">
        <v>337</v>
      </c>
      <c r="D136" s="335">
        <v>25353.599999999999</v>
      </c>
      <c r="E136" s="335">
        <v>0</v>
      </c>
      <c r="F136" s="336">
        <v>38501.699999999997</v>
      </c>
      <c r="G136" s="336">
        <v>0</v>
      </c>
    </row>
    <row r="137" spans="1:7" s="948" customFormat="1">
      <c r="A137" s="949" t="s">
        <v>338</v>
      </c>
      <c r="B137" s="950"/>
      <c r="C137" s="950" t="s">
        <v>339</v>
      </c>
      <c r="D137" s="515">
        <v>0</v>
      </c>
      <c r="E137" s="515">
        <v>0</v>
      </c>
      <c r="F137" s="516">
        <v>0</v>
      </c>
      <c r="G137" s="516">
        <v>0</v>
      </c>
    </row>
    <row r="138" spans="1:7" s="948" customFormat="1">
      <c r="A138" s="947">
        <v>204</v>
      </c>
      <c r="B138" s="936"/>
      <c r="C138" s="936" t="s">
        <v>340</v>
      </c>
      <c r="D138" s="509">
        <v>206048.8</v>
      </c>
      <c r="E138" s="509">
        <v>0</v>
      </c>
      <c r="F138" s="510">
        <v>251784.2</v>
      </c>
      <c r="G138" s="510">
        <v>0</v>
      </c>
    </row>
    <row r="139" spans="1:7" s="948" customFormat="1">
      <c r="A139" s="947">
        <v>205</v>
      </c>
      <c r="B139" s="936"/>
      <c r="C139" s="936" t="s">
        <v>341</v>
      </c>
      <c r="D139" s="509">
        <v>16775.599999999999</v>
      </c>
      <c r="E139" s="509">
        <v>0</v>
      </c>
      <c r="F139" s="510">
        <v>19643</v>
      </c>
      <c r="G139" s="510">
        <v>0</v>
      </c>
    </row>
    <row r="140" spans="1:7" s="948" customFormat="1">
      <c r="A140" s="946" t="s">
        <v>342</v>
      </c>
      <c r="B140" s="934"/>
      <c r="C140" s="934" t="s">
        <v>343</v>
      </c>
      <c r="D140" s="402">
        <f t="shared" ref="D140:G140" si="22">D141+D143+D144</f>
        <v>3572057</v>
      </c>
      <c r="E140" s="402">
        <f t="shared" si="22"/>
        <v>0</v>
      </c>
      <c r="F140" s="402">
        <f t="shared" si="22"/>
        <v>3644474.1</v>
      </c>
      <c r="G140" s="402">
        <f t="shared" si="22"/>
        <v>0</v>
      </c>
    </row>
    <row r="141" spans="1:7" s="948" customFormat="1">
      <c r="A141" s="947">
        <v>206</v>
      </c>
      <c r="B141" s="936"/>
      <c r="C141" s="936" t="s">
        <v>344</v>
      </c>
      <c r="D141" s="509">
        <v>3091274.3</v>
      </c>
      <c r="E141" s="509">
        <v>0</v>
      </c>
      <c r="F141" s="510">
        <v>3047414.2</v>
      </c>
      <c r="G141" s="510">
        <v>0</v>
      </c>
    </row>
    <row r="142" spans="1:7" s="948" customFormat="1">
      <c r="A142" s="949" t="s">
        <v>345</v>
      </c>
      <c r="B142" s="950"/>
      <c r="C142" s="950" t="s">
        <v>346</v>
      </c>
      <c r="D142" s="515">
        <v>0</v>
      </c>
      <c r="E142" s="515">
        <v>0</v>
      </c>
      <c r="F142" s="516">
        <v>0</v>
      </c>
      <c r="G142" s="516">
        <v>0</v>
      </c>
    </row>
    <row r="143" spans="1:7" s="948" customFormat="1">
      <c r="A143" s="947">
        <v>208</v>
      </c>
      <c r="B143" s="936"/>
      <c r="C143" s="936" t="s">
        <v>347</v>
      </c>
      <c r="D143" s="509">
        <v>480782.7</v>
      </c>
      <c r="E143" s="509">
        <v>0</v>
      </c>
      <c r="F143" s="510">
        <v>552387.4</v>
      </c>
      <c r="G143" s="510">
        <v>0</v>
      </c>
    </row>
    <row r="144" spans="1:7" s="951" customFormat="1" ht="28.9" customHeight="1">
      <c r="A144" s="937">
        <v>209</v>
      </c>
      <c r="B144" s="940"/>
      <c r="C144" s="940" t="s">
        <v>348</v>
      </c>
      <c r="D144" s="511">
        <v>0</v>
      </c>
      <c r="E144" s="511">
        <v>0</v>
      </c>
      <c r="F144" s="512">
        <v>44672.5</v>
      </c>
      <c r="G144" s="512">
        <v>0</v>
      </c>
    </row>
    <row r="145" spans="1:7" s="932" customFormat="1">
      <c r="A145" s="946">
        <v>29</v>
      </c>
      <c r="B145" s="934"/>
      <c r="C145" s="934" t="s">
        <v>349</v>
      </c>
      <c r="D145" s="509">
        <v>-690946.2</v>
      </c>
      <c r="E145" s="509">
        <v>0</v>
      </c>
      <c r="F145" s="510">
        <v>-431590.3</v>
      </c>
      <c r="G145" s="510">
        <v>0</v>
      </c>
    </row>
    <row r="146" spans="1:7" s="932" customFormat="1">
      <c r="A146" s="952" t="s">
        <v>350</v>
      </c>
      <c r="B146" s="953"/>
      <c r="C146" s="953" t="s">
        <v>351</v>
      </c>
      <c r="D146" s="339">
        <v>-690946.2</v>
      </c>
      <c r="E146" s="339">
        <v>0</v>
      </c>
      <c r="F146" s="340">
        <v>-620585.1</v>
      </c>
      <c r="G146" s="340">
        <v>0</v>
      </c>
    </row>
    <row r="147" spans="1:7" s="929" customFormat="1">
      <c r="A147" s="944">
        <v>2</v>
      </c>
      <c r="B147" s="945"/>
      <c r="C147" s="944" t="s">
        <v>352</v>
      </c>
      <c r="D147" s="428">
        <f t="shared" ref="D147:G147" si="23">D133+D145</f>
        <v>4388774.5</v>
      </c>
      <c r="E147" s="428">
        <f t="shared" si="23"/>
        <v>0</v>
      </c>
      <c r="F147" s="428">
        <f t="shared" si="23"/>
        <v>4851721.6000000006</v>
      </c>
      <c r="G147" s="428">
        <f t="shared" si="23"/>
        <v>0</v>
      </c>
    </row>
    <row r="148" spans="1:7" ht="7.5" customHeight="1"/>
    <row r="149" spans="1:7" ht="13.5" customHeight="1">
      <c r="A149" s="954" t="s">
        <v>353</v>
      </c>
      <c r="B149" s="955"/>
      <c r="C149" s="956" t="s">
        <v>354</v>
      </c>
      <c r="D149" s="955"/>
      <c r="E149" s="955"/>
      <c r="F149" s="955"/>
      <c r="G149" s="955"/>
    </row>
    <row r="150" spans="1:7">
      <c r="A150" s="957" t="s">
        <v>355</v>
      </c>
      <c r="B150" s="958"/>
      <c r="C150" s="958" t="s">
        <v>101</v>
      </c>
      <c r="D150" s="446">
        <f t="shared" ref="D150:G150" si="24">D77+SUM(D8:D12)-D30-D31+D16-D33+D59+D63-D73+D64-D74-D54+D20-D35</f>
        <v>-106396.49999999974</v>
      </c>
      <c r="E150" s="446">
        <f t="shared" si="24"/>
        <v>34340.100000000282</v>
      </c>
      <c r="F150" s="446">
        <f t="shared" ref="F150" si="25">F77+SUM(F8:F12)-F30-F31+F16-F33+F59+F63-F73+F64-F74-F54+F20-F35</f>
        <v>216152.7999999999</v>
      </c>
      <c r="G150" s="446">
        <f t="shared" si="24"/>
        <v>108120.89999999973</v>
      </c>
    </row>
    <row r="151" spans="1:7">
      <c r="A151" s="959" t="s">
        <v>356</v>
      </c>
      <c r="B151" s="960"/>
      <c r="C151" s="960" t="s">
        <v>357</v>
      </c>
      <c r="D151" s="450">
        <f t="shared" ref="D151:G151" si="26">IF(D177=0,0,D150/D177)</f>
        <v>-4.1198875605428384E-2</v>
      </c>
      <c r="E151" s="450">
        <f t="shared" si="26"/>
        <v>1.3494790923698962E-2</v>
      </c>
      <c r="F151" s="450">
        <f t="shared" si="26"/>
        <v>7.3913317335117273E-2</v>
      </c>
      <c r="G151" s="450">
        <f t="shared" si="26"/>
        <v>4.0964691510820231E-2</v>
      </c>
    </row>
    <row r="152" spans="1:7" s="964" customFormat="1" ht="25.5">
      <c r="A152" s="961" t="s">
        <v>358</v>
      </c>
      <c r="B152" s="962"/>
      <c r="C152" s="962" t="s">
        <v>359</v>
      </c>
      <c r="D152" s="963">
        <f t="shared" ref="D152:G152" si="27">IF(D107=0,0,D150/D107)</f>
        <v>-0.49917075814052647</v>
      </c>
      <c r="E152" s="963">
        <f t="shared" si="27"/>
        <v>0.13203160444461642</v>
      </c>
      <c r="F152" s="963">
        <f t="shared" si="27"/>
        <v>1.1939711507385202</v>
      </c>
      <c r="G152" s="963">
        <f t="shared" si="27"/>
        <v>0.42476143707399372</v>
      </c>
    </row>
    <row r="153" spans="1:7" s="964" customFormat="1" ht="25.5">
      <c r="A153" s="965" t="s">
        <v>358</v>
      </c>
      <c r="B153" s="966"/>
      <c r="C153" s="966" t="s">
        <v>360</v>
      </c>
      <c r="D153" s="967">
        <f t="shared" ref="D153:G153" si="28">IF(0=D108,0,D150/D108)</f>
        <v>-0.581300308853264</v>
      </c>
      <c r="E153" s="967">
        <f t="shared" si="28"/>
        <v>0.16218050439218043</v>
      </c>
      <c r="F153" s="967">
        <f t="shared" si="28"/>
        <v>1.5348022463277762</v>
      </c>
      <c r="G153" s="967">
        <f t="shared" si="28"/>
        <v>0.46448673611856828</v>
      </c>
    </row>
    <row r="154" spans="1:7" ht="25.5">
      <c r="A154" s="968" t="s">
        <v>361</v>
      </c>
      <c r="B154" s="969"/>
      <c r="C154" s="969" t="s">
        <v>362</v>
      </c>
      <c r="D154" s="463">
        <f t="shared" ref="D154:G154" si="29">D150-D107</f>
        <v>-319542.99999999977</v>
      </c>
      <c r="E154" s="463">
        <f t="shared" si="29"/>
        <v>-225749.89999999973</v>
      </c>
      <c r="F154" s="463">
        <f t="shared" si="29"/>
        <v>35115.929999999906</v>
      </c>
      <c r="G154" s="463">
        <f t="shared" si="29"/>
        <v>-146424.10000000027</v>
      </c>
    </row>
    <row r="155" spans="1:7" ht="25.5">
      <c r="A155" s="965" t="s">
        <v>363</v>
      </c>
      <c r="B155" s="970"/>
      <c r="C155" s="970" t="s">
        <v>364</v>
      </c>
      <c r="D155" s="464">
        <f t="shared" ref="D155:G155" si="30">D150-D108</f>
        <v>-289428.39999999979</v>
      </c>
      <c r="E155" s="464">
        <f t="shared" si="30"/>
        <v>-177399.89999999973</v>
      </c>
      <c r="F155" s="464">
        <f t="shared" si="30"/>
        <v>75318.499999999913</v>
      </c>
      <c r="G155" s="464">
        <f t="shared" si="30"/>
        <v>-124654.10000000027</v>
      </c>
    </row>
    <row r="156" spans="1:7">
      <c r="A156" s="971" t="s">
        <v>365</v>
      </c>
      <c r="B156" s="958"/>
      <c r="C156" s="958" t="s">
        <v>366</v>
      </c>
      <c r="D156" s="465">
        <f t="shared" ref="D156:G156" si="31">D135+D136-D137+D141-D142</f>
        <v>4376113.5999999996</v>
      </c>
      <c r="E156" s="465">
        <f t="shared" si="31"/>
        <v>0</v>
      </c>
      <c r="F156" s="465">
        <f t="shared" si="31"/>
        <v>4414824.8</v>
      </c>
      <c r="G156" s="465">
        <f t="shared" si="31"/>
        <v>0</v>
      </c>
    </row>
    <row r="157" spans="1:7">
      <c r="A157" s="972" t="s">
        <v>367</v>
      </c>
      <c r="B157" s="973"/>
      <c r="C157" s="973" t="s">
        <v>368</v>
      </c>
      <c r="D157" s="469">
        <f t="shared" ref="D157:G157" si="32">IF(D177=0,0,D156/D177)</f>
        <v>1.6945196490638677</v>
      </c>
      <c r="E157" s="469">
        <f t="shared" si="32"/>
        <v>0</v>
      </c>
      <c r="F157" s="469">
        <f t="shared" si="32"/>
        <v>1.5096466315557595</v>
      </c>
      <c r="G157" s="469">
        <f t="shared" si="32"/>
        <v>0</v>
      </c>
    </row>
    <row r="158" spans="1:7">
      <c r="A158" s="971" t="s">
        <v>369</v>
      </c>
      <c r="B158" s="958"/>
      <c r="C158" s="958" t="s">
        <v>370</v>
      </c>
      <c r="D158" s="465">
        <f t="shared" ref="D158:G158" si="33">D133-D142-D111</f>
        <v>3086999.1000000006</v>
      </c>
      <c r="E158" s="465">
        <f t="shared" si="33"/>
        <v>0</v>
      </c>
      <c r="F158" s="465">
        <f t="shared" si="33"/>
        <v>2842006.9000000004</v>
      </c>
      <c r="G158" s="465">
        <f t="shared" si="33"/>
        <v>0</v>
      </c>
    </row>
    <row r="159" spans="1:7">
      <c r="A159" s="974" t="s">
        <v>371</v>
      </c>
      <c r="B159" s="960"/>
      <c r="C159" s="960" t="s">
        <v>372</v>
      </c>
      <c r="D159" s="470">
        <f t="shared" ref="D159:G159" si="34">D121-D123-D124-D142-D145</f>
        <v>2438052.5</v>
      </c>
      <c r="E159" s="470">
        <f t="shared" si="34"/>
        <v>0</v>
      </c>
      <c r="F159" s="470">
        <f t="shared" si="34"/>
        <v>2152818.5</v>
      </c>
      <c r="G159" s="470">
        <f t="shared" si="34"/>
        <v>0</v>
      </c>
    </row>
    <row r="160" spans="1:7">
      <c r="A160" s="974" t="s">
        <v>373</v>
      </c>
      <c r="B160" s="960"/>
      <c r="C160" s="960" t="s">
        <v>374</v>
      </c>
      <c r="D160" s="471">
        <f t="shared" ref="D160:G160" si="35">IF(D175=0,"-",1000*D158/D175)</f>
        <v>10758.98098096005</v>
      </c>
      <c r="E160" s="471" t="str">
        <f t="shared" si="35"/>
        <v>-</v>
      </c>
      <c r="F160" s="471">
        <f t="shared" si="35"/>
        <v>9855.7256355748541</v>
      </c>
      <c r="G160" s="471" t="str">
        <f t="shared" si="35"/>
        <v>-</v>
      </c>
    </row>
    <row r="161" spans="1:7">
      <c r="A161" s="974" t="s">
        <v>373</v>
      </c>
      <c r="B161" s="960"/>
      <c r="C161" s="960" t="s">
        <v>375</v>
      </c>
      <c r="D161" s="470">
        <f t="shared" ref="D161:G161" si="36">IF(D175=0,0,1000*(D159/D175))</f>
        <v>8497.2361922885229</v>
      </c>
      <c r="E161" s="470">
        <f t="shared" si="36"/>
        <v>0</v>
      </c>
      <c r="F161" s="470">
        <f t="shared" si="36"/>
        <v>7465.7061807942127</v>
      </c>
      <c r="G161" s="470">
        <f t="shared" si="36"/>
        <v>0</v>
      </c>
    </row>
    <row r="162" spans="1:7">
      <c r="A162" s="972" t="s">
        <v>376</v>
      </c>
      <c r="B162" s="973"/>
      <c r="C162" s="973" t="s">
        <v>377</v>
      </c>
      <c r="D162" s="469">
        <f t="shared" ref="D162:G162" si="37">IF((D22+D23+D65+D66)=0,0,D158/(D22+D23+D65+D66))</f>
        <v>1.7900559492674688</v>
      </c>
      <c r="E162" s="469">
        <f t="shared" si="37"/>
        <v>0</v>
      </c>
      <c r="F162" s="469">
        <f t="shared" si="37"/>
        <v>1.5423868253349393</v>
      </c>
      <c r="G162" s="469">
        <f t="shared" si="37"/>
        <v>0</v>
      </c>
    </row>
    <row r="163" spans="1:7">
      <c r="A163" s="974" t="s">
        <v>378</v>
      </c>
      <c r="B163" s="960"/>
      <c r="C163" s="960" t="s">
        <v>349</v>
      </c>
      <c r="D163" s="446">
        <f t="shared" ref="D163:G163" si="38">D145</f>
        <v>-690946.2</v>
      </c>
      <c r="E163" s="446">
        <f t="shared" si="38"/>
        <v>0</v>
      </c>
      <c r="F163" s="446">
        <f t="shared" si="38"/>
        <v>-431590.3</v>
      </c>
      <c r="G163" s="446">
        <f t="shared" si="38"/>
        <v>0</v>
      </c>
    </row>
    <row r="164" spans="1:7" ht="25.5">
      <c r="A164" s="965" t="s">
        <v>380</v>
      </c>
      <c r="B164" s="975"/>
      <c r="C164" s="975" t="s">
        <v>381</v>
      </c>
      <c r="D164" s="459">
        <f t="shared" ref="D164:G164" si="39">IF(D178=0,0,D146/D178)</f>
        <v>-0.24703975243473772</v>
      </c>
      <c r="E164" s="459">
        <f t="shared" si="39"/>
        <v>0</v>
      </c>
      <c r="F164" s="459">
        <f t="shared" si="39"/>
        <v>-0.2260044090491046</v>
      </c>
      <c r="G164" s="459">
        <f t="shared" si="39"/>
        <v>0</v>
      </c>
    </row>
    <row r="165" spans="1:7">
      <c r="A165" s="976" t="s">
        <v>382</v>
      </c>
      <c r="B165" s="977"/>
      <c r="C165" s="977" t="s">
        <v>383</v>
      </c>
      <c r="D165" s="477">
        <f t="shared" ref="D165:G165" si="40">IF(D177=0,0,D180/D177)</f>
        <v>4.3548760202187807E-2</v>
      </c>
      <c r="E165" s="477">
        <f t="shared" si="40"/>
        <v>3.7005131856770145E-2</v>
      </c>
      <c r="F165" s="477">
        <f t="shared" si="40"/>
        <v>8.0854035006179367E-2</v>
      </c>
      <c r="G165" s="477">
        <f t="shared" si="40"/>
        <v>3.8163490723404594E-2</v>
      </c>
    </row>
    <row r="166" spans="1:7">
      <c r="A166" s="974" t="s">
        <v>384</v>
      </c>
      <c r="B166" s="960"/>
      <c r="C166" s="960" t="s">
        <v>251</v>
      </c>
      <c r="D166" s="446">
        <f t="shared" ref="D166:G166" si="41">D55</f>
        <v>90527.6</v>
      </c>
      <c r="E166" s="446">
        <f t="shared" si="41"/>
        <v>61432.700000000004</v>
      </c>
      <c r="F166" s="446">
        <f t="shared" si="41"/>
        <v>47773.300000000017</v>
      </c>
      <c r="G166" s="446">
        <f t="shared" si="41"/>
        <v>63930.499999999993</v>
      </c>
    </row>
    <row r="167" spans="1:7">
      <c r="A167" s="972" t="s">
        <v>385</v>
      </c>
      <c r="B167" s="973"/>
      <c r="C167" s="973" t="s">
        <v>386</v>
      </c>
      <c r="D167" s="469">
        <f t="shared" ref="D167:G167" si="42">IF(0=D111,0,(D44+D45+D46+D47+D48)/D111)</f>
        <v>3.1919009659954513E-2</v>
      </c>
      <c r="E167" s="469">
        <f t="shared" si="42"/>
        <v>0</v>
      </c>
      <c r="F167" s="469">
        <f t="shared" si="42"/>
        <v>2.7142614298500185E-2</v>
      </c>
      <c r="G167" s="469">
        <f t="shared" si="42"/>
        <v>0</v>
      </c>
    </row>
    <row r="168" spans="1:7">
      <c r="A168" s="974" t="s">
        <v>387</v>
      </c>
      <c r="B168" s="958"/>
      <c r="C168" s="958" t="s">
        <v>388</v>
      </c>
      <c r="D168" s="446">
        <f t="shared" ref="D168:G168" si="43">D38-D44</f>
        <v>25437.3</v>
      </c>
      <c r="E168" s="446">
        <f t="shared" si="43"/>
        <v>25499.5</v>
      </c>
      <c r="F168" s="446">
        <f t="shared" si="43"/>
        <v>69738.100000000006</v>
      </c>
      <c r="G168" s="446">
        <f t="shared" si="43"/>
        <v>26727.8</v>
      </c>
    </row>
    <row r="169" spans="1:7">
      <c r="A169" s="972" t="s">
        <v>389</v>
      </c>
      <c r="B169" s="973"/>
      <c r="C169" s="973" t="s">
        <v>390</v>
      </c>
      <c r="D169" s="450">
        <f t="shared" ref="D169:G169" si="44">IF(D177=0,0,D168/D177)</f>
        <v>9.8498367750627681E-3</v>
      </c>
      <c r="E169" s="450">
        <f t="shared" si="44"/>
        <v>1.0020658680634559E-2</v>
      </c>
      <c r="F169" s="450">
        <f t="shared" si="44"/>
        <v>2.3846900505791017E-2</v>
      </c>
      <c r="G169" s="450">
        <f t="shared" si="44"/>
        <v>1.0126590527482694E-2</v>
      </c>
    </row>
    <row r="170" spans="1:7">
      <c r="A170" s="974" t="s">
        <v>391</v>
      </c>
      <c r="B170" s="960"/>
      <c r="C170" s="960" t="s">
        <v>392</v>
      </c>
      <c r="D170" s="446">
        <f t="shared" ref="D170:G170" si="45">SUM(D82:D87)+SUM(D89:D94)</f>
        <v>231748.30000000002</v>
      </c>
      <c r="E170" s="446">
        <f t="shared" si="45"/>
        <v>288100</v>
      </c>
      <c r="F170" s="446">
        <f t="shared" ref="F170" si="46">SUM(F82:F87)+SUM(F89:F94)</f>
        <v>234384.97</v>
      </c>
      <c r="G170" s="446">
        <f t="shared" si="45"/>
        <v>276827</v>
      </c>
    </row>
    <row r="171" spans="1:7">
      <c r="A171" s="974" t="s">
        <v>393</v>
      </c>
      <c r="B171" s="960"/>
      <c r="C171" s="960" t="s">
        <v>394</v>
      </c>
      <c r="D171" s="470">
        <f t="shared" ref="D171:G171" si="47">SUM(D96:D102)+SUM(D104:D105)</f>
        <v>18601.8</v>
      </c>
      <c r="E171" s="470">
        <f t="shared" si="47"/>
        <v>28010</v>
      </c>
      <c r="F171" s="470">
        <f t="shared" ref="F171" si="48">SUM(F96:F102)+SUM(F104:F105)</f>
        <v>53348.100000000006</v>
      </c>
      <c r="G171" s="470">
        <f t="shared" si="47"/>
        <v>22282</v>
      </c>
    </row>
    <row r="172" spans="1:7">
      <c r="A172" s="976" t="s">
        <v>395</v>
      </c>
      <c r="B172" s="977"/>
      <c r="C172" s="977" t="s">
        <v>396</v>
      </c>
      <c r="D172" s="477">
        <f t="shared" ref="D172:G172" si="49">IF(D184=0,0,D170/D184)</f>
        <v>7.9579371433388682E-2</v>
      </c>
      <c r="E172" s="477">
        <f t="shared" si="49"/>
        <v>0.10352400603479196</v>
      </c>
      <c r="F172" s="477">
        <f t="shared" si="49"/>
        <v>8.3399666828989735E-2</v>
      </c>
      <c r="G172" s="477">
        <f t="shared" si="49"/>
        <v>9.9521613047736573E-2</v>
      </c>
    </row>
    <row r="173" spans="1:7">
      <c r="A173" s="978"/>
    </row>
    <row r="174" spans="1:7">
      <c r="A174" s="979" t="s">
        <v>397</v>
      </c>
      <c r="B174" s="980"/>
      <c r="C174" s="981"/>
      <c r="D174" s="482"/>
      <c r="E174" s="482"/>
      <c r="F174" s="482"/>
      <c r="G174" s="482"/>
    </row>
    <row r="175" spans="1:7" s="857" customFormat="1">
      <c r="A175" s="982" t="s">
        <v>398</v>
      </c>
      <c r="B175" s="980"/>
      <c r="C175" s="980" t="s">
        <v>399</v>
      </c>
      <c r="D175" s="983">
        <v>286923</v>
      </c>
      <c r="E175" s="983"/>
      <c r="F175" s="984">
        <v>288361</v>
      </c>
      <c r="G175" s="984"/>
    </row>
    <row r="176" spans="1:7">
      <c r="A176" s="979" t="s">
        <v>400</v>
      </c>
      <c r="B176" s="980"/>
      <c r="C176" s="980"/>
      <c r="D176" s="980"/>
      <c r="E176" s="980"/>
      <c r="F176" s="980"/>
      <c r="G176" s="980"/>
    </row>
    <row r="177" spans="1:7">
      <c r="A177" s="982" t="s">
        <v>401</v>
      </c>
      <c r="B177" s="980"/>
      <c r="C177" s="980" t="s">
        <v>402</v>
      </c>
      <c r="D177" s="985">
        <f t="shared" ref="D177:G177" si="50">SUM(D22:D32)+SUM(D44:D53)+SUM(D65:D72)+D75</f>
        <v>2582509.8000000003</v>
      </c>
      <c r="E177" s="985">
        <f t="shared" si="50"/>
        <v>2544693</v>
      </c>
      <c r="F177" s="985">
        <f t="shared" ref="F177" si="51">SUM(F22:F32)+SUM(F44:F53)+SUM(F65:F72)+F75</f>
        <v>2924409.4</v>
      </c>
      <c r="G177" s="985">
        <f t="shared" si="50"/>
        <v>2639368.1</v>
      </c>
    </row>
    <row r="178" spans="1:7">
      <c r="A178" s="982" t="s">
        <v>403</v>
      </c>
      <c r="B178" s="980"/>
      <c r="C178" s="980" t="s">
        <v>404</v>
      </c>
      <c r="D178" s="985">
        <f t="shared" ref="D178:G178" si="52">D78-D17-D20-D59-D63-D64</f>
        <v>2796902.9</v>
      </c>
      <c r="E178" s="985">
        <f t="shared" si="52"/>
        <v>2563631</v>
      </c>
      <c r="F178" s="985">
        <f t="shared" si="52"/>
        <v>2745898.1999999997</v>
      </c>
      <c r="G178" s="985">
        <f t="shared" si="52"/>
        <v>2578865.9000000004</v>
      </c>
    </row>
    <row r="179" spans="1:7">
      <c r="A179" s="982"/>
      <c r="B179" s="980"/>
      <c r="C179" s="980" t="s">
        <v>405</v>
      </c>
      <c r="D179" s="985">
        <f t="shared" ref="D179:G179" si="53">D178+D170</f>
        <v>3028651.1999999997</v>
      </c>
      <c r="E179" s="985">
        <f t="shared" si="53"/>
        <v>2851731</v>
      </c>
      <c r="F179" s="985">
        <f t="shared" si="53"/>
        <v>2980283.17</v>
      </c>
      <c r="G179" s="985">
        <f t="shared" si="53"/>
        <v>2855692.9000000004</v>
      </c>
    </row>
    <row r="180" spans="1:7">
      <c r="A180" s="982" t="s">
        <v>406</v>
      </c>
      <c r="B180" s="980"/>
      <c r="C180" s="980" t="s">
        <v>407</v>
      </c>
      <c r="D180" s="985">
        <f t="shared" ref="D180:G180" si="54">D38-D44+D8+D9+D10+D16-D33</f>
        <v>112465.1</v>
      </c>
      <c r="E180" s="985">
        <f t="shared" si="54"/>
        <v>94166.7</v>
      </c>
      <c r="F180" s="985">
        <f t="shared" si="54"/>
        <v>236450.3</v>
      </c>
      <c r="G180" s="985">
        <f t="shared" si="54"/>
        <v>100727.50000000001</v>
      </c>
    </row>
    <row r="181" spans="1:7" ht="27.6" customHeight="1">
      <c r="A181" s="986" t="s">
        <v>408</v>
      </c>
      <c r="B181" s="987"/>
      <c r="C181" s="987" t="s">
        <v>409</v>
      </c>
      <c r="D181" s="491">
        <f t="shared" ref="D181:G181" si="55">D22+D23+D24+D25+D26+D29+SUM(D44:D47)+SUM(D49:D53)-D54+D32-D33+SUM(D65:D70)+D72</f>
        <v>2578767.9000000004</v>
      </c>
      <c r="E181" s="491">
        <f t="shared" si="55"/>
        <v>2529253.9000000004</v>
      </c>
      <c r="F181" s="491">
        <f t="shared" ref="F181" si="56">F22+F23+F24+F25+F26+F29+SUM(F44:F47)+SUM(F49:F53)-F54+F32-F33+SUM(F65:F70)+F72</f>
        <v>2762880.3</v>
      </c>
      <c r="G181" s="491">
        <f t="shared" si="55"/>
        <v>2612937.1</v>
      </c>
    </row>
    <row r="182" spans="1:7">
      <c r="A182" s="988" t="s">
        <v>410</v>
      </c>
      <c r="B182" s="987"/>
      <c r="C182" s="987" t="s">
        <v>411</v>
      </c>
      <c r="D182" s="491">
        <f t="shared" ref="D182:G182" si="57">D181+D171</f>
        <v>2597369.7000000002</v>
      </c>
      <c r="E182" s="491">
        <f t="shared" si="57"/>
        <v>2557263.9000000004</v>
      </c>
      <c r="F182" s="491">
        <f t="shared" si="57"/>
        <v>2816228.4</v>
      </c>
      <c r="G182" s="491">
        <f t="shared" si="57"/>
        <v>2635219.1</v>
      </c>
    </row>
    <row r="183" spans="1:7">
      <c r="A183" s="988" t="s">
        <v>412</v>
      </c>
      <c r="B183" s="987"/>
      <c r="C183" s="987" t="s">
        <v>413</v>
      </c>
      <c r="D183" s="491">
        <f t="shared" ref="D183:G183" si="58">D4+D5-D7+D38+D39+D40+D41+D43+D13-D16+D57+D58+D60+D62</f>
        <v>2680417.1999999997</v>
      </c>
      <c r="E183" s="491">
        <f t="shared" si="58"/>
        <v>2494829.4000000004</v>
      </c>
      <c r="F183" s="491">
        <f t="shared" si="58"/>
        <v>2575997.6000000006</v>
      </c>
      <c r="G183" s="491">
        <f t="shared" si="58"/>
        <v>2504749.6999999997</v>
      </c>
    </row>
    <row r="184" spans="1:7">
      <c r="A184" s="988" t="s">
        <v>414</v>
      </c>
      <c r="B184" s="987"/>
      <c r="C184" s="987" t="s">
        <v>415</v>
      </c>
      <c r="D184" s="491">
        <f t="shared" ref="D184:G184" si="59">D183+D170</f>
        <v>2912165.4999999995</v>
      </c>
      <c r="E184" s="491">
        <f t="shared" si="59"/>
        <v>2782929.4000000004</v>
      </c>
      <c r="F184" s="491">
        <f t="shared" si="59"/>
        <v>2810382.5700000008</v>
      </c>
      <c r="G184" s="491">
        <f t="shared" si="59"/>
        <v>2781576.6999999997</v>
      </c>
    </row>
    <row r="185" spans="1:7">
      <c r="A185" s="988"/>
      <c r="B185" s="987"/>
      <c r="C185" s="987" t="s">
        <v>416</v>
      </c>
      <c r="D185" s="491">
        <f t="shared" ref="D185:G186" si="60">D181-D183</f>
        <v>-101649.29999999935</v>
      </c>
      <c r="E185" s="491">
        <f t="shared" si="60"/>
        <v>34424.5</v>
      </c>
      <c r="F185" s="491">
        <f t="shared" si="60"/>
        <v>186882.69999999925</v>
      </c>
      <c r="G185" s="491">
        <f t="shared" si="60"/>
        <v>108187.40000000037</v>
      </c>
    </row>
    <row r="186" spans="1:7">
      <c r="A186" s="988"/>
      <c r="B186" s="987"/>
      <c r="C186" s="987" t="s">
        <v>417</v>
      </c>
      <c r="D186" s="491">
        <f t="shared" si="60"/>
        <v>-314795.79999999935</v>
      </c>
      <c r="E186" s="491">
        <f t="shared" si="60"/>
        <v>-225665.5</v>
      </c>
      <c r="F186" s="491">
        <f t="shared" si="60"/>
        <v>5845.8299999991432</v>
      </c>
      <c r="G186" s="491">
        <f t="shared" si="60"/>
        <v>-146357.59999999963</v>
      </c>
    </row>
  </sheetData>
  <sheetProtection selectLockedCells="1" sort="0" autoFilter="0" pivotTables="0"/>
  <autoFilter ref="A1:AR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70" fitToHeight="4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7" max="2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9"/>
  <sheetViews>
    <sheetView view="pageLayout" zoomScaleNormal="115" workbookViewId="0">
      <selection activeCell="C208" sqref="C208"/>
    </sheetView>
  </sheetViews>
  <sheetFormatPr baseColWidth="10" defaultColWidth="11.42578125" defaultRowHeight="12.75"/>
  <cols>
    <col min="1" max="1" width="15.140625" style="276" customWidth="1"/>
    <col min="2" max="2" width="3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2" s="266" customFormat="1" ht="18" customHeight="1">
      <c r="A1" s="989" t="s">
        <v>189</v>
      </c>
      <c r="B1" s="989" t="s">
        <v>426</v>
      </c>
      <c r="C1" s="989" t="s">
        <v>427</v>
      </c>
      <c r="D1" s="262" t="s">
        <v>23</v>
      </c>
      <c r="E1" s="263" t="s">
        <v>22</v>
      </c>
      <c r="F1" s="262" t="s">
        <v>23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</row>
    <row r="2" spans="1:42" s="272" customFormat="1" ht="15" customHeight="1">
      <c r="A2" s="267"/>
      <c r="B2" s="268"/>
      <c r="C2" s="269" t="s">
        <v>191</v>
      </c>
      <c r="D2" s="270">
        <v>2016</v>
      </c>
      <c r="E2" s="271">
        <v>2017</v>
      </c>
      <c r="F2" s="270">
        <v>2017</v>
      </c>
      <c r="G2" s="271">
        <v>2018</v>
      </c>
    </row>
    <row r="3" spans="1:42" ht="15" customHeight="1">
      <c r="A3" s="273" t="s">
        <v>192</v>
      </c>
      <c r="B3" s="274"/>
      <c r="C3" s="274"/>
      <c r="D3" s="275"/>
      <c r="E3" s="275"/>
      <c r="F3" s="275"/>
      <c r="G3" s="275"/>
    </row>
    <row r="4" spans="1:42" s="282" customFormat="1" ht="12.75" customHeight="1">
      <c r="A4" s="494">
        <v>30</v>
      </c>
      <c r="B4" s="495"/>
      <c r="C4" s="279" t="s">
        <v>33</v>
      </c>
      <c r="D4" s="280">
        <v>1589950.8060000001</v>
      </c>
      <c r="E4" s="280">
        <v>1229673.497</v>
      </c>
      <c r="F4" s="281">
        <v>1218634.649</v>
      </c>
      <c r="G4" s="281">
        <v>1232898</v>
      </c>
    </row>
    <row r="5" spans="1:42" s="282" customFormat="1" ht="12.75" customHeight="1">
      <c r="A5" s="283">
        <v>31</v>
      </c>
      <c r="B5" s="284"/>
      <c r="C5" s="285" t="s">
        <v>193</v>
      </c>
      <c r="D5" s="286">
        <v>457478.80300000001</v>
      </c>
      <c r="E5" s="286">
        <v>457381.93</v>
      </c>
      <c r="F5" s="287">
        <v>441289.92599999998</v>
      </c>
      <c r="G5" s="287">
        <v>442303</v>
      </c>
    </row>
    <row r="6" spans="1:42" s="282" customFormat="1" ht="12.75" customHeight="1">
      <c r="A6" s="288" t="s">
        <v>36</v>
      </c>
      <c r="B6" s="289"/>
      <c r="C6" s="290" t="s">
        <v>194</v>
      </c>
      <c r="D6" s="286">
        <v>41849.485000000001</v>
      </c>
      <c r="E6" s="286">
        <v>38093.048999999999</v>
      </c>
      <c r="F6" s="287">
        <v>43326.8</v>
      </c>
      <c r="G6" s="287">
        <v>37574</v>
      </c>
    </row>
    <row r="7" spans="1:42" s="282" customFormat="1" ht="12.75" customHeight="1">
      <c r="A7" s="288" t="s">
        <v>195</v>
      </c>
      <c r="B7" s="289"/>
      <c r="C7" s="290" t="s">
        <v>196</v>
      </c>
      <c r="D7" s="286">
        <v>-1208.971</v>
      </c>
      <c r="E7" s="286">
        <v>121.3</v>
      </c>
      <c r="F7" s="287">
        <v>-3740.5010000000002</v>
      </c>
      <c r="G7" s="287">
        <v>100.7</v>
      </c>
    </row>
    <row r="8" spans="1:42" s="282" customFormat="1" ht="12.75" customHeight="1">
      <c r="A8" s="291">
        <v>330</v>
      </c>
      <c r="B8" s="284"/>
      <c r="C8" s="285" t="s">
        <v>197</v>
      </c>
      <c r="D8" s="286">
        <v>170293.23594000001</v>
      </c>
      <c r="E8" s="286">
        <v>181965.97</v>
      </c>
      <c r="F8" s="287">
        <v>175423.47302999999</v>
      </c>
      <c r="G8" s="287">
        <v>177973.2</v>
      </c>
    </row>
    <row r="9" spans="1:42" s="282" customFormat="1" ht="12.75" customHeight="1">
      <c r="A9" s="291">
        <v>332</v>
      </c>
      <c r="B9" s="284"/>
      <c r="C9" s="285" t="s">
        <v>198</v>
      </c>
      <c r="D9" s="286">
        <v>7708.7016100000001</v>
      </c>
      <c r="E9" s="286">
        <v>5382.5190000000011</v>
      </c>
      <c r="F9" s="287">
        <v>7024.6838700000008</v>
      </c>
      <c r="G9" s="287">
        <v>7722.76</v>
      </c>
    </row>
    <row r="10" spans="1:42" s="282" customFormat="1" ht="12.75" customHeight="1">
      <c r="A10" s="291">
        <v>339</v>
      </c>
      <c r="B10" s="284"/>
      <c r="C10" s="285" t="s">
        <v>199</v>
      </c>
      <c r="D10" s="286">
        <v>0</v>
      </c>
      <c r="E10" s="286">
        <v>0</v>
      </c>
      <c r="F10" s="287">
        <v>0</v>
      </c>
      <c r="G10" s="287">
        <v>0</v>
      </c>
    </row>
    <row r="11" spans="1:42" s="282" customFormat="1" ht="12.75" customHeight="1">
      <c r="A11" s="283">
        <v>350</v>
      </c>
      <c r="B11" s="284"/>
      <c r="C11" s="285" t="s">
        <v>200</v>
      </c>
      <c r="D11" s="286">
        <v>0</v>
      </c>
      <c r="E11" s="286">
        <v>0</v>
      </c>
      <c r="F11" s="287">
        <v>0</v>
      </c>
      <c r="G11" s="287">
        <v>0</v>
      </c>
    </row>
    <row r="12" spans="1:42" s="295" customFormat="1">
      <c r="A12" s="292">
        <v>351</v>
      </c>
      <c r="B12" s="293"/>
      <c r="C12" s="294" t="s">
        <v>201</v>
      </c>
      <c r="D12" s="286">
        <v>0</v>
      </c>
      <c r="E12" s="286">
        <v>0</v>
      </c>
      <c r="F12" s="287">
        <v>0</v>
      </c>
      <c r="G12" s="287">
        <v>0</v>
      </c>
    </row>
    <row r="13" spans="1:42" s="282" customFormat="1" ht="12.75" customHeight="1">
      <c r="A13" s="283">
        <v>36</v>
      </c>
      <c r="B13" s="284"/>
      <c r="C13" s="285" t="s">
        <v>202</v>
      </c>
      <c r="D13" s="286">
        <v>2537284.6277200002</v>
      </c>
      <c r="E13" s="286">
        <v>1945956.291</v>
      </c>
      <c r="F13" s="287">
        <v>1986882.3197399999</v>
      </c>
      <c r="G13" s="287">
        <v>2024455.74</v>
      </c>
    </row>
    <row r="14" spans="1:42" s="282" customFormat="1" ht="12.75" customHeight="1">
      <c r="A14" s="296" t="s">
        <v>203</v>
      </c>
      <c r="B14" s="284"/>
      <c r="C14" s="297" t="s">
        <v>204</v>
      </c>
      <c r="D14" s="286">
        <v>269007.42200000002</v>
      </c>
      <c r="E14" s="286">
        <v>268245.5</v>
      </c>
      <c r="F14" s="287">
        <v>266594.78889999999</v>
      </c>
      <c r="G14" s="287">
        <v>271572.5</v>
      </c>
    </row>
    <row r="15" spans="1:42" s="282" customFormat="1" ht="12.75" customHeight="1">
      <c r="A15" s="296" t="s">
        <v>205</v>
      </c>
      <c r="B15" s="284"/>
      <c r="C15" s="297" t="s">
        <v>206</v>
      </c>
      <c r="D15" s="286">
        <v>8604.523000000001</v>
      </c>
      <c r="E15" s="286">
        <v>8532.5</v>
      </c>
      <c r="F15" s="287">
        <v>8905.5856399999993</v>
      </c>
      <c r="G15" s="287">
        <v>8428.5</v>
      </c>
    </row>
    <row r="16" spans="1:42" s="303" customFormat="1" ht="26.25" customHeight="1">
      <c r="A16" s="296" t="s">
        <v>207</v>
      </c>
      <c r="B16" s="496"/>
      <c r="C16" s="297" t="s">
        <v>208</v>
      </c>
      <c r="D16" s="286">
        <v>631625.68200000003</v>
      </c>
      <c r="E16" s="286">
        <v>14609.536</v>
      </c>
      <c r="F16" s="287">
        <v>55184.710339999998</v>
      </c>
      <c r="G16" s="287">
        <v>30145.96</v>
      </c>
    </row>
    <row r="17" spans="1:7" s="304" customFormat="1">
      <c r="A17" s="283">
        <v>37</v>
      </c>
      <c r="B17" s="284"/>
      <c r="C17" s="285" t="s">
        <v>209</v>
      </c>
      <c r="D17" s="286">
        <v>0</v>
      </c>
      <c r="E17" s="286">
        <v>0</v>
      </c>
      <c r="F17" s="287">
        <v>0</v>
      </c>
      <c r="G17" s="287">
        <v>0</v>
      </c>
    </row>
    <row r="18" spans="1:7" s="304" customFormat="1">
      <c r="A18" s="327" t="s">
        <v>210</v>
      </c>
      <c r="B18" s="289"/>
      <c r="C18" s="290" t="s">
        <v>211</v>
      </c>
      <c r="D18" s="286">
        <v>0</v>
      </c>
      <c r="E18" s="286">
        <v>0</v>
      </c>
      <c r="F18" s="287">
        <v>0</v>
      </c>
      <c r="G18" s="287">
        <v>0</v>
      </c>
    </row>
    <row r="19" spans="1:7" s="304" customFormat="1">
      <c r="A19" s="327" t="s">
        <v>212</v>
      </c>
      <c r="B19" s="289"/>
      <c r="C19" s="290" t="s">
        <v>213</v>
      </c>
      <c r="D19" s="286">
        <v>0</v>
      </c>
      <c r="E19" s="286">
        <v>0</v>
      </c>
      <c r="F19" s="287">
        <v>0</v>
      </c>
      <c r="G19" s="287">
        <v>0</v>
      </c>
    </row>
    <row r="20" spans="1:7" s="282" customFormat="1" ht="12.75" customHeight="1">
      <c r="A20" s="305">
        <v>39</v>
      </c>
      <c r="B20" s="306"/>
      <c r="C20" s="307" t="s">
        <v>214</v>
      </c>
      <c r="D20" s="308">
        <v>279866.91200000001</v>
      </c>
      <c r="E20" s="308">
        <v>248388.50399999999</v>
      </c>
      <c r="F20" s="309">
        <v>284474.80340999999</v>
      </c>
      <c r="G20" s="309">
        <v>288487.99</v>
      </c>
    </row>
    <row r="21" spans="1:7" ht="12.75" customHeight="1">
      <c r="A21" s="310"/>
      <c r="B21" s="310"/>
      <c r="C21" s="311" t="s">
        <v>215</v>
      </c>
      <c r="D21" s="312">
        <f t="shared" ref="D21:G21" si="0">D4+D5+SUM(D8:D13)+D17</f>
        <v>4762716.1742700003</v>
      </c>
      <c r="E21" s="312">
        <f t="shared" si="0"/>
        <v>3820360.2069999995</v>
      </c>
      <c r="F21" s="312">
        <f t="shared" si="0"/>
        <v>3829255.0516400002</v>
      </c>
      <c r="G21" s="312">
        <f t="shared" si="0"/>
        <v>3885352.7</v>
      </c>
    </row>
    <row r="22" spans="1:7" s="282" customFormat="1" ht="12.75" customHeight="1">
      <c r="A22" s="291" t="s">
        <v>216</v>
      </c>
      <c r="B22" s="284"/>
      <c r="C22" s="285" t="s">
        <v>217</v>
      </c>
      <c r="D22" s="335">
        <v>2709044.574</v>
      </c>
      <c r="E22" s="335">
        <v>2561600</v>
      </c>
      <c r="F22" s="336">
        <v>2625329.6788900001</v>
      </c>
      <c r="G22" s="336">
        <v>2606700</v>
      </c>
    </row>
    <row r="23" spans="1:7" s="282" customFormat="1" ht="12.75" customHeight="1">
      <c r="A23" s="291" t="s">
        <v>218</v>
      </c>
      <c r="B23" s="284"/>
      <c r="C23" s="285" t="s">
        <v>219</v>
      </c>
      <c r="D23" s="335">
        <v>217196.15000000002</v>
      </c>
      <c r="E23" s="335">
        <v>159730</v>
      </c>
      <c r="F23" s="336">
        <v>221757.66837999999</v>
      </c>
      <c r="G23" s="336">
        <v>162130</v>
      </c>
    </row>
    <row r="24" spans="1:7" s="315" customFormat="1" ht="12.75" customHeight="1">
      <c r="A24" s="283">
        <v>41</v>
      </c>
      <c r="B24" s="284"/>
      <c r="C24" s="285" t="s">
        <v>220</v>
      </c>
      <c r="D24" s="335">
        <v>33580.116000000002</v>
      </c>
      <c r="E24" s="335">
        <v>33847.703000000001</v>
      </c>
      <c r="F24" s="336">
        <v>36665.457260000003</v>
      </c>
      <c r="G24" s="336">
        <v>40278</v>
      </c>
    </row>
    <row r="25" spans="1:7" s="282" customFormat="1" ht="12.75" customHeight="1">
      <c r="A25" s="316">
        <v>42</v>
      </c>
      <c r="B25" s="317"/>
      <c r="C25" s="285" t="s">
        <v>221</v>
      </c>
      <c r="D25" s="335">
        <v>366010.32</v>
      </c>
      <c r="E25" s="335">
        <v>380882.45699999999</v>
      </c>
      <c r="F25" s="336">
        <v>373027.53073</v>
      </c>
      <c r="G25" s="336">
        <v>380446.82799999998</v>
      </c>
    </row>
    <row r="26" spans="1:7" s="322" customFormat="1" ht="12.75" customHeight="1">
      <c r="A26" s="292">
        <v>430</v>
      </c>
      <c r="B26" s="284"/>
      <c r="C26" s="285" t="s">
        <v>222</v>
      </c>
      <c r="D26" s="497">
        <v>11216.516</v>
      </c>
      <c r="E26" s="497">
        <v>10132.816000000001</v>
      </c>
      <c r="F26" s="498">
        <v>12579.154549999999</v>
      </c>
      <c r="G26" s="498">
        <v>11383.868</v>
      </c>
    </row>
    <row r="27" spans="1:7" s="322" customFormat="1" ht="12.75" customHeight="1">
      <c r="A27" s="292">
        <v>431</v>
      </c>
      <c r="B27" s="284"/>
      <c r="C27" s="285" t="s">
        <v>223</v>
      </c>
      <c r="D27" s="497">
        <v>401.33</v>
      </c>
      <c r="E27" s="497">
        <v>301.33600000000001</v>
      </c>
      <c r="F27" s="498">
        <v>383.06695000000002</v>
      </c>
      <c r="G27" s="498">
        <v>0</v>
      </c>
    </row>
    <row r="28" spans="1:7" s="322" customFormat="1" ht="12.75" customHeight="1">
      <c r="A28" s="292">
        <v>432</v>
      </c>
      <c r="B28" s="284"/>
      <c r="C28" s="285" t="s">
        <v>224</v>
      </c>
      <c r="D28" s="497">
        <v>0</v>
      </c>
      <c r="E28" s="497">
        <v>0</v>
      </c>
      <c r="F28" s="498">
        <v>0</v>
      </c>
      <c r="G28" s="498">
        <v>0</v>
      </c>
    </row>
    <row r="29" spans="1:7" s="322" customFormat="1" ht="12.75" customHeight="1">
      <c r="A29" s="292">
        <v>439</v>
      </c>
      <c r="B29" s="284"/>
      <c r="C29" s="285" t="s">
        <v>225</v>
      </c>
      <c r="D29" s="497">
        <v>19393.929</v>
      </c>
      <c r="E29" s="497">
        <v>25512.481</v>
      </c>
      <c r="F29" s="498">
        <v>17172.31955</v>
      </c>
      <c r="G29" s="498">
        <v>13348.886</v>
      </c>
    </row>
    <row r="30" spans="1:7" s="282" customFormat="1" ht="25.5">
      <c r="A30" s="292">
        <v>450</v>
      </c>
      <c r="B30" s="293"/>
      <c r="C30" s="294" t="s">
        <v>226</v>
      </c>
      <c r="D30" s="286">
        <v>0</v>
      </c>
      <c r="E30" s="286">
        <v>0</v>
      </c>
      <c r="F30" s="287">
        <v>0</v>
      </c>
      <c r="G30" s="287">
        <v>0</v>
      </c>
    </row>
    <row r="31" spans="1:7" s="295" customFormat="1" ht="25.5">
      <c r="A31" s="292">
        <v>451</v>
      </c>
      <c r="B31" s="293"/>
      <c r="C31" s="294" t="s">
        <v>227</v>
      </c>
      <c r="D31" s="507">
        <v>0</v>
      </c>
      <c r="E31" s="507">
        <v>0</v>
      </c>
      <c r="F31" s="508">
        <v>0</v>
      </c>
      <c r="G31" s="508">
        <v>0</v>
      </c>
    </row>
    <row r="32" spans="1:7" s="282" customFormat="1" ht="12.75" customHeight="1">
      <c r="A32" s="283">
        <v>46</v>
      </c>
      <c r="B32" s="284"/>
      <c r="C32" s="285" t="s">
        <v>228</v>
      </c>
      <c r="D32" s="335">
        <v>624840.33599999989</v>
      </c>
      <c r="E32" s="335">
        <v>587460.67100000009</v>
      </c>
      <c r="F32" s="336">
        <v>556763.07250999997</v>
      </c>
      <c r="G32" s="336">
        <v>594630.63699999999</v>
      </c>
    </row>
    <row r="33" spans="1:7" s="295" customFormat="1" ht="12.75" customHeight="1">
      <c r="A33" s="327" t="s">
        <v>229</v>
      </c>
      <c r="B33" s="289"/>
      <c r="C33" s="290" t="s">
        <v>230</v>
      </c>
      <c r="D33" s="374">
        <v>9903.8420000000006</v>
      </c>
      <c r="E33" s="374">
        <v>7203.6210000000001</v>
      </c>
      <c r="F33" s="375">
        <v>9089.7848299999987</v>
      </c>
      <c r="G33" s="375">
        <v>8542.3369999999995</v>
      </c>
    </row>
    <row r="34" spans="1:7" s="282" customFormat="1" ht="15" customHeight="1">
      <c r="A34" s="283">
        <v>47</v>
      </c>
      <c r="B34" s="284"/>
      <c r="C34" s="285" t="s">
        <v>209</v>
      </c>
      <c r="D34" s="335">
        <v>0</v>
      </c>
      <c r="E34" s="335">
        <v>0</v>
      </c>
      <c r="F34" s="336">
        <v>0</v>
      </c>
      <c r="G34" s="336">
        <v>0</v>
      </c>
    </row>
    <row r="35" spans="1:7" s="282" customFormat="1" ht="15" customHeight="1">
      <c r="A35" s="305">
        <v>49</v>
      </c>
      <c r="B35" s="306"/>
      <c r="C35" s="307" t="s">
        <v>231</v>
      </c>
      <c r="D35" s="380">
        <v>279866.91200000001</v>
      </c>
      <c r="E35" s="380">
        <v>248388.50399999999</v>
      </c>
      <c r="F35" s="381">
        <v>284474.80340999999</v>
      </c>
      <c r="G35" s="381">
        <v>288487.99800000002</v>
      </c>
    </row>
    <row r="36" spans="1:7" ht="13.5" customHeight="1">
      <c r="A36" s="310"/>
      <c r="B36" s="341"/>
      <c r="C36" s="311" t="s">
        <v>232</v>
      </c>
      <c r="D36" s="312">
        <f t="shared" ref="D36:G36" si="1">D22+D23+D24+D25+D26+D27+D28+D29+D30+D31+D32+D34</f>
        <v>3981683.2709999997</v>
      </c>
      <c r="E36" s="312">
        <f t="shared" si="1"/>
        <v>3759467.4640000006</v>
      </c>
      <c r="F36" s="312">
        <f t="shared" si="1"/>
        <v>3843677.94882</v>
      </c>
      <c r="G36" s="312">
        <f t="shared" si="1"/>
        <v>3808918.2189999996</v>
      </c>
    </row>
    <row r="37" spans="1:7" s="499" customFormat="1" ht="15" customHeight="1">
      <c r="A37" s="310"/>
      <c r="B37" s="341"/>
      <c r="C37" s="311" t="s">
        <v>233</v>
      </c>
      <c r="D37" s="312">
        <f t="shared" ref="D37:G37" si="2">D36-D21</f>
        <v>-781032.90327000059</v>
      </c>
      <c r="E37" s="312">
        <f t="shared" si="2"/>
        <v>-60892.742999998853</v>
      </c>
      <c r="F37" s="312">
        <f t="shared" si="2"/>
        <v>14422.897179999854</v>
      </c>
      <c r="G37" s="312">
        <f t="shared" si="2"/>
        <v>-76434.481000000611</v>
      </c>
    </row>
    <row r="38" spans="1:7" s="295" customFormat="1" ht="15" customHeight="1">
      <c r="A38" s="291">
        <v>340</v>
      </c>
      <c r="B38" s="284"/>
      <c r="C38" s="285" t="s">
        <v>234</v>
      </c>
      <c r="D38" s="335">
        <v>31368.87</v>
      </c>
      <c r="E38" s="335">
        <v>36103.125</v>
      </c>
      <c r="F38" s="336">
        <v>30550.28037</v>
      </c>
      <c r="G38" s="336">
        <v>35801.160000000003</v>
      </c>
    </row>
    <row r="39" spans="1:7" s="295" customFormat="1" ht="15" customHeight="1">
      <c r="A39" s="291">
        <v>341</v>
      </c>
      <c r="B39" s="284"/>
      <c r="C39" s="285" t="s">
        <v>235</v>
      </c>
      <c r="D39" s="335">
        <v>730.44299999999998</v>
      </c>
      <c r="E39" s="335">
        <v>22.61</v>
      </c>
      <c r="F39" s="336">
        <v>923.67264999999998</v>
      </c>
      <c r="G39" s="336">
        <v>27.01</v>
      </c>
    </row>
    <row r="40" spans="1:7" s="295" customFormat="1" ht="15" customHeight="1">
      <c r="A40" s="291">
        <v>342</v>
      </c>
      <c r="B40" s="284"/>
      <c r="C40" s="285" t="s">
        <v>236</v>
      </c>
      <c r="D40" s="335">
        <v>3594.4209999999998</v>
      </c>
      <c r="E40" s="335">
        <v>4177.6450000000004</v>
      </c>
      <c r="F40" s="336">
        <v>3264.2282300000002</v>
      </c>
      <c r="G40" s="336">
        <v>4254.9279999999999</v>
      </c>
    </row>
    <row r="41" spans="1:7" s="295" customFormat="1" ht="15" customHeight="1">
      <c r="A41" s="291">
        <v>343</v>
      </c>
      <c r="B41" s="284"/>
      <c r="C41" s="285" t="s">
        <v>237</v>
      </c>
      <c r="D41" s="335">
        <v>47612.213000000003</v>
      </c>
      <c r="E41" s="335">
        <v>49629.396000000001</v>
      </c>
      <c r="F41" s="336">
        <v>60755.003389999998</v>
      </c>
      <c r="G41" s="336">
        <v>55251.002999999997</v>
      </c>
    </row>
    <row r="42" spans="1:7" s="295" customFormat="1" ht="15" customHeight="1">
      <c r="A42" s="291">
        <v>344</v>
      </c>
      <c r="B42" s="284"/>
      <c r="C42" s="285" t="s">
        <v>238</v>
      </c>
      <c r="D42" s="335">
        <v>69719.722999999998</v>
      </c>
      <c r="E42" s="335">
        <v>0</v>
      </c>
      <c r="F42" s="336">
        <v>44585.051910000002</v>
      </c>
      <c r="G42" s="336">
        <v>0</v>
      </c>
    </row>
    <row r="43" spans="1:7" s="295" customFormat="1" ht="15" customHeight="1">
      <c r="A43" s="291">
        <v>349</v>
      </c>
      <c r="B43" s="284"/>
      <c r="C43" s="285" t="s">
        <v>239</v>
      </c>
      <c r="D43" s="335">
        <v>42.804000000000002</v>
      </c>
      <c r="E43" s="335">
        <v>0.4</v>
      </c>
      <c r="F43" s="336">
        <v>334.31321000000003</v>
      </c>
      <c r="G43" s="336">
        <v>115.3</v>
      </c>
    </row>
    <row r="44" spans="1:7" s="282" customFormat="1" ht="15" customHeight="1">
      <c r="A44" s="283">
        <v>440</v>
      </c>
      <c r="B44" s="284"/>
      <c r="C44" s="285" t="s">
        <v>240</v>
      </c>
      <c r="D44" s="335">
        <v>41820.464999999997</v>
      </c>
      <c r="E44" s="335">
        <v>25970.400000000001</v>
      </c>
      <c r="F44" s="336">
        <v>22232.185300000001</v>
      </c>
      <c r="G44" s="336">
        <v>24644.400000000001</v>
      </c>
    </row>
    <row r="45" spans="1:7" s="282" customFormat="1" ht="15" customHeight="1">
      <c r="A45" s="283">
        <v>441</v>
      </c>
      <c r="B45" s="284"/>
      <c r="C45" s="285" t="s">
        <v>241</v>
      </c>
      <c r="D45" s="335">
        <v>1877.39</v>
      </c>
      <c r="E45" s="335">
        <v>12.8</v>
      </c>
      <c r="F45" s="336">
        <v>5827.4349700000002</v>
      </c>
      <c r="G45" s="336">
        <v>8.1999999999999993</v>
      </c>
    </row>
    <row r="46" spans="1:7" s="282" customFormat="1" ht="15" customHeight="1">
      <c r="A46" s="283">
        <v>442</v>
      </c>
      <c r="B46" s="284"/>
      <c r="C46" s="285" t="s">
        <v>242</v>
      </c>
      <c r="D46" s="286">
        <v>108.77200000000001</v>
      </c>
      <c r="E46" s="286">
        <v>6</v>
      </c>
      <c r="F46" s="287">
        <v>34.512639999999998</v>
      </c>
      <c r="G46" s="287">
        <v>0</v>
      </c>
    </row>
    <row r="47" spans="1:7" s="282" customFormat="1" ht="15" customHeight="1">
      <c r="A47" s="283">
        <v>443</v>
      </c>
      <c r="B47" s="284"/>
      <c r="C47" s="285" t="s">
        <v>243</v>
      </c>
      <c r="D47" s="335">
        <v>153391.905</v>
      </c>
      <c r="E47" s="335">
        <v>173741.14</v>
      </c>
      <c r="F47" s="336">
        <v>156135.01349000001</v>
      </c>
      <c r="G47" s="336">
        <v>180490.20699999999</v>
      </c>
    </row>
    <row r="48" spans="1:7" s="282" customFormat="1" ht="15" customHeight="1">
      <c r="A48" s="283">
        <v>444</v>
      </c>
      <c r="B48" s="284"/>
      <c r="C48" s="285" t="s">
        <v>238</v>
      </c>
      <c r="D48" s="335">
        <v>188795.628</v>
      </c>
      <c r="E48" s="335">
        <v>0</v>
      </c>
      <c r="F48" s="336">
        <v>67367.418279999998</v>
      </c>
      <c r="G48" s="336">
        <v>1376</v>
      </c>
    </row>
    <row r="49" spans="1:7" s="282" customFormat="1" ht="15" customHeight="1">
      <c r="A49" s="283">
        <v>445</v>
      </c>
      <c r="B49" s="284"/>
      <c r="C49" s="285" t="s">
        <v>244</v>
      </c>
      <c r="D49" s="335">
        <v>7155.1289999999999</v>
      </c>
      <c r="E49" s="335">
        <v>7699.19</v>
      </c>
      <c r="F49" s="336">
        <v>10819.22645</v>
      </c>
      <c r="G49" s="336">
        <v>7486.7479999999996</v>
      </c>
    </row>
    <row r="50" spans="1:7" s="282" customFormat="1" ht="15" customHeight="1">
      <c r="A50" s="283">
        <v>446</v>
      </c>
      <c r="B50" s="284"/>
      <c r="C50" s="285" t="s">
        <v>245</v>
      </c>
      <c r="D50" s="335">
        <v>79843.154999999999</v>
      </c>
      <c r="E50" s="335">
        <v>80534.247000000003</v>
      </c>
      <c r="F50" s="336">
        <v>104807.63696</v>
      </c>
      <c r="G50" s="336">
        <v>84590.34</v>
      </c>
    </row>
    <row r="51" spans="1:7" s="282" customFormat="1" ht="15" customHeight="1">
      <c r="A51" s="283">
        <v>447</v>
      </c>
      <c r="B51" s="284"/>
      <c r="C51" s="285" t="s">
        <v>246</v>
      </c>
      <c r="D51" s="335">
        <v>8555.3140000000003</v>
      </c>
      <c r="E51" s="335">
        <v>6137.0690000000004</v>
      </c>
      <c r="F51" s="336">
        <v>6340.7759900000001</v>
      </c>
      <c r="G51" s="336">
        <v>6350.0159999999996</v>
      </c>
    </row>
    <row r="52" spans="1:7" s="282" customFormat="1" ht="15" customHeight="1">
      <c r="A52" s="283">
        <v>448</v>
      </c>
      <c r="B52" s="284"/>
      <c r="C52" s="285" t="s">
        <v>247</v>
      </c>
      <c r="D52" s="335">
        <v>0</v>
      </c>
      <c r="E52" s="335">
        <v>0</v>
      </c>
      <c r="F52" s="336">
        <v>0</v>
      </c>
      <c r="G52" s="336">
        <v>0</v>
      </c>
    </row>
    <row r="53" spans="1:7" s="282" customFormat="1" ht="15" customHeight="1">
      <c r="A53" s="283">
        <v>449</v>
      </c>
      <c r="B53" s="284"/>
      <c r="C53" s="285" t="s">
        <v>248</v>
      </c>
      <c r="D53" s="335">
        <v>1068.8399999999999</v>
      </c>
      <c r="E53" s="335">
        <v>0.6</v>
      </c>
      <c r="F53" s="336">
        <v>3126.2550299999998</v>
      </c>
      <c r="G53" s="336">
        <v>2803.201</v>
      </c>
    </row>
    <row r="54" spans="1:7" s="295" customFormat="1" ht="13.5" customHeight="1">
      <c r="A54" s="337" t="s">
        <v>249</v>
      </c>
      <c r="B54" s="338"/>
      <c r="C54" s="338" t="s">
        <v>250</v>
      </c>
      <c r="D54" s="339">
        <v>401.70100000000002</v>
      </c>
      <c r="E54" s="339">
        <v>0</v>
      </c>
      <c r="F54" s="340">
        <v>42.037500000000001</v>
      </c>
      <c r="G54" s="340">
        <v>0</v>
      </c>
    </row>
    <row r="55" spans="1:7" ht="15" customHeight="1">
      <c r="A55" s="341"/>
      <c r="B55" s="341"/>
      <c r="C55" s="311" t="s">
        <v>251</v>
      </c>
      <c r="D55" s="312">
        <f t="shared" ref="D55:G55" si="3">SUM(D44:D53)-SUM(D38:D43)</f>
        <v>329548.12400000007</v>
      </c>
      <c r="E55" s="312">
        <f t="shared" si="3"/>
        <v>204168.27</v>
      </c>
      <c r="F55" s="312">
        <f t="shared" ref="F55" si="4">SUM(F44:F53)-SUM(F38:F43)</f>
        <v>236277.90935000006</v>
      </c>
      <c r="G55" s="312">
        <f t="shared" si="3"/>
        <v>212299.71100000001</v>
      </c>
    </row>
    <row r="56" spans="1:7" ht="14.25" customHeight="1">
      <c r="A56" s="341"/>
      <c r="B56" s="341"/>
      <c r="C56" s="311" t="s">
        <v>252</v>
      </c>
      <c r="D56" s="312">
        <f t="shared" ref="D56:G56" si="5">D55+D37</f>
        <v>-451484.77927000052</v>
      </c>
      <c r="E56" s="312">
        <f t="shared" si="5"/>
        <v>143275.52700000114</v>
      </c>
      <c r="F56" s="312">
        <f t="shared" si="5"/>
        <v>250700.80652999991</v>
      </c>
      <c r="G56" s="312">
        <f t="shared" si="5"/>
        <v>135865.2299999994</v>
      </c>
    </row>
    <row r="57" spans="1:7" s="282" customFormat="1" ht="15.75" customHeight="1">
      <c r="A57" s="990">
        <v>380</v>
      </c>
      <c r="B57" s="991"/>
      <c r="C57" s="279" t="s">
        <v>253</v>
      </c>
      <c r="D57" s="370">
        <v>0</v>
      </c>
      <c r="E57" s="370">
        <v>0</v>
      </c>
      <c r="F57" s="371">
        <v>0</v>
      </c>
      <c r="G57" s="371">
        <v>0</v>
      </c>
    </row>
    <row r="58" spans="1:7" s="282" customFormat="1" ht="15.75" customHeight="1">
      <c r="A58" s="342">
        <v>381</v>
      </c>
      <c r="B58" s="343"/>
      <c r="C58" s="344" t="s">
        <v>254</v>
      </c>
      <c r="D58" s="345"/>
      <c r="E58" s="345"/>
      <c r="F58" s="346"/>
      <c r="G58" s="346"/>
    </row>
    <row r="59" spans="1:7" s="282" customFormat="1" ht="15.75" customHeight="1">
      <c r="A59" s="342">
        <v>383</v>
      </c>
      <c r="B59" s="343"/>
      <c r="C59" s="294" t="s">
        <v>255</v>
      </c>
      <c r="D59" s="345"/>
      <c r="E59" s="345"/>
      <c r="F59" s="346"/>
      <c r="G59" s="346"/>
    </row>
    <row r="60" spans="1:7" s="295" customFormat="1">
      <c r="A60" s="292">
        <v>3840</v>
      </c>
      <c r="B60" s="293"/>
      <c r="C60" s="294" t="s">
        <v>256</v>
      </c>
      <c r="D60" s="347">
        <v>0</v>
      </c>
      <c r="E60" s="347">
        <v>0</v>
      </c>
      <c r="F60" s="348">
        <v>0</v>
      </c>
      <c r="G60" s="348">
        <v>0</v>
      </c>
    </row>
    <row r="61" spans="1:7" s="295" customFormat="1">
      <c r="A61" s="292">
        <v>3841</v>
      </c>
      <c r="B61" s="293"/>
      <c r="C61" s="294" t="s">
        <v>257</v>
      </c>
      <c r="D61" s="502"/>
      <c r="E61" s="502"/>
      <c r="F61" s="503"/>
      <c r="G61" s="503"/>
    </row>
    <row r="62" spans="1:7" s="295" customFormat="1">
      <c r="A62" s="292">
        <v>386</v>
      </c>
      <c r="B62" s="293"/>
      <c r="C62" s="353" t="s">
        <v>258</v>
      </c>
      <c r="D62" s="502"/>
      <c r="E62" s="502"/>
      <c r="F62" s="503"/>
      <c r="G62" s="503"/>
    </row>
    <row r="63" spans="1:7" s="295" customFormat="1" ht="25.5">
      <c r="A63" s="351">
        <v>387</v>
      </c>
      <c r="B63" s="352"/>
      <c r="C63" s="294" t="s">
        <v>259</v>
      </c>
      <c r="D63" s="502"/>
      <c r="E63" s="502"/>
      <c r="F63" s="503"/>
      <c r="G63" s="503"/>
    </row>
    <row r="64" spans="1:7" s="295" customFormat="1">
      <c r="A64" s="292">
        <v>389</v>
      </c>
      <c r="B64" s="293"/>
      <c r="C64" s="285" t="s">
        <v>61</v>
      </c>
      <c r="D64" s="502">
        <v>0</v>
      </c>
      <c r="E64" s="502">
        <v>0</v>
      </c>
      <c r="F64" s="503">
        <v>0</v>
      </c>
      <c r="G64" s="503">
        <v>0</v>
      </c>
    </row>
    <row r="65" spans="1:7" s="282" customFormat="1">
      <c r="A65" s="291" t="s">
        <v>260</v>
      </c>
      <c r="B65" s="284"/>
      <c r="C65" s="285" t="s">
        <v>261</v>
      </c>
      <c r="D65" s="335"/>
      <c r="E65" s="335"/>
      <c r="F65" s="336"/>
      <c r="G65" s="336"/>
    </row>
    <row r="66" spans="1:7" s="357" customFormat="1">
      <c r="A66" s="504" t="s">
        <v>262</v>
      </c>
      <c r="B66" s="356"/>
      <c r="C66" s="294" t="s">
        <v>263</v>
      </c>
      <c r="D66" s="347"/>
      <c r="E66" s="347"/>
      <c r="F66" s="348"/>
      <c r="G66" s="348"/>
    </row>
    <row r="67" spans="1:7" s="282" customFormat="1">
      <c r="A67" s="355">
        <v>481</v>
      </c>
      <c r="B67" s="284"/>
      <c r="C67" s="285" t="s">
        <v>264</v>
      </c>
      <c r="D67" s="335"/>
      <c r="E67" s="335"/>
      <c r="F67" s="336"/>
      <c r="G67" s="336"/>
    </row>
    <row r="68" spans="1:7" s="282" customFormat="1">
      <c r="A68" s="355">
        <v>482</v>
      </c>
      <c r="B68" s="284"/>
      <c r="C68" s="285" t="s">
        <v>265</v>
      </c>
      <c r="D68" s="335"/>
      <c r="E68" s="335"/>
      <c r="F68" s="336"/>
      <c r="G68" s="336"/>
    </row>
    <row r="69" spans="1:7" s="282" customFormat="1">
      <c r="A69" s="355">
        <v>483</v>
      </c>
      <c r="B69" s="284"/>
      <c r="C69" s="285" t="s">
        <v>266</v>
      </c>
      <c r="D69" s="335"/>
      <c r="E69" s="335"/>
      <c r="F69" s="336"/>
      <c r="G69" s="336"/>
    </row>
    <row r="70" spans="1:7" s="282" customFormat="1">
      <c r="A70" s="355">
        <v>484</v>
      </c>
      <c r="B70" s="284"/>
      <c r="C70" s="285" t="s">
        <v>267</v>
      </c>
      <c r="D70" s="335"/>
      <c r="E70" s="335"/>
      <c r="F70" s="336"/>
      <c r="G70" s="336"/>
    </row>
    <row r="71" spans="1:7" s="282" customFormat="1">
      <c r="A71" s="355">
        <v>485</v>
      </c>
      <c r="B71" s="284"/>
      <c r="C71" s="285" t="s">
        <v>268</v>
      </c>
      <c r="D71" s="335"/>
      <c r="E71" s="335"/>
      <c r="F71" s="336"/>
      <c r="G71" s="336"/>
    </row>
    <row r="72" spans="1:7" s="282" customFormat="1">
      <c r="A72" s="355">
        <v>486</v>
      </c>
      <c r="B72" s="284"/>
      <c r="C72" s="285" t="s">
        <v>269</v>
      </c>
      <c r="D72" s="335"/>
      <c r="E72" s="335"/>
      <c r="F72" s="336"/>
      <c r="G72" s="336"/>
    </row>
    <row r="73" spans="1:7" s="295" customFormat="1">
      <c r="A73" s="355">
        <v>487</v>
      </c>
      <c r="B73" s="289"/>
      <c r="C73" s="285" t="s">
        <v>270</v>
      </c>
      <c r="D73" s="335">
        <v>0</v>
      </c>
      <c r="E73" s="335">
        <v>0</v>
      </c>
      <c r="F73" s="336">
        <v>0</v>
      </c>
      <c r="G73" s="336">
        <v>0</v>
      </c>
    </row>
    <row r="74" spans="1:7" s="295" customFormat="1">
      <c r="A74" s="355">
        <v>489</v>
      </c>
      <c r="B74" s="358"/>
      <c r="C74" s="307" t="s">
        <v>78</v>
      </c>
      <c r="D74" s="335">
        <v>0</v>
      </c>
      <c r="E74" s="335">
        <v>0</v>
      </c>
      <c r="F74" s="336">
        <v>0</v>
      </c>
      <c r="G74" s="336">
        <v>0</v>
      </c>
    </row>
    <row r="75" spans="1:7" s="295" customFormat="1">
      <c r="A75" s="359" t="s">
        <v>271</v>
      </c>
      <c r="B75" s="358"/>
      <c r="C75" s="338" t="s">
        <v>272</v>
      </c>
      <c r="D75" s="335"/>
      <c r="E75" s="335"/>
      <c r="F75" s="336"/>
      <c r="G75" s="336"/>
    </row>
    <row r="76" spans="1:7">
      <c r="A76" s="310"/>
      <c r="B76" s="310"/>
      <c r="C76" s="311" t="s">
        <v>273</v>
      </c>
      <c r="D76" s="312">
        <f t="shared" ref="D76:G76" si="6">SUM(D65:D74)-SUM(D57:D64)</f>
        <v>0</v>
      </c>
      <c r="E76" s="312">
        <f t="shared" si="6"/>
        <v>0</v>
      </c>
      <c r="F76" s="312">
        <f t="shared" ref="F76" si="7">SUM(F65:F74)-SUM(F57:F64)</f>
        <v>0</v>
      </c>
      <c r="G76" s="312">
        <f t="shared" si="6"/>
        <v>0</v>
      </c>
    </row>
    <row r="77" spans="1:7">
      <c r="A77" s="360"/>
      <c r="B77" s="360"/>
      <c r="C77" s="311" t="s">
        <v>274</v>
      </c>
      <c r="D77" s="312">
        <f t="shared" ref="D77:G77" si="8">D56+D76</f>
        <v>-451484.77927000052</v>
      </c>
      <c r="E77" s="312">
        <f t="shared" si="8"/>
        <v>143275.52700000114</v>
      </c>
      <c r="F77" s="312">
        <f t="shared" si="8"/>
        <v>250700.80652999991</v>
      </c>
      <c r="G77" s="312">
        <f t="shared" si="8"/>
        <v>135865.2299999994</v>
      </c>
    </row>
    <row r="78" spans="1:7">
      <c r="A78" s="361">
        <v>3</v>
      </c>
      <c r="B78" s="361"/>
      <c r="C78" s="362" t="s">
        <v>275</v>
      </c>
      <c r="D78" s="363">
        <f t="shared" ref="D78:G78" si="9">D20+D21+SUM(D38:D43)+SUM(D57:D64)</f>
        <v>5195651.5602700012</v>
      </c>
      <c r="E78" s="363">
        <f t="shared" si="9"/>
        <v>4158681.8869999996</v>
      </c>
      <c r="F78" s="363">
        <f t="shared" si="9"/>
        <v>4254142.4048100002</v>
      </c>
      <c r="G78" s="363">
        <f t="shared" si="9"/>
        <v>4269290.091</v>
      </c>
    </row>
    <row r="79" spans="1:7">
      <c r="A79" s="361">
        <v>4</v>
      </c>
      <c r="B79" s="361"/>
      <c r="C79" s="362" t="s">
        <v>276</v>
      </c>
      <c r="D79" s="363">
        <f t="shared" ref="D79:G79" si="10">D35+D36+SUM(D44:D53)+SUM(D65:D74)</f>
        <v>4744166.7810000004</v>
      </c>
      <c r="E79" s="363">
        <f t="shared" si="10"/>
        <v>4301957.4140000008</v>
      </c>
      <c r="F79" s="363">
        <f t="shared" si="10"/>
        <v>4504843.2113399999</v>
      </c>
      <c r="G79" s="363">
        <f t="shared" si="10"/>
        <v>4405155.3289999999</v>
      </c>
    </row>
    <row r="80" spans="1:7">
      <c r="A80" s="364"/>
      <c r="B80" s="364"/>
      <c r="C80" s="365"/>
      <c r="D80" s="482"/>
      <c r="E80" s="482"/>
      <c r="F80" s="482"/>
      <c r="G80" s="482"/>
    </row>
    <row r="81" spans="1:7">
      <c r="A81" s="366" t="s">
        <v>277</v>
      </c>
      <c r="B81" s="367"/>
      <c r="C81" s="367"/>
      <c r="D81" s="505"/>
      <c r="E81" s="505"/>
      <c r="F81" s="505"/>
      <c r="G81" s="505"/>
    </row>
    <row r="82" spans="1:7" s="282" customFormat="1">
      <c r="A82" s="368">
        <v>50</v>
      </c>
      <c r="B82" s="369"/>
      <c r="C82" s="369" t="s">
        <v>278</v>
      </c>
      <c r="D82" s="335">
        <v>357383.12099999998</v>
      </c>
      <c r="E82" s="335">
        <v>494808.05800000002</v>
      </c>
      <c r="F82" s="336">
        <v>396886.89</v>
      </c>
      <c r="G82" s="336">
        <v>358917.23499999999</v>
      </c>
    </row>
    <row r="83" spans="1:7" s="282" customFormat="1">
      <c r="A83" s="368">
        <v>51</v>
      </c>
      <c r="B83" s="369"/>
      <c r="C83" s="369" t="s">
        <v>279</v>
      </c>
      <c r="D83" s="335">
        <v>735.79</v>
      </c>
      <c r="E83" s="335">
        <v>0</v>
      </c>
      <c r="F83" s="336">
        <v>874.702</v>
      </c>
      <c r="G83" s="336">
        <v>0</v>
      </c>
    </row>
    <row r="84" spans="1:7" s="282" customFormat="1">
      <c r="A84" s="368">
        <v>52</v>
      </c>
      <c r="B84" s="369"/>
      <c r="C84" s="369" t="s">
        <v>280</v>
      </c>
      <c r="D84" s="335">
        <v>6105.9030000000002</v>
      </c>
      <c r="E84" s="335">
        <v>350</v>
      </c>
      <c r="F84" s="336">
        <v>6666.2690000000002</v>
      </c>
      <c r="G84" s="336">
        <v>100</v>
      </c>
    </row>
    <row r="85" spans="1:7" s="282" customFormat="1">
      <c r="A85" s="372">
        <v>54</v>
      </c>
      <c r="B85" s="373"/>
      <c r="C85" s="373" t="s">
        <v>281</v>
      </c>
      <c r="D85" s="335">
        <v>85991.785000000003</v>
      </c>
      <c r="E85" s="335">
        <v>73123.259999999995</v>
      </c>
      <c r="F85" s="336">
        <v>86816.489000000001</v>
      </c>
      <c r="G85" s="336">
        <v>61433.947</v>
      </c>
    </row>
    <row r="86" spans="1:7" s="282" customFormat="1">
      <c r="A86" s="372">
        <v>55</v>
      </c>
      <c r="B86" s="373"/>
      <c r="C86" s="373" t="s">
        <v>282</v>
      </c>
      <c r="D86" s="335">
        <v>27196.435000000001</v>
      </c>
      <c r="E86" s="335">
        <v>0</v>
      </c>
      <c r="F86" s="336">
        <v>0</v>
      </c>
      <c r="G86" s="336">
        <v>0</v>
      </c>
    </row>
    <row r="87" spans="1:7" s="282" customFormat="1">
      <c r="A87" s="372">
        <v>56</v>
      </c>
      <c r="B87" s="373"/>
      <c r="C87" s="373" t="s">
        <v>283</v>
      </c>
      <c r="D87" s="335">
        <v>28384.19</v>
      </c>
      <c r="E87" s="335">
        <v>896.25</v>
      </c>
      <c r="F87" s="336">
        <v>21323.269</v>
      </c>
      <c r="G87" s="336">
        <v>0</v>
      </c>
    </row>
    <row r="88" spans="1:7" s="282" customFormat="1">
      <c r="A88" s="368">
        <v>57</v>
      </c>
      <c r="B88" s="369"/>
      <c r="C88" s="369" t="s">
        <v>284</v>
      </c>
      <c r="D88" s="335">
        <v>0</v>
      </c>
      <c r="E88" s="335">
        <v>0</v>
      </c>
      <c r="F88" s="336">
        <v>0</v>
      </c>
      <c r="G88" s="336">
        <v>0</v>
      </c>
    </row>
    <row r="89" spans="1:7" s="282" customFormat="1">
      <c r="A89" s="368">
        <v>580</v>
      </c>
      <c r="B89" s="369"/>
      <c r="C89" s="369" t="s">
        <v>285</v>
      </c>
      <c r="D89" s="335">
        <v>0</v>
      </c>
      <c r="E89" s="335">
        <v>0</v>
      </c>
      <c r="F89" s="336">
        <v>0</v>
      </c>
      <c r="G89" s="336">
        <v>0</v>
      </c>
    </row>
    <row r="90" spans="1:7" s="282" customFormat="1">
      <c r="A90" s="368">
        <v>582</v>
      </c>
      <c r="B90" s="369"/>
      <c r="C90" s="369" t="s">
        <v>286</v>
      </c>
      <c r="D90" s="335">
        <v>0</v>
      </c>
      <c r="E90" s="335">
        <v>0</v>
      </c>
      <c r="F90" s="336">
        <v>0</v>
      </c>
      <c r="G90" s="336">
        <v>0</v>
      </c>
    </row>
    <row r="91" spans="1:7" s="282" customFormat="1">
      <c r="A91" s="368">
        <v>584</v>
      </c>
      <c r="B91" s="369"/>
      <c r="C91" s="369" t="s">
        <v>287</v>
      </c>
      <c r="D91" s="335">
        <v>0</v>
      </c>
      <c r="E91" s="335">
        <v>0</v>
      </c>
      <c r="F91" s="336">
        <v>0</v>
      </c>
      <c r="G91" s="336">
        <v>0</v>
      </c>
    </row>
    <row r="92" spans="1:7" s="282" customFormat="1">
      <c r="A92" s="368">
        <v>585</v>
      </c>
      <c r="B92" s="369"/>
      <c r="C92" s="369" t="s">
        <v>288</v>
      </c>
      <c r="D92" s="335">
        <v>0</v>
      </c>
      <c r="E92" s="335">
        <v>0</v>
      </c>
      <c r="F92" s="336">
        <v>0</v>
      </c>
      <c r="G92" s="336">
        <v>0</v>
      </c>
    </row>
    <row r="93" spans="1:7" s="282" customFormat="1">
      <c r="A93" s="368">
        <v>586</v>
      </c>
      <c r="B93" s="369"/>
      <c r="C93" s="369" t="s">
        <v>289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290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291</v>
      </c>
      <c r="D95" s="384">
        <f t="shared" ref="D95:G95" si="11">SUM(D82:D94)</f>
        <v>505797.22399999993</v>
      </c>
      <c r="E95" s="384">
        <f t="shared" si="11"/>
        <v>569177.56799999997</v>
      </c>
      <c r="F95" s="384">
        <f t="shared" si="11"/>
        <v>512567.61900000006</v>
      </c>
      <c r="G95" s="384">
        <f t="shared" si="11"/>
        <v>420451.18199999997</v>
      </c>
    </row>
    <row r="96" spans="1:7" s="282" customFormat="1">
      <c r="A96" s="368">
        <v>60</v>
      </c>
      <c r="B96" s="369"/>
      <c r="C96" s="369" t="s">
        <v>292</v>
      </c>
      <c r="D96" s="335">
        <v>2006.566</v>
      </c>
      <c r="E96" s="335">
        <v>69743.11</v>
      </c>
      <c r="F96" s="336">
        <v>65308.366000000002</v>
      </c>
      <c r="G96" s="336">
        <v>4000</v>
      </c>
    </row>
    <row r="97" spans="1:7" s="282" customFormat="1">
      <c r="A97" s="368">
        <v>61</v>
      </c>
      <c r="B97" s="369"/>
      <c r="C97" s="369" t="s">
        <v>293</v>
      </c>
      <c r="D97" s="335">
        <v>735.79</v>
      </c>
      <c r="E97" s="335">
        <v>0</v>
      </c>
      <c r="F97" s="336">
        <v>874.702</v>
      </c>
      <c r="G97" s="336">
        <v>0</v>
      </c>
    </row>
    <row r="98" spans="1:7" s="282" customFormat="1">
      <c r="A98" s="368">
        <v>62</v>
      </c>
      <c r="B98" s="369"/>
      <c r="C98" s="369" t="s">
        <v>294</v>
      </c>
      <c r="D98" s="335">
        <v>0</v>
      </c>
      <c r="E98" s="335">
        <v>0</v>
      </c>
      <c r="F98" s="336"/>
      <c r="G98" s="336">
        <v>0</v>
      </c>
    </row>
    <row r="99" spans="1:7" s="282" customFormat="1">
      <c r="A99" s="368">
        <v>63</v>
      </c>
      <c r="B99" s="369"/>
      <c r="C99" s="369" t="s">
        <v>295</v>
      </c>
      <c r="D99" s="335">
        <v>16527.613000000001</v>
      </c>
      <c r="E99" s="335">
        <v>5000</v>
      </c>
      <c r="F99" s="336">
        <v>19464.831999999999</v>
      </c>
      <c r="G99" s="336">
        <v>2200</v>
      </c>
    </row>
    <row r="100" spans="1:7" s="282" customFormat="1">
      <c r="A100" s="372">
        <v>64</v>
      </c>
      <c r="B100" s="373"/>
      <c r="C100" s="373" t="s">
        <v>296</v>
      </c>
      <c r="D100" s="335">
        <v>3684.85</v>
      </c>
      <c r="E100" s="335">
        <v>1648.9770000000001</v>
      </c>
      <c r="F100" s="336">
        <v>1716.9929999999999</v>
      </c>
      <c r="G100" s="336">
        <v>10600.79</v>
      </c>
    </row>
    <row r="101" spans="1:7" s="282" customFormat="1">
      <c r="A101" s="372">
        <v>65</v>
      </c>
      <c r="B101" s="373"/>
      <c r="C101" s="373" t="s">
        <v>297</v>
      </c>
      <c r="D101" s="335">
        <v>400</v>
      </c>
      <c r="E101" s="335">
        <v>400</v>
      </c>
      <c r="F101" s="336">
        <v>600</v>
      </c>
      <c r="G101" s="336">
        <v>0</v>
      </c>
    </row>
    <row r="102" spans="1:7" s="282" customFormat="1">
      <c r="A102" s="372">
        <v>66</v>
      </c>
      <c r="B102" s="373"/>
      <c r="C102" s="373" t="s">
        <v>298</v>
      </c>
      <c r="D102" s="335">
        <v>0</v>
      </c>
      <c r="E102" s="335">
        <v>0</v>
      </c>
      <c r="F102" s="336">
        <v>0</v>
      </c>
      <c r="G102" s="336"/>
    </row>
    <row r="103" spans="1:7" s="282" customFormat="1">
      <c r="A103" s="368">
        <v>67</v>
      </c>
      <c r="B103" s="369"/>
      <c r="C103" s="369" t="s">
        <v>284</v>
      </c>
      <c r="D103" s="286">
        <v>0</v>
      </c>
      <c r="E103" s="286">
        <v>0</v>
      </c>
      <c r="F103" s="287">
        <v>0</v>
      </c>
      <c r="G103" s="287"/>
    </row>
    <row r="104" spans="1:7" s="282" customFormat="1" ht="25.5">
      <c r="A104" s="385" t="s">
        <v>299</v>
      </c>
      <c r="B104" s="369"/>
      <c r="C104" s="386" t="s">
        <v>300</v>
      </c>
      <c r="D104" s="286">
        <v>0</v>
      </c>
      <c r="E104" s="286">
        <v>0</v>
      </c>
      <c r="F104" s="287">
        <v>0</v>
      </c>
      <c r="G104" s="287"/>
    </row>
    <row r="105" spans="1:7" s="282" customFormat="1" ht="38.25">
      <c r="A105" s="389" t="s">
        <v>301</v>
      </c>
      <c r="B105" s="379"/>
      <c r="C105" s="390" t="s">
        <v>302</v>
      </c>
      <c r="D105" s="308">
        <v>0</v>
      </c>
      <c r="E105" s="308">
        <v>0</v>
      </c>
      <c r="F105" s="309">
        <v>0</v>
      </c>
      <c r="G105" s="309"/>
    </row>
    <row r="106" spans="1:7">
      <c r="A106" s="382">
        <v>6</v>
      </c>
      <c r="B106" s="383"/>
      <c r="C106" s="383" t="s">
        <v>303</v>
      </c>
      <c r="D106" s="384">
        <f t="shared" ref="D106:G106" si="12">SUM(D96:D105)</f>
        <v>23354.819</v>
      </c>
      <c r="E106" s="384">
        <f t="shared" si="12"/>
        <v>76792.087</v>
      </c>
      <c r="F106" s="384">
        <f t="shared" si="12"/>
        <v>87964.892999999996</v>
      </c>
      <c r="G106" s="384">
        <f t="shared" si="12"/>
        <v>16800.79</v>
      </c>
    </row>
    <row r="107" spans="1:7">
      <c r="A107" s="393" t="s">
        <v>304</v>
      </c>
      <c r="B107" s="393"/>
      <c r="C107" s="383" t="s">
        <v>3</v>
      </c>
      <c r="D107" s="384">
        <f t="shared" ref="D107:G107" si="13">(D95-D88)-(D106-D103)</f>
        <v>482442.40499999991</v>
      </c>
      <c r="E107" s="384">
        <f t="shared" si="13"/>
        <v>492385.48099999997</v>
      </c>
      <c r="F107" s="384">
        <f t="shared" si="13"/>
        <v>424602.72600000008</v>
      </c>
      <c r="G107" s="384">
        <f t="shared" si="13"/>
        <v>403650.39199999999</v>
      </c>
    </row>
    <row r="108" spans="1:7">
      <c r="A108" s="394" t="s">
        <v>305</v>
      </c>
      <c r="B108" s="394"/>
      <c r="C108" s="395" t="s">
        <v>306</v>
      </c>
      <c r="D108" s="396">
        <f t="shared" ref="D108:G108" si="14">D107-D85-D86+D100+D101</f>
        <v>373339.03499999986</v>
      </c>
      <c r="E108" s="396">
        <f t="shared" si="14"/>
        <v>421311.19799999997</v>
      </c>
      <c r="F108" s="396">
        <f t="shared" si="14"/>
        <v>340103.2300000001</v>
      </c>
      <c r="G108" s="396">
        <f t="shared" si="14"/>
        <v>352817.23499999999</v>
      </c>
    </row>
    <row r="109" spans="1:7">
      <c r="A109" s="364"/>
      <c r="B109" s="364"/>
      <c r="C109" s="365"/>
      <c r="D109" s="482"/>
      <c r="E109" s="482"/>
      <c r="F109" s="482"/>
      <c r="G109" s="482"/>
    </row>
    <row r="110" spans="1:7" s="399" customFormat="1">
      <c r="A110" s="397" t="s">
        <v>307</v>
      </c>
      <c r="B110" s="398"/>
      <c r="C110" s="397"/>
      <c r="D110" s="482"/>
      <c r="E110" s="482"/>
      <c r="F110" s="482"/>
      <c r="G110" s="482"/>
    </row>
    <row r="111" spans="1:7" s="403" customFormat="1">
      <c r="A111" s="400">
        <v>10</v>
      </c>
      <c r="B111" s="401"/>
      <c r="C111" s="401" t="s">
        <v>308</v>
      </c>
      <c r="D111" s="402">
        <f t="shared" ref="D111:G111" si="15">D112+D117</f>
        <v>5464335.4546499997</v>
      </c>
      <c r="E111" s="402">
        <f t="shared" si="15"/>
        <v>0</v>
      </c>
      <c r="F111" s="402">
        <f t="shared" si="15"/>
        <v>5555741.6303599998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310</v>
      </c>
      <c r="D112" s="402">
        <f t="shared" ref="D112:G112" si="16">D113+D114+D115+D116</f>
        <v>2530367.2162000001</v>
      </c>
      <c r="E112" s="402">
        <f t="shared" si="16"/>
        <v>0</v>
      </c>
      <c r="F112" s="402">
        <f t="shared" si="16"/>
        <v>2722598.00929</v>
      </c>
      <c r="G112" s="402">
        <f t="shared" si="16"/>
        <v>0</v>
      </c>
    </row>
    <row r="113" spans="1:7" s="403" customFormat="1">
      <c r="A113" s="418" t="s">
        <v>311</v>
      </c>
      <c r="B113" s="419"/>
      <c r="C113" s="419" t="s">
        <v>312</v>
      </c>
      <c r="D113" s="335">
        <v>812036.40382999997</v>
      </c>
      <c r="E113" s="335"/>
      <c r="F113" s="336">
        <v>593947.76575999998</v>
      </c>
      <c r="G113" s="336"/>
    </row>
    <row r="114" spans="1:7" s="412" customFormat="1" ht="15" customHeight="1">
      <c r="A114" s="420">
        <v>102</v>
      </c>
      <c r="B114" s="506"/>
      <c r="C114" s="506" t="s">
        <v>313</v>
      </c>
      <c r="D114" s="347">
        <v>67345.515539999993</v>
      </c>
      <c r="E114" s="347"/>
      <c r="F114" s="348">
        <v>16977.110509999999</v>
      </c>
      <c r="G114" s="348"/>
    </row>
    <row r="115" spans="1:7" s="403" customFormat="1">
      <c r="A115" s="418">
        <v>104</v>
      </c>
      <c r="B115" s="419"/>
      <c r="C115" s="419" t="s">
        <v>314</v>
      </c>
      <c r="D115" s="335">
        <v>1643892.9657399999</v>
      </c>
      <c r="E115" s="335"/>
      <c r="F115" s="336">
        <v>2104650.9477200001</v>
      </c>
      <c r="G115" s="336"/>
    </row>
    <row r="116" spans="1:7" s="403" customFormat="1">
      <c r="A116" s="418">
        <v>106</v>
      </c>
      <c r="B116" s="419"/>
      <c r="C116" s="419" t="s">
        <v>315</v>
      </c>
      <c r="D116" s="335">
        <v>7092.3310899999997</v>
      </c>
      <c r="E116" s="335"/>
      <c r="F116" s="336">
        <v>7022.1853000000001</v>
      </c>
      <c r="G116" s="336"/>
    </row>
    <row r="117" spans="1:7" s="403" customFormat="1">
      <c r="A117" s="404" t="s">
        <v>316</v>
      </c>
      <c r="B117" s="405"/>
      <c r="C117" s="405" t="s">
        <v>317</v>
      </c>
      <c r="D117" s="402">
        <f t="shared" ref="D117:G117" si="17">D118+D119+D120</f>
        <v>2933968.2384500001</v>
      </c>
      <c r="E117" s="402">
        <f t="shared" si="17"/>
        <v>0</v>
      </c>
      <c r="F117" s="402">
        <f t="shared" si="17"/>
        <v>2833143.6210699999</v>
      </c>
      <c r="G117" s="402">
        <f t="shared" si="17"/>
        <v>0</v>
      </c>
    </row>
    <row r="118" spans="1:7" s="403" customFormat="1">
      <c r="A118" s="418">
        <v>107</v>
      </c>
      <c r="B118" s="419"/>
      <c r="C118" s="419" t="s">
        <v>318</v>
      </c>
      <c r="D118" s="335">
        <v>566747.88655000005</v>
      </c>
      <c r="E118" s="335"/>
      <c r="F118" s="336">
        <v>473384.04544999998</v>
      </c>
      <c r="G118" s="336"/>
    </row>
    <row r="119" spans="1:7" s="403" customFormat="1">
      <c r="A119" s="418">
        <v>108</v>
      </c>
      <c r="B119" s="419"/>
      <c r="C119" s="419" t="s">
        <v>319</v>
      </c>
      <c r="D119" s="335">
        <v>2367220.3519000001</v>
      </c>
      <c r="E119" s="335"/>
      <c r="F119" s="336">
        <v>2359759.5756199998</v>
      </c>
      <c r="G119" s="336"/>
    </row>
    <row r="120" spans="1:7" s="416" customFormat="1" ht="25.5">
      <c r="A120" s="420">
        <v>109</v>
      </c>
      <c r="B120" s="421"/>
      <c r="C120" s="421" t="s">
        <v>320</v>
      </c>
      <c r="D120" s="507">
        <v>0</v>
      </c>
      <c r="E120" s="507"/>
      <c r="F120" s="508">
        <v>0</v>
      </c>
      <c r="G120" s="508"/>
    </row>
    <row r="121" spans="1:7" s="403" customFormat="1">
      <c r="A121" s="404">
        <v>14</v>
      </c>
      <c r="B121" s="405"/>
      <c r="C121" s="405" t="s">
        <v>321</v>
      </c>
      <c r="D121" s="417">
        <f t="shared" ref="D121:G121" si="18">SUM(D122:D130)</f>
        <v>5894297.1401800001</v>
      </c>
      <c r="E121" s="417">
        <f t="shared" si="18"/>
        <v>0</v>
      </c>
      <c r="F121" s="417">
        <f t="shared" si="18"/>
        <v>6064960.6271800008</v>
      </c>
      <c r="G121" s="417">
        <f t="shared" si="18"/>
        <v>0</v>
      </c>
    </row>
    <row r="122" spans="1:7" s="403" customFormat="1">
      <c r="A122" s="418" t="s">
        <v>322</v>
      </c>
      <c r="B122" s="419"/>
      <c r="C122" s="419" t="s">
        <v>323</v>
      </c>
      <c r="D122" s="335">
        <v>3305574.1842700001</v>
      </c>
      <c r="E122" s="335"/>
      <c r="F122" s="336">
        <v>3424839.1852000002</v>
      </c>
      <c r="G122" s="336"/>
    </row>
    <row r="123" spans="1:7" s="403" customFormat="1">
      <c r="A123" s="418">
        <v>144</v>
      </c>
      <c r="B123" s="419"/>
      <c r="C123" s="419" t="s">
        <v>281</v>
      </c>
      <c r="D123" s="335">
        <v>401447.86186</v>
      </c>
      <c r="E123" s="335"/>
      <c r="F123" s="336">
        <v>484089.25877999997</v>
      </c>
      <c r="G123" s="336"/>
    </row>
    <row r="124" spans="1:7" s="403" customFormat="1">
      <c r="A124" s="418">
        <v>145</v>
      </c>
      <c r="B124" s="419"/>
      <c r="C124" s="419" t="s">
        <v>324</v>
      </c>
      <c r="D124" s="509">
        <v>1840951.29156</v>
      </c>
      <c r="E124" s="509"/>
      <c r="F124" s="510">
        <v>1840311.2905600001</v>
      </c>
      <c r="G124" s="510"/>
    </row>
    <row r="125" spans="1:7" s="403" customFormat="1">
      <c r="A125" s="418">
        <v>146</v>
      </c>
      <c r="B125" s="419"/>
      <c r="C125" s="419" t="s">
        <v>325</v>
      </c>
      <c r="D125" s="509">
        <v>346323.80248999997</v>
      </c>
      <c r="E125" s="509"/>
      <c r="F125" s="510">
        <v>315720.89263999998</v>
      </c>
      <c r="G125" s="510"/>
    </row>
    <row r="126" spans="1:7" s="416" customFormat="1" ht="29.45" customHeight="1">
      <c r="A126" s="420" t="s">
        <v>326</v>
      </c>
      <c r="B126" s="421"/>
      <c r="C126" s="421" t="s">
        <v>327</v>
      </c>
      <c r="D126" s="511">
        <v>0</v>
      </c>
      <c r="E126" s="511"/>
      <c r="F126" s="512"/>
      <c r="G126" s="512"/>
    </row>
    <row r="127" spans="1:7" s="403" customFormat="1">
      <c r="A127" s="418">
        <v>1484</v>
      </c>
      <c r="B127" s="419"/>
      <c r="C127" s="419" t="s">
        <v>328</v>
      </c>
      <c r="D127" s="509">
        <v>0</v>
      </c>
      <c r="E127" s="509"/>
      <c r="F127" s="510"/>
      <c r="G127" s="510"/>
    </row>
    <row r="128" spans="1:7" s="403" customFormat="1">
      <c r="A128" s="418">
        <v>1485</v>
      </c>
      <c r="B128" s="419"/>
      <c r="C128" s="419" t="s">
        <v>329</v>
      </c>
      <c r="D128" s="509">
        <v>0</v>
      </c>
      <c r="E128" s="509"/>
      <c r="F128" s="510"/>
      <c r="G128" s="510"/>
    </row>
    <row r="129" spans="1:7" s="403" customFormat="1">
      <c r="A129" s="418">
        <v>1486</v>
      </c>
      <c r="B129" s="419"/>
      <c r="C129" s="419" t="s">
        <v>330</v>
      </c>
      <c r="D129" s="509">
        <v>0</v>
      </c>
      <c r="E129" s="509"/>
      <c r="F129" s="510"/>
      <c r="G129" s="510"/>
    </row>
    <row r="130" spans="1:7" s="403" customFormat="1">
      <c r="A130" s="422">
        <v>1489</v>
      </c>
      <c r="B130" s="423"/>
      <c r="C130" s="423" t="s">
        <v>331</v>
      </c>
      <c r="D130" s="513">
        <v>0</v>
      </c>
      <c r="E130" s="513"/>
      <c r="F130" s="514"/>
      <c r="G130" s="514"/>
    </row>
    <row r="131" spans="1:7" s="399" customFormat="1">
      <c r="A131" s="426">
        <v>1</v>
      </c>
      <c r="B131" s="427"/>
      <c r="C131" s="426" t="s">
        <v>332</v>
      </c>
      <c r="D131" s="428">
        <f t="shared" ref="D131:G131" si="19">D111+D121</f>
        <v>11358632.594829999</v>
      </c>
      <c r="E131" s="428">
        <f t="shared" si="19"/>
        <v>0</v>
      </c>
      <c r="F131" s="428">
        <f t="shared" si="19"/>
        <v>11620702.257540001</v>
      </c>
      <c r="G131" s="428">
        <f t="shared" si="19"/>
        <v>0</v>
      </c>
    </row>
    <row r="132" spans="1:7" s="399" customFormat="1">
      <c r="A132" s="364"/>
      <c r="B132" s="364"/>
      <c r="C132" s="365"/>
      <c r="D132" s="482"/>
      <c r="E132" s="482"/>
      <c r="F132" s="482"/>
      <c r="G132" s="482"/>
    </row>
    <row r="133" spans="1:7" s="403" customFormat="1">
      <c r="A133" s="400">
        <v>20</v>
      </c>
      <c r="B133" s="401"/>
      <c r="C133" s="401" t="s">
        <v>333</v>
      </c>
      <c r="D133" s="802">
        <f t="shared" ref="D133:G133" si="20">D134+D140</f>
        <v>7433689.9957500007</v>
      </c>
      <c r="E133" s="802">
        <f t="shared" si="20"/>
        <v>0</v>
      </c>
      <c r="F133" s="802">
        <f t="shared" si="20"/>
        <v>7470497.0460900003</v>
      </c>
      <c r="G133" s="802">
        <f t="shared" si="20"/>
        <v>0</v>
      </c>
    </row>
    <row r="134" spans="1:7" s="403" customFormat="1">
      <c r="A134" s="430" t="s">
        <v>334</v>
      </c>
      <c r="B134" s="405"/>
      <c r="C134" s="405" t="s">
        <v>335</v>
      </c>
      <c r="D134" s="402">
        <f t="shared" ref="D134:G134" si="21">D135+D136+D138+D139</f>
        <v>3614012.9932800005</v>
      </c>
      <c r="E134" s="402">
        <f t="shared" si="21"/>
        <v>0</v>
      </c>
      <c r="F134" s="402">
        <f t="shared" si="21"/>
        <v>4253432.0084800003</v>
      </c>
      <c r="G134" s="402">
        <f t="shared" si="21"/>
        <v>0</v>
      </c>
    </row>
    <row r="135" spans="1:7" s="431" customFormat="1">
      <c r="A135" s="432">
        <v>200</v>
      </c>
      <c r="B135" s="419"/>
      <c r="C135" s="419" t="s">
        <v>336</v>
      </c>
      <c r="D135" s="335">
        <v>2918308.8993600002</v>
      </c>
      <c r="E135" s="335"/>
      <c r="F135" s="336">
        <v>3080943.16341</v>
      </c>
      <c r="G135" s="336"/>
    </row>
    <row r="136" spans="1:7" s="431" customFormat="1">
      <c r="A136" s="432">
        <v>201</v>
      </c>
      <c r="B136" s="419"/>
      <c r="C136" s="419" t="s">
        <v>337</v>
      </c>
      <c r="D136" s="335">
        <v>308000</v>
      </c>
      <c r="E136" s="335"/>
      <c r="F136" s="336">
        <v>802097.11719999998</v>
      </c>
      <c r="G136" s="336"/>
    </row>
    <row r="137" spans="1:7" s="431" customFormat="1">
      <c r="A137" s="433" t="s">
        <v>338</v>
      </c>
      <c r="B137" s="407"/>
      <c r="C137" s="407" t="s">
        <v>339</v>
      </c>
      <c r="D137" s="515">
        <v>0</v>
      </c>
      <c r="E137" s="515"/>
      <c r="F137" s="516">
        <v>0</v>
      </c>
      <c r="G137" s="516"/>
    </row>
    <row r="138" spans="1:7" s="431" customFormat="1">
      <c r="A138" s="432">
        <v>204</v>
      </c>
      <c r="B138" s="419"/>
      <c r="C138" s="419" t="s">
        <v>340</v>
      </c>
      <c r="D138" s="509">
        <v>256503.15328</v>
      </c>
      <c r="E138" s="509"/>
      <c r="F138" s="510">
        <v>233758.03023999999</v>
      </c>
      <c r="G138" s="510"/>
    </row>
    <row r="139" spans="1:7" s="431" customFormat="1">
      <c r="A139" s="432">
        <v>205</v>
      </c>
      <c r="B139" s="419"/>
      <c r="C139" s="419" t="s">
        <v>341</v>
      </c>
      <c r="D139" s="509">
        <v>131200.94063999999</v>
      </c>
      <c r="E139" s="509"/>
      <c r="F139" s="510">
        <v>136633.69763000001</v>
      </c>
      <c r="G139" s="510"/>
    </row>
    <row r="140" spans="1:7" s="431" customFormat="1">
      <c r="A140" s="430" t="s">
        <v>342</v>
      </c>
      <c r="B140" s="405"/>
      <c r="C140" s="405" t="s">
        <v>343</v>
      </c>
      <c r="D140" s="402">
        <f t="shared" ref="D140:G140" si="22">D141+D143+D144</f>
        <v>3819677.0024700002</v>
      </c>
      <c r="E140" s="402">
        <f t="shared" si="22"/>
        <v>0</v>
      </c>
      <c r="F140" s="402">
        <f t="shared" si="22"/>
        <v>3217065.03761</v>
      </c>
      <c r="G140" s="402">
        <f t="shared" si="22"/>
        <v>0</v>
      </c>
    </row>
    <row r="141" spans="1:7" s="431" customFormat="1">
      <c r="A141" s="432">
        <v>206</v>
      </c>
      <c r="B141" s="419"/>
      <c r="C141" s="419" t="s">
        <v>344</v>
      </c>
      <c r="D141" s="509">
        <v>3618067.91286</v>
      </c>
      <c r="E141" s="509"/>
      <c r="F141" s="510">
        <v>2969620.6945799999</v>
      </c>
      <c r="G141" s="510"/>
    </row>
    <row r="142" spans="1:7" s="431" customFormat="1">
      <c r="A142" s="433" t="s">
        <v>345</v>
      </c>
      <c r="B142" s="407"/>
      <c r="C142" s="407" t="s">
        <v>346</v>
      </c>
      <c r="D142" s="515">
        <v>0</v>
      </c>
      <c r="E142" s="515"/>
      <c r="F142" s="516">
        <v>0</v>
      </c>
      <c r="G142" s="516"/>
    </row>
    <row r="143" spans="1:7" s="431" customFormat="1">
      <c r="A143" s="432">
        <v>208</v>
      </c>
      <c r="B143" s="419"/>
      <c r="C143" s="419" t="s">
        <v>347</v>
      </c>
      <c r="D143" s="509">
        <v>88795.511339999997</v>
      </c>
      <c r="E143" s="509"/>
      <c r="F143" s="510">
        <v>124547.57829</v>
      </c>
      <c r="G143" s="510"/>
    </row>
    <row r="144" spans="1:7" s="434" customFormat="1" ht="25.5">
      <c r="A144" s="420">
        <v>209</v>
      </c>
      <c r="B144" s="421"/>
      <c r="C144" s="421" t="s">
        <v>348</v>
      </c>
      <c r="D144" s="511">
        <v>112813.57827</v>
      </c>
      <c r="E144" s="511"/>
      <c r="F144" s="512">
        <v>122896.76474</v>
      </c>
      <c r="G144" s="512"/>
    </row>
    <row r="145" spans="1:7" s="403" customFormat="1">
      <c r="A145" s="430">
        <v>29</v>
      </c>
      <c r="B145" s="405"/>
      <c r="C145" s="405" t="s">
        <v>349</v>
      </c>
      <c r="D145" s="509">
        <v>3924942.5990800001</v>
      </c>
      <c r="E145" s="509"/>
      <c r="F145" s="510">
        <v>4150205.2114499998</v>
      </c>
      <c r="G145" s="510"/>
    </row>
    <row r="146" spans="1:7" s="403" customFormat="1">
      <c r="A146" s="435" t="s">
        <v>350</v>
      </c>
      <c r="B146" s="436"/>
      <c r="C146" s="436" t="s">
        <v>351</v>
      </c>
      <c r="D146" s="339">
        <v>3785147.69851</v>
      </c>
      <c r="E146" s="339"/>
      <c r="F146" s="340">
        <v>4010126.0094300001</v>
      </c>
      <c r="G146" s="340"/>
    </row>
    <row r="147" spans="1:7" s="399" customFormat="1">
      <c r="A147" s="426">
        <v>2</v>
      </c>
      <c r="B147" s="427"/>
      <c r="C147" s="426" t="s">
        <v>352</v>
      </c>
      <c r="D147" s="428">
        <f t="shared" ref="D147:G147" si="23">D133+D145</f>
        <v>11358632.594830001</v>
      </c>
      <c r="E147" s="428">
        <f t="shared" si="23"/>
        <v>0</v>
      </c>
      <c r="F147" s="428">
        <f t="shared" si="23"/>
        <v>11620702.257540001</v>
      </c>
      <c r="G147" s="428">
        <f t="shared" si="23"/>
        <v>0</v>
      </c>
    </row>
    <row r="148" spans="1:7" ht="7.5" customHeight="1"/>
    <row r="149" spans="1:7" ht="13.5" customHeight="1">
      <c r="A149" s="440" t="s">
        <v>353</v>
      </c>
      <c r="B149" s="441"/>
      <c r="C149" s="517" t="s">
        <v>354</v>
      </c>
      <c r="D149" s="441"/>
      <c r="E149" s="441"/>
      <c r="F149" s="441"/>
      <c r="G149" s="441"/>
    </row>
    <row r="150" spans="1:7">
      <c r="A150" s="518" t="s">
        <v>355</v>
      </c>
      <c r="B150" s="444"/>
      <c r="C150" s="444" t="s">
        <v>101</v>
      </c>
      <c r="D150" s="446">
        <f t="shared" ref="D150:G150" si="24">D77+SUM(D8:D12)-D30-D31+D16-D33+D59+D63-D73+D64-D74-D54+D20-D35</f>
        <v>347837.29727999959</v>
      </c>
      <c r="E150" s="446">
        <f t="shared" si="24"/>
        <v>338029.93100000115</v>
      </c>
      <c r="F150" s="446">
        <f t="shared" si="24"/>
        <v>479201.85143999982</v>
      </c>
      <c r="G150" s="446">
        <f t="shared" si="24"/>
        <v>343164.80499999935</v>
      </c>
    </row>
    <row r="151" spans="1:7">
      <c r="A151" s="520" t="s">
        <v>356</v>
      </c>
      <c r="B151" s="448"/>
      <c r="C151" s="448" t="s">
        <v>357</v>
      </c>
      <c r="D151" s="450">
        <f t="shared" ref="D151:G151" si="25">IF(D177=0,0,D150/D177)</f>
        <v>7.7915307548082541E-2</v>
      </c>
      <c r="E151" s="450">
        <f t="shared" si="25"/>
        <v>8.3390695583364607E-2</v>
      </c>
      <c r="F151" s="450">
        <f t="shared" si="25"/>
        <v>0.1135450285666028</v>
      </c>
      <c r="G151" s="450">
        <f t="shared" si="25"/>
        <v>8.33598582075952E-2</v>
      </c>
    </row>
    <row r="152" spans="1:7" s="455" customFormat="1" ht="25.5">
      <c r="A152" s="451" t="s">
        <v>358</v>
      </c>
      <c r="B152" s="452"/>
      <c r="C152" s="452" t="s">
        <v>359</v>
      </c>
      <c r="D152" s="454">
        <f t="shared" ref="D152:G152" si="26">IF(D107=0,0,D150/D107)</f>
        <v>0.72099237893484847</v>
      </c>
      <c r="E152" s="454">
        <f t="shared" si="26"/>
        <v>0.68651482231662542</v>
      </c>
      <c r="F152" s="454">
        <f t="shared" si="26"/>
        <v>1.128588730351203</v>
      </c>
      <c r="G152" s="454">
        <f t="shared" si="26"/>
        <v>0.8501535284028644</v>
      </c>
    </row>
    <row r="153" spans="1:7" s="455" customFormat="1" ht="25.5">
      <c r="A153" s="456" t="s">
        <v>358</v>
      </c>
      <c r="B153" s="457"/>
      <c r="C153" s="457" t="s">
        <v>360</v>
      </c>
      <c r="D153" s="459">
        <f t="shared" ref="D153:G153" si="27">IF(0=D108,0,D150/D108)</f>
        <v>0.93169281717353702</v>
      </c>
      <c r="E153" s="459">
        <f t="shared" si="27"/>
        <v>0.80232838007785678</v>
      </c>
      <c r="F153" s="459">
        <f t="shared" si="27"/>
        <v>1.4089894160664094</v>
      </c>
      <c r="G153" s="459">
        <f t="shared" si="27"/>
        <v>0.97264184103704387</v>
      </c>
    </row>
    <row r="154" spans="1:7" ht="25.5">
      <c r="A154" s="460" t="s">
        <v>361</v>
      </c>
      <c r="B154" s="461"/>
      <c r="C154" s="461" t="s">
        <v>362</v>
      </c>
      <c r="D154" s="463">
        <f t="shared" ref="D154:G154" si="28">D150-D107</f>
        <v>-134605.10772000032</v>
      </c>
      <c r="E154" s="463">
        <f t="shared" si="28"/>
        <v>-154355.54999999882</v>
      </c>
      <c r="F154" s="463">
        <f t="shared" si="28"/>
        <v>54599.125439999742</v>
      </c>
      <c r="G154" s="463">
        <f t="shared" si="28"/>
        <v>-60485.58700000064</v>
      </c>
    </row>
    <row r="155" spans="1:7" ht="25.5">
      <c r="A155" s="456" t="s">
        <v>363</v>
      </c>
      <c r="B155" s="457"/>
      <c r="C155" s="457" t="s">
        <v>364</v>
      </c>
      <c r="D155" s="464">
        <f t="shared" ref="D155:G155" si="29">D150-D108</f>
        <v>-25501.737720000267</v>
      </c>
      <c r="E155" s="464">
        <f t="shared" si="29"/>
        <v>-83281.266999998828</v>
      </c>
      <c r="F155" s="464">
        <f t="shared" si="29"/>
        <v>139098.62143999973</v>
      </c>
      <c r="G155" s="464">
        <f t="shared" si="29"/>
        <v>-9652.4300000006333</v>
      </c>
    </row>
    <row r="156" spans="1:7">
      <c r="A156" s="443" t="s">
        <v>365</v>
      </c>
      <c r="B156" s="444"/>
      <c r="C156" s="444" t="s">
        <v>366</v>
      </c>
      <c r="D156" s="465">
        <f t="shared" ref="D156:G156" si="30">D135+D136-D137+D141-D142</f>
        <v>6844376.8122199997</v>
      </c>
      <c r="E156" s="465">
        <f t="shared" si="30"/>
        <v>0</v>
      </c>
      <c r="F156" s="465">
        <f t="shared" si="30"/>
        <v>6852660.9751899997</v>
      </c>
      <c r="G156" s="465">
        <f t="shared" si="30"/>
        <v>0</v>
      </c>
    </row>
    <row r="157" spans="1:7">
      <c r="A157" s="466" t="s">
        <v>367</v>
      </c>
      <c r="B157" s="467"/>
      <c r="C157" s="467" t="s">
        <v>368</v>
      </c>
      <c r="D157" s="469">
        <f t="shared" ref="D157:G157" si="31">IF(D177=0,0,D156/D177)</f>
        <v>1.5331355448918658</v>
      </c>
      <c r="E157" s="469">
        <f t="shared" si="31"/>
        <v>0</v>
      </c>
      <c r="F157" s="469">
        <f t="shared" si="31"/>
        <v>1.6237115608945341</v>
      </c>
      <c r="G157" s="469">
        <f t="shared" si="31"/>
        <v>0</v>
      </c>
    </row>
    <row r="158" spans="1:7">
      <c r="A158" s="443" t="s">
        <v>369</v>
      </c>
      <c r="B158" s="444"/>
      <c r="C158" s="444" t="s">
        <v>370</v>
      </c>
      <c r="D158" s="465">
        <f t="shared" ref="D158:G158" si="32">D133-D142-D111</f>
        <v>1969354.541100001</v>
      </c>
      <c r="E158" s="465">
        <f t="shared" si="32"/>
        <v>0</v>
      </c>
      <c r="F158" s="465">
        <f t="shared" si="32"/>
        <v>1914755.4157300005</v>
      </c>
      <c r="G158" s="465">
        <f t="shared" si="32"/>
        <v>0</v>
      </c>
    </row>
    <row r="159" spans="1:7">
      <c r="A159" s="447" t="s">
        <v>371</v>
      </c>
      <c r="B159" s="448"/>
      <c r="C159" s="448" t="s">
        <v>372</v>
      </c>
      <c r="D159" s="470">
        <f t="shared" ref="D159:G159" si="33">D121-D123-D124-D142-D145</f>
        <v>-273044.61231999937</v>
      </c>
      <c r="E159" s="470">
        <f t="shared" si="33"/>
        <v>0</v>
      </c>
      <c r="F159" s="470">
        <f t="shared" si="33"/>
        <v>-409645.13360999897</v>
      </c>
      <c r="G159" s="470">
        <f t="shared" si="33"/>
        <v>0</v>
      </c>
    </row>
    <row r="160" spans="1:7">
      <c r="A160" s="447" t="s">
        <v>373</v>
      </c>
      <c r="B160" s="448"/>
      <c r="C160" s="448" t="s">
        <v>374</v>
      </c>
      <c r="D160" s="471">
        <f t="shared" ref="D160:G160" si="34">IF(D175=0,"-",1000*D158/D175)</f>
        <v>9949.9411578807812</v>
      </c>
      <c r="E160" s="471">
        <f t="shared" si="34"/>
        <v>0</v>
      </c>
      <c r="F160" s="471">
        <f t="shared" si="34"/>
        <v>9643.0624825873929</v>
      </c>
      <c r="G160" s="471">
        <f t="shared" si="34"/>
        <v>0</v>
      </c>
    </row>
    <row r="161" spans="1:7">
      <c r="A161" s="447" t="s">
        <v>373</v>
      </c>
      <c r="B161" s="448"/>
      <c r="C161" s="448" t="s">
        <v>375</v>
      </c>
      <c r="D161" s="470">
        <f t="shared" ref="D161:G161" si="35">IF(D175=0,0,1000*(D159/D175))</f>
        <v>-1379.5270325184224</v>
      </c>
      <c r="E161" s="470">
        <f t="shared" si="35"/>
        <v>0</v>
      </c>
      <c r="F161" s="470">
        <f t="shared" si="35"/>
        <v>-2063.0486727638026</v>
      </c>
      <c r="G161" s="470">
        <f t="shared" si="35"/>
        <v>0</v>
      </c>
    </row>
    <row r="162" spans="1:7">
      <c r="A162" s="466" t="s">
        <v>376</v>
      </c>
      <c r="B162" s="467"/>
      <c r="C162" s="467" t="s">
        <v>377</v>
      </c>
      <c r="D162" s="469">
        <f t="shared" ref="D162:G162" si="36">IF((D22+D23+D65+D66)=0,0,D158/(D22+D23+D65+D66))</f>
        <v>0.67299813202244296</v>
      </c>
      <c r="E162" s="469">
        <f t="shared" si="36"/>
        <v>0</v>
      </c>
      <c r="F162" s="469">
        <f t="shared" si="36"/>
        <v>0.67253132137516292</v>
      </c>
      <c r="G162" s="469">
        <f t="shared" si="36"/>
        <v>0</v>
      </c>
    </row>
    <row r="163" spans="1:7">
      <c r="A163" s="447" t="s">
        <v>378</v>
      </c>
      <c r="B163" s="448"/>
      <c r="C163" s="448" t="s">
        <v>349</v>
      </c>
      <c r="D163" s="446">
        <f t="shared" ref="D163:G163" si="37">D145</f>
        <v>3924942.5990800001</v>
      </c>
      <c r="E163" s="446">
        <f t="shared" si="37"/>
        <v>0</v>
      </c>
      <c r="F163" s="446">
        <f t="shared" si="37"/>
        <v>4150205.2114499998</v>
      </c>
      <c r="G163" s="446">
        <f t="shared" si="37"/>
        <v>0</v>
      </c>
    </row>
    <row r="164" spans="1:7" ht="25.5">
      <c r="A164" s="456" t="s">
        <v>380</v>
      </c>
      <c r="B164" s="472"/>
      <c r="C164" s="472" t="s">
        <v>381</v>
      </c>
      <c r="D164" s="459">
        <f t="shared" ref="D164:G164" si="38">IF(D178=0,0,D146/D178)</f>
        <v>0.76999868166358676</v>
      </c>
      <c r="E164" s="459">
        <f t="shared" si="38"/>
        <v>0</v>
      </c>
      <c r="F164" s="459">
        <f t="shared" si="38"/>
        <v>1.0101918881106648</v>
      </c>
      <c r="G164" s="459">
        <f t="shared" si="38"/>
        <v>0</v>
      </c>
    </row>
    <row r="165" spans="1:7">
      <c r="A165" s="474" t="s">
        <v>382</v>
      </c>
      <c r="B165" s="475"/>
      <c r="C165" s="475" t="s">
        <v>383</v>
      </c>
      <c r="D165" s="477">
        <f t="shared" ref="D165:G165" si="39">IF(D177=0,0,D180/D177)</f>
        <v>0.17679640833060717</v>
      </c>
      <c r="E165" s="477">
        <f t="shared" si="39"/>
        <v>5.0544873801096908E-2</v>
      </c>
      <c r="F165" s="477">
        <f t="shared" si="39"/>
        <v>5.6123341515622649E-2</v>
      </c>
      <c r="G165" s="477">
        <f t="shared" si="39"/>
        <v>5.3066309573995558E-2</v>
      </c>
    </row>
    <row r="166" spans="1:7">
      <c r="A166" s="447" t="s">
        <v>384</v>
      </c>
      <c r="B166" s="448"/>
      <c r="C166" s="448" t="s">
        <v>251</v>
      </c>
      <c r="D166" s="446">
        <f t="shared" ref="D166:G166" si="40">D55</f>
        <v>329548.12400000007</v>
      </c>
      <c r="E166" s="446">
        <f t="shared" si="40"/>
        <v>204168.27</v>
      </c>
      <c r="F166" s="446">
        <f t="shared" si="40"/>
        <v>236277.90935000006</v>
      </c>
      <c r="G166" s="446">
        <f t="shared" si="40"/>
        <v>212299.71100000001</v>
      </c>
    </row>
    <row r="167" spans="1:7">
      <c r="A167" s="466" t="s">
        <v>385</v>
      </c>
      <c r="B167" s="467"/>
      <c r="C167" s="467" t="s">
        <v>386</v>
      </c>
      <c r="D167" s="469">
        <f t="shared" ref="D167:G167" si="41">IF(0=D111,0,(D44+D45+D46+D47+D48)/D111)</f>
        <v>7.0638811105846286E-2</v>
      </c>
      <c r="E167" s="469">
        <f t="shared" si="41"/>
        <v>0</v>
      </c>
      <c r="F167" s="469">
        <f t="shared" si="41"/>
        <v>4.5285864861879313E-2</v>
      </c>
      <c r="G167" s="469">
        <f t="shared" si="41"/>
        <v>0</v>
      </c>
    </row>
    <row r="168" spans="1:7">
      <c r="A168" s="447" t="s">
        <v>387</v>
      </c>
      <c r="B168" s="444"/>
      <c r="C168" s="444" t="s">
        <v>388</v>
      </c>
      <c r="D168" s="446">
        <f t="shared" ref="D168:G168" si="42">D38-D44</f>
        <v>-10451.594999999998</v>
      </c>
      <c r="E168" s="446">
        <f t="shared" si="42"/>
        <v>10132.724999999999</v>
      </c>
      <c r="F168" s="446">
        <f t="shared" si="42"/>
        <v>8318.0950699999994</v>
      </c>
      <c r="G168" s="446">
        <f t="shared" si="42"/>
        <v>11156.760000000002</v>
      </c>
    </row>
    <row r="169" spans="1:7">
      <c r="A169" s="466" t="s">
        <v>389</v>
      </c>
      <c r="B169" s="467"/>
      <c r="C169" s="467" t="s">
        <v>390</v>
      </c>
      <c r="D169" s="450">
        <f t="shared" ref="D169:G169" si="43">IF(D177=0,0,D168/D177)</f>
        <v>-2.3411498570191586E-3</v>
      </c>
      <c r="E169" s="450">
        <f t="shared" si="43"/>
        <v>2.4997046368208892E-3</v>
      </c>
      <c r="F169" s="450">
        <f t="shared" si="43"/>
        <v>1.9709405118213002E-3</v>
      </c>
      <c r="G169" s="450">
        <f t="shared" si="43"/>
        <v>2.7101436922011037E-3</v>
      </c>
    </row>
    <row r="170" spans="1:7">
      <c r="A170" s="447" t="s">
        <v>391</v>
      </c>
      <c r="B170" s="448"/>
      <c r="C170" s="448" t="s">
        <v>392</v>
      </c>
      <c r="D170" s="446">
        <f t="shared" ref="D170:G170" si="44">SUM(D82:D87)+SUM(D89:D94)</f>
        <v>505797.22399999993</v>
      </c>
      <c r="E170" s="446">
        <f t="shared" si="44"/>
        <v>569177.56799999997</v>
      </c>
      <c r="F170" s="446">
        <f t="shared" ref="F170" si="45">SUM(F82:F87)+SUM(F89:F94)</f>
        <v>512567.61900000006</v>
      </c>
      <c r="G170" s="446">
        <f t="shared" si="44"/>
        <v>420451.18199999997</v>
      </c>
    </row>
    <row r="171" spans="1:7">
      <c r="A171" s="447" t="s">
        <v>393</v>
      </c>
      <c r="B171" s="448"/>
      <c r="C171" s="448" t="s">
        <v>394</v>
      </c>
      <c r="D171" s="470">
        <f t="shared" ref="D171:G171" si="46">SUM(D96:D102)+SUM(D104:D105)</f>
        <v>23354.819</v>
      </c>
      <c r="E171" s="470">
        <f t="shared" si="46"/>
        <v>76792.087</v>
      </c>
      <c r="F171" s="470">
        <f t="shared" ref="F171" si="47">SUM(F96:F102)+SUM(F104:F105)</f>
        <v>87964.892999999996</v>
      </c>
      <c r="G171" s="470">
        <f t="shared" si="46"/>
        <v>16800.79</v>
      </c>
    </row>
    <row r="172" spans="1:7">
      <c r="A172" s="474" t="s">
        <v>395</v>
      </c>
      <c r="B172" s="475"/>
      <c r="C172" s="475" t="s">
        <v>396</v>
      </c>
      <c r="D172" s="477">
        <f t="shared" ref="D172:G172" si="48">IF(D184=0,0,D170/D184)</f>
        <v>0.1113246426240023</v>
      </c>
      <c r="E172" s="477">
        <f t="shared" si="48"/>
        <v>0.13306650822905033</v>
      </c>
      <c r="F172" s="477">
        <f t="shared" si="48"/>
        <v>0.12193081597747038</v>
      </c>
      <c r="G172" s="477">
        <f t="shared" si="48"/>
        <v>0.10045877495235291</v>
      </c>
    </row>
    <row r="173" spans="1:7">
      <c r="A173" s="992"/>
    </row>
    <row r="174" spans="1:7">
      <c r="A174" s="479" t="s">
        <v>397</v>
      </c>
      <c r="B174" s="480"/>
      <c r="C174" s="535"/>
      <c r="D174" s="482"/>
      <c r="E174" s="482"/>
      <c r="F174" s="482"/>
      <c r="G174" s="482"/>
    </row>
    <row r="175" spans="1:7" s="282" customFormat="1">
      <c r="A175" s="483" t="s">
        <v>398</v>
      </c>
      <c r="B175" s="480"/>
      <c r="C175" s="480" t="s">
        <v>399</v>
      </c>
      <c r="D175" s="533">
        <v>197926.25</v>
      </c>
      <c r="E175" s="533">
        <v>198580</v>
      </c>
      <c r="F175" s="534">
        <v>198563</v>
      </c>
      <c r="G175" s="534">
        <v>199910</v>
      </c>
    </row>
    <row r="176" spans="1:7">
      <c r="A176" s="479" t="s">
        <v>400</v>
      </c>
      <c r="B176" s="480"/>
      <c r="C176" s="480"/>
      <c r="D176" s="480"/>
      <c r="E176" s="480"/>
      <c r="F176" s="480"/>
      <c r="G176" s="480"/>
    </row>
    <row r="177" spans="1:7">
      <c r="A177" s="483" t="s">
        <v>401</v>
      </c>
      <c r="B177" s="480"/>
      <c r="C177" s="480" t="s">
        <v>402</v>
      </c>
      <c r="D177" s="487">
        <f t="shared" ref="D177:G177" si="49">SUM(D22:D32)+SUM(D44:D53)+SUM(D65:D72)+D75</f>
        <v>4464299.8689999999</v>
      </c>
      <c r="E177" s="487">
        <f t="shared" si="49"/>
        <v>4053568.9100000006</v>
      </c>
      <c r="F177" s="487">
        <f t="shared" ref="F177" si="50">SUM(F22:F32)+SUM(F44:F53)+SUM(F65:F72)+F75</f>
        <v>4220368.4079299998</v>
      </c>
      <c r="G177" s="487">
        <f t="shared" si="49"/>
        <v>4116667.3309999998</v>
      </c>
    </row>
    <row r="178" spans="1:7">
      <c r="A178" s="483" t="s">
        <v>403</v>
      </c>
      <c r="B178" s="480"/>
      <c r="C178" s="480" t="s">
        <v>404</v>
      </c>
      <c r="D178" s="487">
        <f t="shared" ref="D178:G178" si="51">D78-D17-D20-D59-D63-D64</f>
        <v>4915784.6482700016</v>
      </c>
      <c r="E178" s="487">
        <f t="shared" si="51"/>
        <v>3910293.3829999994</v>
      </c>
      <c r="F178" s="487">
        <f t="shared" si="51"/>
        <v>3969667.6014</v>
      </c>
      <c r="G178" s="487">
        <f t="shared" si="51"/>
        <v>3980802.1009999998</v>
      </c>
    </row>
    <row r="179" spans="1:7">
      <c r="A179" s="483"/>
      <c r="B179" s="480"/>
      <c r="C179" s="480" t="s">
        <v>405</v>
      </c>
      <c r="D179" s="487">
        <f t="shared" ref="D179:G179" si="52">D178+D170</f>
        <v>5421581.8722700011</v>
      </c>
      <c r="E179" s="487">
        <f t="shared" si="52"/>
        <v>4479470.9509999994</v>
      </c>
      <c r="F179" s="487">
        <f t="shared" si="52"/>
        <v>4482235.2204</v>
      </c>
      <c r="G179" s="487">
        <f t="shared" si="52"/>
        <v>4401253.2829999998</v>
      </c>
    </row>
    <row r="180" spans="1:7">
      <c r="A180" s="483" t="s">
        <v>406</v>
      </c>
      <c r="B180" s="480"/>
      <c r="C180" s="480" t="s">
        <v>407</v>
      </c>
      <c r="D180" s="487">
        <f t="shared" ref="D180:G180" si="53">D38-D44+D8+D9+D10+D16-D33</f>
        <v>789272.18255000003</v>
      </c>
      <c r="E180" s="487">
        <f t="shared" si="53"/>
        <v>204887.12899999999</v>
      </c>
      <c r="F180" s="487">
        <f t="shared" si="53"/>
        <v>236861.17748000001</v>
      </c>
      <c r="G180" s="487">
        <f t="shared" si="53"/>
        <v>218456.34300000002</v>
      </c>
    </row>
    <row r="181" spans="1:7" ht="27.6" customHeight="1">
      <c r="A181" s="488" t="s">
        <v>408</v>
      </c>
      <c r="B181" s="489"/>
      <c r="C181" s="489" t="s">
        <v>409</v>
      </c>
      <c r="D181" s="491">
        <f t="shared" ref="D181:G181" si="54">D22+D23+D24+D25+D26+D29+SUM(D44:D47)+SUM(D49:D53)-D54+D32-D33+SUM(D65:D70)+D72</f>
        <v>4264797.3679999998</v>
      </c>
      <c r="E181" s="491">
        <f t="shared" si="54"/>
        <v>4046063.9530000007</v>
      </c>
      <c r="F181" s="491">
        <f t="shared" ref="F181" si="55">F22+F23+F24+F25+F26+F29+SUM(F44:F47)+SUM(F49:F53)-F54+F32-F33+SUM(F65:F70)+F72</f>
        <v>4143486.1003700001</v>
      </c>
      <c r="G181" s="491">
        <f t="shared" si="54"/>
        <v>4106748.9939999999</v>
      </c>
    </row>
    <row r="182" spans="1:7">
      <c r="A182" s="492" t="s">
        <v>410</v>
      </c>
      <c r="B182" s="489"/>
      <c r="C182" s="489" t="s">
        <v>411</v>
      </c>
      <c r="D182" s="491">
        <f t="shared" ref="D182:G182" si="56">D181+D171</f>
        <v>4288152.1869999999</v>
      </c>
      <c r="E182" s="491">
        <f t="shared" si="56"/>
        <v>4122856.0400000005</v>
      </c>
      <c r="F182" s="491">
        <f t="shared" si="56"/>
        <v>4231450.9933700003</v>
      </c>
      <c r="G182" s="491">
        <f t="shared" si="56"/>
        <v>4123549.784</v>
      </c>
    </row>
    <row r="183" spans="1:7">
      <c r="A183" s="492" t="s">
        <v>412</v>
      </c>
      <c r="B183" s="489"/>
      <c r="C183" s="489" t="s">
        <v>413</v>
      </c>
      <c r="D183" s="491">
        <f t="shared" ref="D183:G183" si="57">D4+D5-D7+D38+D39+D40+D41+D43+D13-D16+D57+D58+D60+D62</f>
        <v>4037646.2767200004</v>
      </c>
      <c r="E183" s="491">
        <f t="shared" si="57"/>
        <v>3708214.0579999997</v>
      </c>
      <c r="F183" s="491">
        <f t="shared" si="57"/>
        <v>3691190.1832499998</v>
      </c>
      <c r="G183" s="491">
        <f t="shared" si="57"/>
        <v>3764859.4810000001</v>
      </c>
    </row>
    <row r="184" spans="1:7">
      <c r="A184" s="492" t="s">
        <v>414</v>
      </c>
      <c r="B184" s="489"/>
      <c r="C184" s="489" t="s">
        <v>415</v>
      </c>
      <c r="D184" s="491">
        <f t="shared" ref="D184:G184" si="58">D183+D170</f>
        <v>4543443.5007199999</v>
      </c>
      <c r="E184" s="491">
        <f t="shared" si="58"/>
        <v>4277391.6260000002</v>
      </c>
      <c r="F184" s="491">
        <f t="shared" si="58"/>
        <v>4203757.8022499997</v>
      </c>
      <c r="G184" s="491">
        <f t="shared" si="58"/>
        <v>4185310.6630000002</v>
      </c>
    </row>
    <row r="185" spans="1:7">
      <c r="A185" s="492"/>
      <c r="B185" s="489"/>
      <c r="C185" s="489" t="s">
        <v>416</v>
      </c>
      <c r="D185" s="491">
        <f t="shared" ref="D185:G186" si="59">D181-D183</f>
        <v>227151.09127999935</v>
      </c>
      <c r="E185" s="491">
        <f t="shared" si="59"/>
        <v>337849.89500000095</v>
      </c>
      <c r="F185" s="491">
        <f t="shared" si="59"/>
        <v>452295.91712000035</v>
      </c>
      <c r="G185" s="491">
        <f t="shared" si="59"/>
        <v>341889.5129999998</v>
      </c>
    </row>
    <row r="186" spans="1:7">
      <c r="A186" s="492"/>
      <c r="B186" s="489"/>
      <c r="C186" s="489" t="s">
        <v>417</v>
      </c>
      <c r="D186" s="491">
        <f t="shared" si="59"/>
        <v>-255291.31371999998</v>
      </c>
      <c r="E186" s="491">
        <f t="shared" si="59"/>
        <v>-154535.58599999966</v>
      </c>
      <c r="F186" s="491">
        <f t="shared" si="59"/>
        <v>27693.191120000556</v>
      </c>
      <c r="G186" s="491">
        <f t="shared" si="59"/>
        <v>-61760.87900000019</v>
      </c>
    </row>
    <row r="188" spans="1:7">
      <c r="A188" s="993" t="s">
        <v>428</v>
      </c>
      <c r="B188" s="994"/>
      <c r="C188" s="994"/>
    </row>
    <row r="189" spans="1:7">
      <c r="A189" s="334" t="s">
        <v>429</v>
      </c>
      <c r="B189" s="334"/>
      <c r="C189" s="334"/>
    </row>
  </sheetData>
  <sheetProtection selectLockedCells="1" sort="0" autoFilter="0" pivotTables="0"/>
  <autoFilter ref="A1:AP1"/>
  <mergeCells count="3">
    <mergeCell ref="A3:C3"/>
    <mergeCell ref="A81:C81"/>
    <mergeCell ref="A188:C188"/>
  </mergeCells>
  <pageMargins left="0.78740157480314965" right="0.78740157480314965" top="0.98425196850393704" bottom="0.98425196850393704" header="0.51181102362204722" footer="0.51181102362204722"/>
  <pageSetup paperSize="9" scale="70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7" max="2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186"/>
  <sheetViews>
    <sheetView view="pageLayout" zoomScaleNormal="100" workbookViewId="0">
      <selection activeCell="C208" sqref="C208"/>
    </sheetView>
  </sheetViews>
  <sheetFormatPr baseColWidth="10" defaultColWidth="11.42578125" defaultRowHeight="12.75"/>
  <cols>
    <col min="1" max="1" width="16.28515625" style="992" customWidth="1"/>
    <col min="2" max="2" width="3.7109375" style="276" customWidth="1"/>
    <col min="3" max="3" width="44.7109375" style="276" customWidth="1"/>
    <col min="4" max="7" width="11.42578125" style="276" customWidth="1"/>
    <col min="8" max="16384" width="11.42578125" style="276"/>
  </cols>
  <sheetData>
    <row r="1" spans="1:42" s="266" customFormat="1" ht="18" customHeight="1">
      <c r="A1" s="995" t="s">
        <v>113</v>
      </c>
      <c r="B1" s="493" t="s">
        <v>430</v>
      </c>
      <c r="C1" s="493" t="s">
        <v>114</v>
      </c>
      <c r="D1" s="262" t="s">
        <v>431</v>
      </c>
      <c r="E1" s="263" t="s">
        <v>22</v>
      </c>
      <c r="F1" s="262" t="s">
        <v>431</v>
      </c>
      <c r="G1" s="263" t="s">
        <v>22</v>
      </c>
      <c r="H1" s="264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5"/>
      <c r="V1" s="265"/>
      <c r="W1" s="265"/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</row>
    <row r="2" spans="1:42" s="272" customFormat="1" ht="15" customHeight="1">
      <c r="A2" s="996"/>
      <c r="B2" s="268"/>
      <c r="C2" s="269" t="s">
        <v>432</v>
      </c>
      <c r="D2" s="270">
        <v>2016</v>
      </c>
      <c r="E2" s="271">
        <v>2017</v>
      </c>
      <c r="F2" s="270">
        <v>2017</v>
      </c>
      <c r="G2" s="271">
        <v>2018</v>
      </c>
    </row>
    <row r="3" spans="1:42" ht="15" customHeight="1">
      <c r="A3" s="273" t="s">
        <v>433</v>
      </c>
      <c r="B3" s="274"/>
      <c r="C3" s="274"/>
      <c r="D3" s="275"/>
      <c r="E3" s="275"/>
      <c r="F3" s="275"/>
      <c r="G3" s="275"/>
    </row>
    <row r="4" spans="1:42" s="282" customFormat="1" ht="12.75" customHeight="1">
      <c r="A4" s="997">
        <v>30</v>
      </c>
      <c r="B4" s="495"/>
      <c r="C4" s="279" t="s">
        <v>116</v>
      </c>
      <c r="D4" s="280">
        <v>1210404</v>
      </c>
      <c r="E4" s="280">
        <v>1254683</v>
      </c>
      <c r="F4" s="281">
        <v>1263134</v>
      </c>
      <c r="G4" s="281">
        <v>1279725</v>
      </c>
    </row>
    <row r="5" spans="1:42" s="282" customFormat="1" ht="12.75" customHeight="1">
      <c r="A5" s="291">
        <v>31</v>
      </c>
      <c r="B5" s="284"/>
      <c r="C5" s="285" t="s">
        <v>434</v>
      </c>
      <c r="D5" s="286">
        <v>349575</v>
      </c>
      <c r="E5" s="286">
        <v>353831</v>
      </c>
      <c r="F5" s="287">
        <v>357985</v>
      </c>
      <c r="G5" s="287">
        <v>364058</v>
      </c>
    </row>
    <row r="6" spans="1:42" s="282" customFormat="1" ht="12.75" customHeight="1">
      <c r="A6" s="288" t="s">
        <v>118</v>
      </c>
      <c r="B6" s="289"/>
      <c r="C6" s="290" t="s">
        <v>435</v>
      </c>
      <c r="D6" s="286">
        <v>48240</v>
      </c>
      <c r="E6" s="286">
        <v>44993</v>
      </c>
      <c r="F6" s="287">
        <v>51268</v>
      </c>
      <c r="G6" s="287">
        <v>45135</v>
      </c>
    </row>
    <row r="7" spans="1:42" s="282" customFormat="1" ht="12.75" customHeight="1">
      <c r="A7" s="288" t="s">
        <v>436</v>
      </c>
      <c r="B7" s="289"/>
      <c r="C7" s="290" t="s">
        <v>437</v>
      </c>
      <c r="D7" s="286">
        <v>5232</v>
      </c>
      <c r="E7" s="286">
        <v>500</v>
      </c>
      <c r="F7" s="287">
        <v>3990</v>
      </c>
      <c r="G7" s="287">
        <v>0</v>
      </c>
    </row>
    <row r="8" spans="1:42" s="282" customFormat="1" ht="12.75" customHeight="1">
      <c r="A8" s="291">
        <v>330</v>
      </c>
      <c r="B8" s="284"/>
      <c r="C8" s="285" t="s">
        <v>438</v>
      </c>
      <c r="D8" s="286">
        <v>72212</v>
      </c>
      <c r="E8" s="286">
        <v>74710</v>
      </c>
      <c r="F8" s="287">
        <v>71907</v>
      </c>
      <c r="G8" s="287">
        <v>65112</v>
      </c>
    </row>
    <row r="9" spans="1:42" s="282" customFormat="1" ht="12.75" customHeight="1">
      <c r="A9" s="291">
        <v>332</v>
      </c>
      <c r="B9" s="284"/>
      <c r="C9" s="285" t="s">
        <v>439</v>
      </c>
      <c r="D9" s="286">
        <v>0</v>
      </c>
      <c r="E9" s="286">
        <v>0</v>
      </c>
      <c r="F9" s="287">
        <v>0</v>
      </c>
      <c r="G9" s="287">
        <v>0</v>
      </c>
    </row>
    <row r="10" spans="1:42" s="282" customFormat="1" ht="12.75" customHeight="1">
      <c r="A10" s="291">
        <v>339</v>
      </c>
      <c r="B10" s="284"/>
      <c r="C10" s="285" t="s">
        <v>440</v>
      </c>
      <c r="D10" s="286">
        <v>0</v>
      </c>
      <c r="E10" s="286">
        <v>0</v>
      </c>
      <c r="F10" s="287">
        <v>0</v>
      </c>
      <c r="G10" s="287">
        <v>0</v>
      </c>
    </row>
    <row r="11" spans="1:42" s="999" customFormat="1" ht="28.15" customHeight="1">
      <c r="A11" s="292">
        <v>350</v>
      </c>
      <c r="B11" s="998"/>
      <c r="C11" s="294" t="s">
        <v>441</v>
      </c>
      <c r="D11" s="286">
        <v>1730</v>
      </c>
      <c r="E11" s="286">
        <v>0</v>
      </c>
      <c r="F11" s="287">
        <v>0</v>
      </c>
      <c r="G11" s="287">
        <v>0</v>
      </c>
    </row>
    <row r="12" spans="1:42" s="295" customFormat="1" ht="25.5">
      <c r="A12" s="292">
        <v>351</v>
      </c>
      <c r="B12" s="293"/>
      <c r="C12" s="294" t="s">
        <v>442</v>
      </c>
      <c r="D12" s="286">
        <v>103073</v>
      </c>
      <c r="E12" s="286">
        <v>43528</v>
      </c>
      <c r="F12" s="287">
        <v>76557</v>
      </c>
      <c r="G12" s="287">
        <v>49346</v>
      </c>
    </row>
    <row r="13" spans="1:42" s="282" customFormat="1" ht="12.75" customHeight="1">
      <c r="A13" s="291">
        <v>36</v>
      </c>
      <c r="B13" s="284"/>
      <c r="C13" s="285" t="s">
        <v>443</v>
      </c>
      <c r="D13" s="286">
        <v>1423825</v>
      </c>
      <c r="E13" s="286">
        <v>1473585</v>
      </c>
      <c r="F13" s="287">
        <v>1452578</v>
      </c>
      <c r="G13" s="287">
        <v>1491996</v>
      </c>
    </row>
    <row r="14" spans="1:42" s="282" customFormat="1" ht="12.75" customHeight="1">
      <c r="A14" s="296" t="s">
        <v>444</v>
      </c>
      <c r="B14" s="284"/>
      <c r="C14" s="297" t="s">
        <v>445</v>
      </c>
      <c r="D14" s="286">
        <v>250592</v>
      </c>
      <c r="E14" s="286">
        <v>259774</v>
      </c>
      <c r="F14" s="287">
        <v>259272</v>
      </c>
      <c r="G14" s="287">
        <v>256577</v>
      </c>
    </row>
    <row r="15" spans="1:42" s="282" customFormat="1" ht="12.75" customHeight="1">
      <c r="A15" s="296" t="s">
        <v>446</v>
      </c>
      <c r="B15" s="284"/>
      <c r="C15" s="297" t="s">
        <v>447</v>
      </c>
      <c r="D15" s="286">
        <v>37114</v>
      </c>
      <c r="E15" s="286">
        <v>37305</v>
      </c>
      <c r="F15" s="287">
        <v>36408</v>
      </c>
      <c r="G15" s="287">
        <v>39114</v>
      </c>
    </row>
    <row r="16" spans="1:42" s="303" customFormat="1" ht="26.25" customHeight="1">
      <c r="A16" s="296" t="s">
        <v>448</v>
      </c>
      <c r="B16" s="496"/>
      <c r="C16" s="297" t="s">
        <v>449</v>
      </c>
      <c r="D16" s="286">
        <v>31719</v>
      </c>
      <c r="E16" s="286">
        <v>45174</v>
      </c>
      <c r="F16" s="287">
        <v>21494</v>
      </c>
      <c r="G16" s="287">
        <v>38193</v>
      </c>
    </row>
    <row r="17" spans="1:7" s="304" customFormat="1">
      <c r="A17" s="291">
        <v>37</v>
      </c>
      <c r="B17" s="284"/>
      <c r="C17" s="285" t="s">
        <v>450</v>
      </c>
      <c r="D17" s="286">
        <v>219304</v>
      </c>
      <c r="E17" s="286">
        <v>219489</v>
      </c>
      <c r="F17" s="287">
        <v>221583</v>
      </c>
      <c r="G17" s="287">
        <v>221666</v>
      </c>
    </row>
    <row r="18" spans="1:7" s="304" customFormat="1">
      <c r="A18" s="327" t="s">
        <v>451</v>
      </c>
      <c r="B18" s="289"/>
      <c r="C18" s="290" t="s">
        <v>452</v>
      </c>
      <c r="D18" s="286">
        <v>0</v>
      </c>
      <c r="E18" s="286">
        <v>0</v>
      </c>
      <c r="F18" s="287">
        <v>0</v>
      </c>
      <c r="G18" s="287">
        <v>0</v>
      </c>
    </row>
    <row r="19" spans="1:7" s="304" customFormat="1">
      <c r="A19" s="327" t="s">
        <v>453</v>
      </c>
      <c r="B19" s="289"/>
      <c r="C19" s="290" t="s">
        <v>454</v>
      </c>
      <c r="D19" s="286">
        <v>0</v>
      </c>
      <c r="E19" s="286">
        <v>0</v>
      </c>
      <c r="F19" s="287">
        <v>0</v>
      </c>
      <c r="G19" s="287">
        <v>0</v>
      </c>
    </row>
    <row r="20" spans="1:7" s="282" customFormat="1" ht="12.75" customHeight="1">
      <c r="A20" s="1000">
        <v>39</v>
      </c>
      <c r="B20" s="306"/>
      <c r="C20" s="307" t="s">
        <v>138</v>
      </c>
      <c r="D20" s="308">
        <v>31035</v>
      </c>
      <c r="E20" s="308">
        <v>31439</v>
      </c>
      <c r="F20" s="309">
        <v>31361</v>
      </c>
      <c r="G20" s="309">
        <v>32089</v>
      </c>
    </row>
    <row r="21" spans="1:7" ht="12.75" customHeight="1">
      <c r="A21" s="1001"/>
      <c r="B21" s="310"/>
      <c r="C21" s="311" t="s">
        <v>455</v>
      </c>
      <c r="D21" s="312">
        <f t="shared" ref="D21:G21" si="0">D4+D5+SUM(D8:D13)+D17</f>
        <v>3380123</v>
      </c>
      <c r="E21" s="312">
        <f t="shared" si="0"/>
        <v>3419826</v>
      </c>
      <c r="F21" s="312">
        <f t="shared" si="0"/>
        <v>3443744</v>
      </c>
      <c r="G21" s="312">
        <f t="shared" si="0"/>
        <v>3471903</v>
      </c>
    </row>
    <row r="22" spans="1:7" s="999" customFormat="1" ht="12.75" customHeight="1">
      <c r="A22" s="292" t="s">
        <v>216</v>
      </c>
      <c r="B22" s="998"/>
      <c r="C22" s="294" t="s">
        <v>456</v>
      </c>
      <c r="D22" s="507">
        <v>1038094</v>
      </c>
      <c r="E22" s="507">
        <v>1090000</v>
      </c>
      <c r="F22" s="508">
        <v>1086543</v>
      </c>
      <c r="G22" s="508">
        <v>1109700</v>
      </c>
    </row>
    <row r="23" spans="1:7" s="999" customFormat="1">
      <c r="A23" s="292" t="s">
        <v>218</v>
      </c>
      <c r="B23" s="998"/>
      <c r="C23" s="294" t="s">
        <v>457</v>
      </c>
      <c r="D23" s="507">
        <v>248426</v>
      </c>
      <c r="E23" s="507">
        <v>217061</v>
      </c>
      <c r="F23" s="508">
        <v>234250</v>
      </c>
      <c r="G23" s="508">
        <v>227869</v>
      </c>
    </row>
    <row r="24" spans="1:7" s="315" customFormat="1" ht="12.75" customHeight="1">
      <c r="A24" s="291">
        <v>41</v>
      </c>
      <c r="B24" s="284"/>
      <c r="C24" s="285" t="s">
        <v>458</v>
      </c>
      <c r="D24" s="335">
        <v>63862</v>
      </c>
      <c r="E24" s="335">
        <v>37143</v>
      </c>
      <c r="F24" s="336">
        <v>82017</v>
      </c>
      <c r="G24" s="336">
        <v>38507</v>
      </c>
    </row>
    <row r="25" spans="1:7" s="282" customFormat="1" ht="12.75" customHeight="1">
      <c r="A25" s="1002">
        <v>42</v>
      </c>
      <c r="B25" s="317"/>
      <c r="C25" s="285" t="s">
        <v>459</v>
      </c>
      <c r="D25" s="335">
        <v>237038</v>
      </c>
      <c r="E25" s="335">
        <v>224789</v>
      </c>
      <c r="F25" s="336">
        <v>230489</v>
      </c>
      <c r="G25" s="336">
        <v>232760</v>
      </c>
    </row>
    <row r="26" spans="1:7" s="322" customFormat="1" ht="12.75" customHeight="1">
      <c r="A26" s="292">
        <v>430</v>
      </c>
      <c r="B26" s="284"/>
      <c r="C26" s="285" t="s">
        <v>460</v>
      </c>
      <c r="D26" s="497">
        <v>2065</v>
      </c>
      <c r="E26" s="497">
        <v>2074</v>
      </c>
      <c r="F26" s="498">
        <v>2310</v>
      </c>
      <c r="G26" s="498">
        <v>2078</v>
      </c>
    </row>
    <row r="27" spans="1:7" s="322" customFormat="1" ht="12.75" customHeight="1">
      <c r="A27" s="292">
        <v>431</v>
      </c>
      <c r="B27" s="284"/>
      <c r="C27" s="285" t="s">
        <v>461</v>
      </c>
      <c r="D27" s="497">
        <v>10</v>
      </c>
      <c r="E27" s="497">
        <v>28</v>
      </c>
      <c r="F27" s="498">
        <v>13</v>
      </c>
      <c r="G27" s="498">
        <v>22</v>
      </c>
    </row>
    <row r="28" spans="1:7" s="322" customFormat="1" ht="12.75" customHeight="1">
      <c r="A28" s="292">
        <v>432</v>
      </c>
      <c r="B28" s="284"/>
      <c r="C28" s="285" t="s">
        <v>462</v>
      </c>
      <c r="D28" s="497">
        <v>0</v>
      </c>
      <c r="E28" s="497">
        <v>0</v>
      </c>
      <c r="F28" s="498">
        <v>-174</v>
      </c>
      <c r="G28" s="498">
        <v>0</v>
      </c>
    </row>
    <row r="29" spans="1:7" s="322" customFormat="1" ht="12.75" customHeight="1">
      <c r="A29" s="292">
        <v>439</v>
      </c>
      <c r="B29" s="284"/>
      <c r="C29" s="285" t="s">
        <v>463</v>
      </c>
      <c r="D29" s="497">
        <v>0</v>
      </c>
      <c r="E29" s="497">
        <v>0</v>
      </c>
      <c r="F29" s="498">
        <v>0</v>
      </c>
      <c r="G29" s="498">
        <v>0</v>
      </c>
    </row>
    <row r="30" spans="1:7" s="282" customFormat="1" ht="25.5">
      <c r="A30" s="292">
        <v>450</v>
      </c>
      <c r="B30" s="293"/>
      <c r="C30" s="294" t="s">
        <v>464</v>
      </c>
      <c r="D30" s="286">
        <v>0</v>
      </c>
      <c r="E30" s="286">
        <v>0</v>
      </c>
      <c r="F30" s="287">
        <v>594</v>
      </c>
      <c r="G30" s="287">
        <v>0</v>
      </c>
    </row>
    <row r="31" spans="1:7" s="295" customFormat="1" ht="25.5">
      <c r="A31" s="292">
        <v>451</v>
      </c>
      <c r="B31" s="293"/>
      <c r="C31" s="294" t="s">
        <v>465</v>
      </c>
      <c r="D31" s="335">
        <v>89440</v>
      </c>
      <c r="E31" s="335">
        <v>120257</v>
      </c>
      <c r="F31" s="336">
        <v>59484</v>
      </c>
      <c r="G31" s="336">
        <v>109289</v>
      </c>
    </row>
    <row r="32" spans="1:7" s="282" customFormat="1" ht="12.75" customHeight="1">
      <c r="A32" s="291">
        <v>46</v>
      </c>
      <c r="B32" s="284"/>
      <c r="C32" s="285" t="s">
        <v>466</v>
      </c>
      <c r="D32" s="335">
        <v>1444099</v>
      </c>
      <c r="E32" s="335">
        <v>1419346</v>
      </c>
      <c r="F32" s="336">
        <v>1456122</v>
      </c>
      <c r="G32" s="336">
        <v>1436632</v>
      </c>
    </row>
    <row r="33" spans="1:7" s="303" customFormat="1" ht="25.5">
      <c r="A33" s="296" t="s">
        <v>467</v>
      </c>
      <c r="B33" s="1003"/>
      <c r="C33" s="297" t="s">
        <v>468</v>
      </c>
      <c r="D33" s="1004">
        <v>0</v>
      </c>
      <c r="E33" s="1004">
        <v>0</v>
      </c>
      <c r="F33" s="1005">
        <v>0</v>
      </c>
      <c r="G33" s="1005">
        <v>0</v>
      </c>
    </row>
    <row r="34" spans="1:7" s="282" customFormat="1" ht="15" customHeight="1">
      <c r="A34" s="291">
        <v>47</v>
      </c>
      <c r="B34" s="284"/>
      <c r="C34" s="285" t="s">
        <v>450</v>
      </c>
      <c r="D34" s="335">
        <v>218608</v>
      </c>
      <c r="E34" s="335">
        <v>219489</v>
      </c>
      <c r="F34" s="336">
        <v>222133</v>
      </c>
      <c r="G34" s="336">
        <v>221666</v>
      </c>
    </row>
    <row r="35" spans="1:7" s="282" customFormat="1" ht="15" customHeight="1">
      <c r="A35" s="1000">
        <v>49</v>
      </c>
      <c r="B35" s="306"/>
      <c r="C35" s="307" t="s">
        <v>138</v>
      </c>
      <c r="D35" s="380">
        <v>31035</v>
      </c>
      <c r="E35" s="380">
        <v>31439</v>
      </c>
      <c r="F35" s="381">
        <v>31361</v>
      </c>
      <c r="G35" s="381">
        <v>32089</v>
      </c>
    </row>
    <row r="36" spans="1:7" ht="13.5" customHeight="1">
      <c r="A36" s="1001"/>
      <c r="B36" s="341"/>
      <c r="C36" s="311" t="s">
        <v>469</v>
      </c>
      <c r="D36" s="312">
        <f t="shared" ref="D36:G36" si="1">D22+D23+D24+D25+D26+D27+D28+D29+D30+D31+D32+D34</f>
        <v>3341642</v>
      </c>
      <c r="E36" s="312">
        <f t="shared" si="1"/>
        <v>3330187</v>
      </c>
      <c r="F36" s="312">
        <f t="shared" si="1"/>
        <v>3373781</v>
      </c>
      <c r="G36" s="312">
        <f t="shared" si="1"/>
        <v>3378523</v>
      </c>
    </row>
    <row r="37" spans="1:7" s="499" customFormat="1" ht="15" customHeight="1">
      <c r="A37" s="1001"/>
      <c r="B37" s="341"/>
      <c r="C37" s="311" t="s">
        <v>470</v>
      </c>
      <c r="D37" s="312">
        <f t="shared" ref="D37:G37" si="2">D36-D21</f>
        <v>-38481</v>
      </c>
      <c r="E37" s="312">
        <f t="shared" si="2"/>
        <v>-89639</v>
      </c>
      <c r="F37" s="312">
        <f t="shared" si="2"/>
        <v>-69963</v>
      </c>
      <c r="G37" s="312">
        <f t="shared" si="2"/>
        <v>-93380</v>
      </c>
    </row>
    <row r="38" spans="1:7" s="295" customFormat="1" ht="15" customHeight="1">
      <c r="A38" s="291">
        <v>340</v>
      </c>
      <c r="B38" s="284"/>
      <c r="C38" s="285" t="s">
        <v>471</v>
      </c>
      <c r="D38" s="335">
        <v>4216</v>
      </c>
      <c r="E38" s="335">
        <v>3748</v>
      </c>
      <c r="F38" s="336">
        <v>3808</v>
      </c>
      <c r="G38" s="336">
        <v>3808</v>
      </c>
    </row>
    <row r="39" spans="1:7" s="295" customFormat="1" ht="15" customHeight="1">
      <c r="A39" s="291">
        <v>341</v>
      </c>
      <c r="B39" s="284"/>
      <c r="C39" s="285" t="s">
        <v>472</v>
      </c>
      <c r="D39" s="335">
        <v>0</v>
      </c>
      <c r="E39" s="335">
        <v>0</v>
      </c>
      <c r="F39" s="336">
        <v>0</v>
      </c>
      <c r="G39" s="336">
        <v>0</v>
      </c>
    </row>
    <row r="40" spans="1:7" s="303" customFormat="1" ht="15" customHeight="1">
      <c r="A40" s="292">
        <v>342</v>
      </c>
      <c r="B40" s="998"/>
      <c r="C40" s="294" t="s">
        <v>473</v>
      </c>
      <c r="D40" s="507">
        <v>12</v>
      </c>
      <c r="E40" s="507">
        <v>0</v>
      </c>
      <c r="F40" s="508">
        <v>0</v>
      </c>
      <c r="G40" s="508">
        <v>0</v>
      </c>
    </row>
    <row r="41" spans="1:7" s="295" customFormat="1" ht="15" customHeight="1">
      <c r="A41" s="291">
        <v>343</v>
      </c>
      <c r="B41" s="284"/>
      <c r="C41" s="285" t="s">
        <v>474</v>
      </c>
      <c r="D41" s="335">
        <v>0</v>
      </c>
      <c r="E41" s="335">
        <v>0</v>
      </c>
      <c r="F41" s="336">
        <v>0</v>
      </c>
      <c r="G41" s="336">
        <v>0</v>
      </c>
    </row>
    <row r="42" spans="1:7" s="303" customFormat="1" ht="15" customHeight="1">
      <c r="A42" s="292">
        <v>344</v>
      </c>
      <c r="B42" s="998"/>
      <c r="C42" s="294" t="s">
        <v>475</v>
      </c>
      <c r="D42" s="507">
        <v>0</v>
      </c>
      <c r="E42" s="507">
        <v>0</v>
      </c>
      <c r="F42" s="508">
        <v>0</v>
      </c>
      <c r="G42" s="508">
        <v>0</v>
      </c>
    </row>
    <row r="43" spans="1:7" s="295" customFormat="1" ht="15" customHeight="1">
      <c r="A43" s="291">
        <v>349</v>
      </c>
      <c r="B43" s="284"/>
      <c r="C43" s="285" t="s">
        <v>476</v>
      </c>
      <c r="D43" s="335">
        <v>16</v>
      </c>
      <c r="E43" s="335">
        <v>16</v>
      </c>
      <c r="F43" s="336">
        <v>15</v>
      </c>
      <c r="G43" s="336">
        <v>15</v>
      </c>
    </row>
    <row r="44" spans="1:7" s="282" customFormat="1" ht="15" customHeight="1">
      <c r="A44" s="291">
        <v>440</v>
      </c>
      <c r="B44" s="284"/>
      <c r="C44" s="285" t="s">
        <v>477</v>
      </c>
      <c r="D44" s="335">
        <v>11005</v>
      </c>
      <c r="E44" s="335">
        <v>9080</v>
      </c>
      <c r="F44" s="336">
        <v>10990</v>
      </c>
      <c r="G44" s="336">
        <v>10586</v>
      </c>
    </row>
    <row r="45" spans="1:7" s="999" customFormat="1" ht="15" customHeight="1">
      <c r="A45" s="292">
        <v>441</v>
      </c>
      <c r="B45" s="998"/>
      <c r="C45" s="294" t="s">
        <v>478</v>
      </c>
      <c r="D45" s="1006">
        <v>283</v>
      </c>
      <c r="E45" s="1006">
        <v>0</v>
      </c>
      <c r="F45" s="1007">
        <v>1149</v>
      </c>
      <c r="G45" s="1007">
        <v>0</v>
      </c>
    </row>
    <row r="46" spans="1:7" s="999" customFormat="1" ht="15" customHeight="1">
      <c r="A46" s="292">
        <v>442</v>
      </c>
      <c r="B46" s="998"/>
      <c r="C46" s="294" t="s">
        <v>479</v>
      </c>
      <c r="D46" s="507">
        <v>600</v>
      </c>
      <c r="E46" s="507">
        <v>252</v>
      </c>
      <c r="F46" s="508">
        <v>666</v>
      </c>
      <c r="G46" s="508">
        <v>400</v>
      </c>
    </row>
    <row r="47" spans="1:7" s="282" customFormat="1" ht="15" customHeight="1">
      <c r="A47" s="291">
        <v>443</v>
      </c>
      <c r="B47" s="284"/>
      <c r="C47" s="285" t="s">
        <v>480</v>
      </c>
      <c r="D47" s="349">
        <v>0</v>
      </c>
      <c r="E47" s="349">
        <v>0</v>
      </c>
      <c r="F47" s="350">
        <v>408</v>
      </c>
      <c r="G47" s="350">
        <v>0</v>
      </c>
    </row>
    <row r="48" spans="1:7" s="282" customFormat="1" ht="15" customHeight="1">
      <c r="A48" s="291">
        <v>444</v>
      </c>
      <c r="B48" s="284"/>
      <c r="C48" s="285" t="s">
        <v>481</v>
      </c>
      <c r="D48" s="349">
        <v>0</v>
      </c>
      <c r="E48" s="349">
        <v>0</v>
      </c>
      <c r="F48" s="350">
        <v>0</v>
      </c>
      <c r="G48" s="350">
        <v>0</v>
      </c>
    </row>
    <row r="49" spans="1:7" s="282" customFormat="1" ht="15" customHeight="1">
      <c r="A49" s="291">
        <v>445</v>
      </c>
      <c r="B49" s="284"/>
      <c r="C49" s="285" t="s">
        <v>482</v>
      </c>
      <c r="D49" s="335">
        <v>3077</v>
      </c>
      <c r="E49" s="335">
        <v>2861</v>
      </c>
      <c r="F49" s="336">
        <v>3519</v>
      </c>
      <c r="G49" s="336">
        <v>2926</v>
      </c>
    </row>
    <row r="50" spans="1:7" s="282" customFormat="1" ht="15" customHeight="1">
      <c r="A50" s="291">
        <v>446</v>
      </c>
      <c r="B50" s="284"/>
      <c r="C50" s="285" t="s">
        <v>483</v>
      </c>
      <c r="D50" s="335">
        <v>70565</v>
      </c>
      <c r="E50" s="335">
        <v>70300</v>
      </c>
      <c r="F50" s="336">
        <v>71547</v>
      </c>
      <c r="G50" s="336">
        <v>71350</v>
      </c>
    </row>
    <row r="51" spans="1:7" s="999" customFormat="1" ht="15" customHeight="1">
      <c r="A51" s="292">
        <v>447</v>
      </c>
      <c r="B51" s="998"/>
      <c r="C51" s="294" t="s">
        <v>484</v>
      </c>
      <c r="D51" s="507">
        <v>11403</v>
      </c>
      <c r="E51" s="507">
        <v>11384</v>
      </c>
      <c r="F51" s="508">
        <v>11747</v>
      </c>
      <c r="G51" s="508">
        <v>12158</v>
      </c>
    </row>
    <row r="52" spans="1:7" s="282" customFormat="1" ht="15" customHeight="1">
      <c r="A52" s="291">
        <v>448</v>
      </c>
      <c r="B52" s="284"/>
      <c r="C52" s="285" t="s">
        <v>485</v>
      </c>
      <c r="D52" s="349">
        <v>0</v>
      </c>
      <c r="E52" s="349">
        <v>0</v>
      </c>
      <c r="F52" s="350">
        <v>0</v>
      </c>
      <c r="G52" s="350">
        <v>0</v>
      </c>
    </row>
    <row r="53" spans="1:7" s="999" customFormat="1" ht="15" customHeight="1">
      <c r="A53" s="292">
        <v>449</v>
      </c>
      <c r="B53" s="998"/>
      <c r="C53" s="294" t="s">
        <v>486</v>
      </c>
      <c r="D53" s="1006">
        <v>0</v>
      </c>
      <c r="E53" s="1006">
        <v>0</v>
      </c>
      <c r="F53" s="1007">
        <v>0</v>
      </c>
      <c r="G53" s="1007">
        <v>0</v>
      </c>
    </row>
    <row r="54" spans="1:7" s="295" customFormat="1" ht="13.5" customHeight="1">
      <c r="A54" s="337" t="s">
        <v>487</v>
      </c>
      <c r="B54" s="338"/>
      <c r="C54" s="338" t="s">
        <v>488</v>
      </c>
      <c r="D54" s="1008">
        <v>0</v>
      </c>
      <c r="E54" s="1008">
        <v>0</v>
      </c>
      <c r="F54" s="1009">
        <v>0</v>
      </c>
      <c r="G54" s="1009">
        <v>0</v>
      </c>
    </row>
    <row r="55" spans="1:7" ht="15" customHeight="1">
      <c r="A55" s="1010"/>
      <c r="B55" s="341"/>
      <c r="C55" s="311" t="s">
        <v>489</v>
      </c>
      <c r="D55" s="312">
        <f t="shared" ref="D55:G55" si="3">SUM(D44:D53)-SUM(D38:D43)</f>
        <v>92689</v>
      </c>
      <c r="E55" s="312">
        <f t="shared" si="3"/>
        <v>90113</v>
      </c>
      <c r="F55" s="312">
        <f t="shared" ref="F55" si="4">SUM(F44:F53)-SUM(F38:F43)</f>
        <v>96203</v>
      </c>
      <c r="G55" s="312">
        <f t="shared" si="3"/>
        <v>93597</v>
      </c>
    </row>
    <row r="56" spans="1:7" ht="14.25" customHeight="1">
      <c r="A56" s="1010"/>
      <c r="B56" s="341"/>
      <c r="C56" s="311" t="s">
        <v>490</v>
      </c>
      <c r="D56" s="312">
        <f t="shared" ref="D56:G56" si="5">D55+D37</f>
        <v>54208</v>
      </c>
      <c r="E56" s="312">
        <f t="shared" si="5"/>
        <v>474</v>
      </c>
      <c r="F56" s="312">
        <f t="shared" si="5"/>
        <v>26240</v>
      </c>
      <c r="G56" s="312">
        <f t="shared" si="5"/>
        <v>217</v>
      </c>
    </row>
    <row r="57" spans="1:7" s="282" customFormat="1" ht="15.75" customHeight="1">
      <c r="A57" s="1011">
        <v>380</v>
      </c>
      <c r="B57" s="343"/>
      <c r="C57" s="344" t="s">
        <v>491</v>
      </c>
      <c r="D57" s="345"/>
      <c r="E57" s="345"/>
      <c r="F57" s="346"/>
      <c r="G57" s="346"/>
    </row>
    <row r="58" spans="1:7" s="282" customFormat="1" ht="15.75" customHeight="1">
      <c r="A58" s="1011">
        <v>381</v>
      </c>
      <c r="B58" s="343"/>
      <c r="C58" s="344" t="s">
        <v>492</v>
      </c>
      <c r="D58" s="345"/>
      <c r="E58" s="345"/>
      <c r="F58" s="346"/>
      <c r="G58" s="346"/>
    </row>
    <row r="59" spans="1:7" s="295" customFormat="1" ht="27.6" customHeight="1">
      <c r="A59" s="292">
        <v>383</v>
      </c>
      <c r="B59" s="293"/>
      <c r="C59" s="294" t="s">
        <v>493</v>
      </c>
      <c r="D59" s="347"/>
      <c r="E59" s="347"/>
      <c r="F59" s="348"/>
      <c r="G59" s="348"/>
    </row>
    <row r="60" spans="1:7" s="295" customFormat="1">
      <c r="A60" s="292">
        <v>3840</v>
      </c>
      <c r="B60" s="293"/>
      <c r="C60" s="294" t="s">
        <v>494</v>
      </c>
      <c r="D60" s="502"/>
      <c r="E60" s="502"/>
      <c r="F60" s="503"/>
      <c r="G60" s="503"/>
    </row>
    <row r="61" spans="1:7" s="295" customFormat="1" ht="26.45" customHeight="1">
      <c r="A61" s="292">
        <v>3841</v>
      </c>
      <c r="B61" s="293"/>
      <c r="C61" s="294" t="s">
        <v>495</v>
      </c>
      <c r="D61" s="502"/>
      <c r="E61" s="502"/>
      <c r="F61" s="503">
        <v>41020</v>
      </c>
      <c r="G61" s="503"/>
    </row>
    <row r="62" spans="1:7" s="295" customFormat="1">
      <c r="A62" s="351">
        <v>386</v>
      </c>
      <c r="B62" s="352"/>
      <c r="C62" s="353" t="s">
        <v>496</v>
      </c>
      <c r="D62" s="502"/>
      <c r="E62" s="502"/>
      <c r="F62" s="503"/>
      <c r="G62" s="503"/>
    </row>
    <row r="63" spans="1:7" s="295" customFormat="1" ht="27.6" customHeight="1">
      <c r="A63" s="292">
        <v>387</v>
      </c>
      <c r="B63" s="293"/>
      <c r="C63" s="294" t="s">
        <v>497</v>
      </c>
      <c r="D63" s="502"/>
      <c r="E63" s="502"/>
      <c r="F63" s="503"/>
      <c r="G63" s="503"/>
    </row>
    <row r="64" spans="1:7" s="295" customFormat="1">
      <c r="A64" s="291">
        <v>389</v>
      </c>
      <c r="B64" s="354"/>
      <c r="C64" s="285" t="s">
        <v>137</v>
      </c>
      <c r="D64" s="335">
        <v>130000</v>
      </c>
      <c r="E64" s="335"/>
      <c r="F64" s="336">
        <v>10000</v>
      </c>
      <c r="G64" s="336"/>
    </row>
    <row r="65" spans="1:7" s="999" customFormat="1">
      <c r="A65" s="292" t="s">
        <v>260</v>
      </c>
      <c r="B65" s="998"/>
      <c r="C65" s="294" t="s">
        <v>498</v>
      </c>
      <c r="D65" s="507"/>
      <c r="E65" s="507"/>
      <c r="F65" s="508"/>
      <c r="G65" s="508"/>
    </row>
    <row r="66" spans="1:7" s="357" customFormat="1" ht="25.5">
      <c r="A66" s="292" t="s">
        <v>262</v>
      </c>
      <c r="B66" s="356"/>
      <c r="C66" s="294" t="s">
        <v>499</v>
      </c>
      <c r="D66" s="347"/>
      <c r="E66" s="347"/>
      <c r="F66" s="348"/>
      <c r="G66" s="348"/>
    </row>
    <row r="67" spans="1:7" s="282" customFormat="1">
      <c r="A67" s="292">
        <v>481</v>
      </c>
      <c r="B67" s="284"/>
      <c r="C67" s="285" t="s">
        <v>500</v>
      </c>
      <c r="D67" s="335"/>
      <c r="E67" s="335"/>
      <c r="F67" s="336"/>
      <c r="G67" s="336"/>
    </row>
    <row r="68" spans="1:7" s="282" customFormat="1">
      <c r="A68" s="292">
        <v>482</v>
      </c>
      <c r="B68" s="284"/>
      <c r="C68" s="285" t="s">
        <v>501</v>
      </c>
      <c r="D68" s="335"/>
      <c r="E68" s="335"/>
      <c r="F68" s="336"/>
      <c r="G68" s="336"/>
    </row>
    <row r="69" spans="1:7" s="282" customFormat="1">
      <c r="A69" s="292">
        <v>483</v>
      </c>
      <c r="B69" s="284"/>
      <c r="C69" s="285" t="s">
        <v>502</v>
      </c>
      <c r="D69" s="335"/>
      <c r="E69" s="335"/>
      <c r="F69" s="336"/>
      <c r="G69" s="336"/>
    </row>
    <row r="70" spans="1:7" s="282" customFormat="1">
      <c r="A70" s="292">
        <v>484</v>
      </c>
      <c r="B70" s="284"/>
      <c r="C70" s="285" t="s">
        <v>503</v>
      </c>
      <c r="D70" s="335"/>
      <c r="E70" s="335"/>
      <c r="F70" s="336"/>
      <c r="G70" s="336"/>
    </row>
    <row r="71" spans="1:7" s="999" customFormat="1" ht="25.5">
      <c r="A71" s="292">
        <v>485</v>
      </c>
      <c r="B71" s="998"/>
      <c r="C71" s="294" t="s">
        <v>504</v>
      </c>
      <c r="D71" s="507"/>
      <c r="E71" s="507"/>
      <c r="F71" s="508"/>
      <c r="G71" s="508"/>
    </row>
    <row r="72" spans="1:7" s="282" customFormat="1">
      <c r="A72" s="292">
        <v>486</v>
      </c>
      <c r="B72" s="284"/>
      <c r="C72" s="285" t="s">
        <v>505</v>
      </c>
      <c r="D72" s="335"/>
      <c r="E72" s="335"/>
      <c r="F72" s="336"/>
      <c r="G72" s="336"/>
    </row>
    <row r="73" spans="1:7" s="303" customFormat="1" ht="25.5">
      <c r="A73" s="292">
        <v>487</v>
      </c>
      <c r="B73" s="1003"/>
      <c r="C73" s="294" t="s">
        <v>506</v>
      </c>
      <c r="D73" s="507"/>
      <c r="E73" s="507"/>
      <c r="F73" s="508"/>
      <c r="G73" s="508"/>
    </row>
    <row r="74" spans="1:7" s="295" customFormat="1" ht="15" customHeight="1">
      <c r="A74" s="292">
        <v>489</v>
      </c>
      <c r="B74" s="358"/>
      <c r="C74" s="307" t="s">
        <v>170</v>
      </c>
      <c r="D74" s="507"/>
      <c r="E74" s="507"/>
      <c r="F74" s="508">
        <v>41020</v>
      </c>
      <c r="G74" s="508"/>
    </row>
    <row r="75" spans="1:7" s="295" customFormat="1">
      <c r="A75" s="359" t="s">
        <v>507</v>
      </c>
      <c r="B75" s="358"/>
      <c r="C75" s="338" t="s">
        <v>508</v>
      </c>
      <c r="D75" s="335"/>
      <c r="E75" s="335"/>
      <c r="F75" s="336"/>
      <c r="G75" s="336"/>
    </row>
    <row r="76" spans="1:7">
      <c r="A76" s="1001"/>
      <c r="B76" s="310"/>
      <c r="C76" s="311" t="s">
        <v>509</v>
      </c>
      <c r="D76" s="312">
        <f t="shared" ref="D76:G76" si="6">SUM(D65:D74)-SUM(D57:D64)</f>
        <v>-130000</v>
      </c>
      <c r="E76" s="312">
        <f t="shared" si="6"/>
        <v>0</v>
      </c>
      <c r="F76" s="312">
        <f t="shared" ref="F76" si="7">SUM(F65:F74)-SUM(F57:F64)</f>
        <v>-10000</v>
      </c>
      <c r="G76" s="312">
        <f t="shared" si="6"/>
        <v>0</v>
      </c>
    </row>
    <row r="77" spans="1:7">
      <c r="A77" s="1012"/>
      <c r="B77" s="360"/>
      <c r="C77" s="311" t="s">
        <v>510</v>
      </c>
      <c r="D77" s="312">
        <f t="shared" ref="D77:G77" si="8">D56+D76</f>
        <v>-75792</v>
      </c>
      <c r="E77" s="312">
        <f t="shared" si="8"/>
        <v>474</v>
      </c>
      <c r="F77" s="312">
        <f t="shared" si="8"/>
        <v>16240</v>
      </c>
      <c r="G77" s="312">
        <f t="shared" si="8"/>
        <v>217</v>
      </c>
    </row>
    <row r="78" spans="1:7">
      <c r="A78" s="1013">
        <v>3</v>
      </c>
      <c r="B78" s="361"/>
      <c r="C78" s="362" t="s">
        <v>275</v>
      </c>
      <c r="D78" s="363">
        <f t="shared" ref="D78:G78" si="9">D20+D21+SUM(D38:D43)+SUM(D57:D64)</f>
        <v>3545402</v>
      </c>
      <c r="E78" s="363">
        <f t="shared" si="9"/>
        <v>3455029</v>
      </c>
      <c r="F78" s="363">
        <f t="shared" si="9"/>
        <v>3529948</v>
      </c>
      <c r="G78" s="363">
        <f t="shared" si="9"/>
        <v>3507815</v>
      </c>
    </row>
    <row r="79" spans="1:7">
      <c r="A79" s="1013">
        <v>4</v>
      </c>
      <c r="B79" s="361"/>
      <c r="C79" s="362" t="s">
        <v>276</v>
      </c>
      <c r="D79" s="363">
        <f t="shared" ref="D79:G79" si="10">D35+D36+SUM(D44:D53)+SUM(D65:D74)</f>
        <v>3469610</v>
      </c>
      <c r="E79" s="363">
        <f t="shared" si="10"/>
        <v>3455503</v>
      </c>
      <c r="F79" s="363">
        <f t="shared" si="10"/>
        <v>3546188</v>
      </c>
      <c r="G79" s="363">
        <f t="shared" si="10"/>
        <v>3508032</v>
      </c>
    </row>
    <row r="80" spans="1:7">
      <c r="A80" s="1014"/>
      <c r="B80" s="364"/>
      <c r="C80" s="365"/>
      <c r="D80" s="482"/>
      <c r="E80" s="482"/>
      <c r="F80" s="482"/>
      <c r="G80" s="482"/>
    </row>
    <row r="81" spans="1:7">
      <c r="A81" s="366" t="s">
        <v>511</v>
      </c>
      <c r="B81" s="367"/>
      <c r="C81" s="367"/>
      <c r="D81" s="1015"/>
      <c r="E81" s="1015"/>
      <c r="F81" s="1015"/>
      <c r="G81" s="1015"/>
    </row>
    <row r="82" spans="1:7" s="282" customFormat="1">
      <c r="A82" s="368">
        <v>50</v>
      </c>
      <c r="B82" s="369"/>
      <c r="C82" s="369" t="s">
        <v>512</v>
      </c>
      <c r="D82" s="335">
        <v>92140</v>
      </c>
      <c r="E82" s="335">
        <v>122884</v>
      </c>
      <c r="F82" s="336">
        <v>87028</v>
      </c>
      <c r="G82" s="336">
        <v>139682</v>
      </c>
    </row>
    <row r="83" spans="1:7" s="282" customFormat="1">
      <c r="A83" s="368">
        <v>51</v>
      </c>
      <c r="B83" s="369"/>
      <c r="C83" s="369" t="s">
        <v>513</v>
      </c>
      <c r="D83" s="335">
        <v>0</v>
      </c>
      <c r="E83" s="335">
        <v>0</v>
      </c>
      <c r="F83" s="336">
        <v>0</v>
      </c>
      <c r="G83" s="336">
        <v>0</v>
      </c>
    </row>
    <row r="84" spans="1:7" s="282" customFormat="1">
      <c r="A84" s="368">
        <v>52</v>
      </c>
      <c r="B84" s="369"/>
      <c r="C84" s="369" t="s">
        <v>514</v>
      </c>
      <c r="D84" s="335">
        <v>0</v>
      </c>
      <c r="E84" s="335">
        <v>0</v>
      </c>
      <c r="F84" s="336">
        <v>0</v>
      </c>
      <c r="G84" s="336">
        <v>0</v>
      </c>
    </row>
    <row r="85" spans="1:7" s="282" customFormat="1">
      <c r="A85" s="372">
        <v>54</v>
      </c>
      <c r="B85" s="373"/>
      <c r="C85" s="373" t="s">
        <v>515</v>
      </c>
      <c r="D85" s="335">
        <v>7617</v>
      </c>
      <c r="E85" s="335">
        <v>15412</v>
      </c>
      <c r="F85" s="336">
        <v>10701</v>
      </c>
      <c r="G85" s="336">
        <v>11812</v>
      </c>
    </row>
    <row r="86" spans="1:7" s="282" customFormat="1">
      <c r="A86" s="372">
        <v>55</v>
      </c>
      <c r="B86" s="373"/>
      <c r="C86" s="373" t="s">
        <v>516</v>
      </c>
      <c r="D86" s="335">
        <v>0</v>
      </c>
      <c r="E86" s="335">
        <v>1500</v>
      </c>
      <c r="F86" s="336">
        <v>0</v>
      </c>
      <c r="G86" s="336">
        <v>2000</v>
      </c>
    </row>
    <row r="87" spans="1:7" s="282" customFormat="1">
      <c r="A87" s="372">
        <v>56</v>
      </c>
      <c r="B87" s="373"/>
      <c r="C87" s="373" t="s">
        <v>517</v>
      </c>
      <c r="D87" s="335">
        <v>27296</v>
      </c>
      <c r="E87" s="335">
        <v>38257</v>
      </c>
      <c r="F87" s="336">
        <v>31902</v>
      </c>
      <c r="G87" s="336">
        <v>37182</v>
      </c>
    </row>
    <row r="88" spans="1:7" s="282" customFormat="1">
      <c r="A88" s="368">
        <v>57</v>
      </c>
      <c r="B88" s="369"/>
      <c r="C88" s="369" t="s">
        <v>518</v>
      </c>
      <c r="D88" s="335">
        <v>12092</v>
      </c>
      <c r="E88" s="286">
        <v>18828</v>
      </c>
      <c r="F88" s="336">
        <v>9501</v>
      </c>
      <c r="G88" s="336">
        <v>16420</v>
      </c>
    </row>
    <row r="89" spans="1:7" s="999" customFormat="1" ht="25.5">
      <c r="A89" s="385">
        <v>580</v>
      </c>
      <c r="B89" s="386"/>
      <c r="C89" s="386" t="s">
        <v>519</v>
      </c>
      <c r="D89" s="507">
        <v>0</v>
      </c>
      <c r="E89" s="507">
        <v>0</v>
      </c>
      <c r="F89" s="508">
        <v>0</v>
      </c>
      <c r="G89" s="508">
        <v>0</v>
      </c>
    </row>
    <row r="90" spans="1:7" s="999" customFormat="1" ht="25.5">
      <c r="A90" s="385">
        <v>582</v>
      </c>
      <c r="B90" s="386"/>
      <c r="C90" s="386" t="s">
        <v>520</v>
      </c>
      <c r="D90" s="507">
        <v>0</v>
      </c>
      <c r="E90" s="507">
        <v>0</v>
      </c>
      <c r="F90" s="508">
        <v>0</v>
      </c>
      <c r="G90" s="508">
        <v>0</v>
      </c>
    </row>
    <row r="91" spans="1:7" s="282" customFormat="1">
      <c r="A91" s="368">
        <v>584</v>
      </c>
      <c r="B91" s="369"/>
      <c r="C91" s="369" t="s">
        <v>521</v>
      </c>
      <c r="D91" s="335">
        <v>0</v>
      </c>
      <c r="E91" s="335">
        <v>0</v>
      </c>
      <c r="F91" s="336">
        <v>0</v>
      </c>
      <c r="G91" s="336">
        <v>0</v>
      </c>
    </row>
    <row r="92" spans="1:7" s="999" customFormat="1" ht="25.5">
      <c r="A92" s="385">
        <v>585</v>
      </c>
      <c r="B92" s="386"/>
      <c r="C92" s="386" t="s">
        <v>522</v>
      </c>
      <c r="D92" s="507">
        <v>0</v>
      </c>
      <c r="E92" s="507">
        <v>0</v>
      </c>
      <c r="F92" s="508">
        <v>0</v>
      </c>
      <c r="G92" s="508">
        <v>0</v>
      </c>
    </row>
    <row r="93" spans="1:7" s="282" customFormat="1">
      <c r="A93" s="368">
        <v>586</v>
      </c>
      <c r="B93" s="369"/>
      <c r="C93" s="369" t="s">
        <v>523</v>
      </c>
      <c r="D93" s="335">
        <v>0</v>
      </c>
      <c r="E93" s="335">
        <v>0</v>
      </c>
      <c r="F93" s="336">
        <v>0</v>
      </c>
      <c r="G93" s="336">
        <v>0</v>
      </c>
    </row>
    <row r="94" spans="1:7" s="282" customFormat="1">
      <c r="A94" s="378">
        <v>589</v>
      </c>
      <c r="B94" s="379"/>
      <c r="C94" s="379" t="s">
        <v>524</v>
      </c>
      <c r="D94" s="380">
        <v>0</v>
      </c>
      <c r="E94" s="380">
        <v>0</v>
      </c>
      <c r="F94" s="381">
        <v>0</v>
      </c>
      <c r="G94" s="381">
        <v>0</v>
      </c>
    </row>
    <row r="95" spans="1:7">
      <c r="A95" s="382">
        <v>5</v>
      </c>
      <c r="B95" s="383"/>
      <c r="C95" s="383" t="s">
        <v>525</v>
      </c>
      <c r="D95" s="384">
        <f t="shared" ref="D95:G95" si="11">SUM(D82:D94)</f>
        <v>139145</v>
      </c>
      <c r="E95" s="384">
        <f t="shared" si="11"/>
        <v>196881</v>
      </c>
      <c r="F95" s="384">
        <f t="shared" si="11"/>
        <v>139132</v>
      </c>
      <c r="G95" s="384">
        <f t="shared" si="11"/>
        <v>207096</v>
      </c>
    </row>
    <row r="96" spans="1:7" s="999" customFormat="1" ht="25.5">
      <c r="A96" s="385">
        <v>60</v>
      </c>
      <c r="B96" s="386"/>
      <c r="C96" s="386" t="s">
        <v>526</v>
      </c>
      <c r="D96" s="507">
        <v>1434</v>
      </c>
      <c r="E96" s="507">
        <v>0</v>
      </c>
      <c r="F96" s="508">
        <v>0</v>
      </c>
      <c r="G96" s="508">
        <v>0</v>
      </c>
    </row>
    <row r="97" spans="1:7" s="999" customFormat="1" ht="25.5">
      <c r="A97" s="385">
        <v>61</v>
      </c>
      <c r="B97" s="386"/>
      <c r="C97" s="386" t="s">
        <v>527</v>
      </c>
      <c r="D97" s="507">
        <v>747</v>
      </c>
      <c r="E97" s="507">
        <v>0</v>
      </c>
      <c r="F97" s="508">
        <v>0</v>
      </c>
      <c r="G97" s="508">
        <v>0</v>
      </c>
    </row>
    <row r="98" spans="1:7" s="282" customFormat="1">
      <c r="A98" s="368">
        <v>62</v>
      </c>
      <c r="B98" s="369"/>
      <c r="C98" s="369" t="s">
        <v>528</v>
      </c>
      <c r="D98" s="335">
        <v>0</v>
      </c>
      <c r="E98" s="335">
        <v>0</v>
      </c>
      <c r="F98" s="336">
        <v>0</v>
      </c>
      <c r="G98" s="336">
        <v>0</v>
      </c>
    </row>
    <row r="99" spans="1:7" s="282" customFormat="1">
      <c r="A99" s="368">
        <v>63</v>
      </c>
      <c r="B99" s="369"/>
      <c r="C99" s="369" t="s">
        <v>529</v>
      </c>
      <c r="D99" s="335">
        <v>8154</v>
      </c>
      <c r="E99" s="335">
        <v>10610</v>
      </c>
      <c r="F99" s="336">
        <v>12833</v>
      </c>
      <c r="G99" s="336">
        <v>19918</v>
      </c>
    </row>
    <row r="100" spans="1:7" s="282" customFormat="1">
      <c r="A100" s="368">
        <v>64</v>
      </c>
      <c r="B100" s="369"/>
      <c r="C100" s="369" t="s">
        <v>530</v>
      </c>
      <c r="D100" s="335">
        <v>11131</v>
      </c>
      <c r="E100" s="335">
        <v>11515</v>
      </c>
      <c r="F100" s="336">
        <v>11032</v>
      </c>
      <c r="G100" s="336">
        <v>11754</v>
      </c>
    </row>
    <row r="101" spans="1:7" s="282" customFormat="1">
      <c r="A101" s="368">
        <v>65</v>
      </c>
      <c r="B101" s="369"/>
      <c r="C101" s="369" t="s">
        <v>531</v>
      </c>
      <c r="D101" s="335">
        <v>0</v>
      </c>
      <c r="E101" s="335">
        <v>0</v>
      </c>
      <c r="F101" s="336">
        <v>0</v>
      </c>
      <c r="G101" s="336">
        <v>0</v>
      </c>
    </row>
    <row r="102" spans="1:7" s="999" customFormat="1">
      <c r="A102" s="385">
        <v>66</v>
      </c>
      <c r="B102" s="386"/>
      <c r="C102" s="386" t="s">
        <v>532</v>
      </c>
      <c r="D102" s="507">
        <v>15</v>
      </c>
      <c r="E102" s="507">
        <v>50</v>
      </c>
      <c r="F102" s="508">
        <v>17</v>
      </c>
      <c r="G102" s="508">
        <v>50</v>
      </c>
    </row>
    <row r="103" spans="1:7" s="282" customFormat="1">
      <c r="A103" s="368">
        <v>67</v>
      </c>
      <c r="B103" s="369"/>
      <c r="C103" s="369" t="s">
        <v>518</v>
      </c>
      <c r="D103" s="286">
        <v>12092</v>
      </c>
      <c r="E103" s="286">
        <v>18828</v>
      </c>
      <c r="F103" s="287">
        <v>9501</v>
      </c>
      <c r="G103" s="287">
        <v>16420</v>
      </c>
    </row>
    <row r="104" spans="1:7" s="282" customFormat="1" ht="38.25">
      <c r="A104" s="385" t="s">
        <v>299</v>
      </c>
      <c r="B104" s="369"/>
      <c r="C104" s="386" t="s">
        <v>533</v>
      </c>
      <c r="D104" s="335">
        <v>0</v>
      </c>
      <c r="E104" s="335">
        <v>0</v>
      </c>
      <c r="F104" s="336">
        <v>0</v>
      </c>
      <c r="G104" s="336">
        <v>0</v>
      </c>
    </row>
    <row r="105" spans="1:7" s="282" customFormat="1" ht="56.45" customHeight="1">
      <c r="A105" s="389" t="s">
        <v>534</v>
      </c>
      <c r="B105" s="379"/>
      <c r="C105" s="390" t="s">
        <v>535</v>
      </c>
      <c r="D105" s="380">
        <v>0</v>
      </c>
      <c r="E105" s="380">
        <v>0</v>
      </c>
      <c r="F105" s="381">
        <v>0</v>
      </c>
      <c r="G105" s="381">
        <v>0</v>
      </c>
    </row>
    <row r="106" spans="1:7">
      <c r="A106" s="382">
        <v>6</v>
      </c>
      <c r="B106" s="383"/>
      <c r="C106" s="383" t="s">
        <v>536</v>
      </c>
      <c r="D106" s="384">
        <f t="shared" ref="D106:G106" si="12">SUM(D96:D105)</f>
        <v>33573</v>
      </c>
      <c r="E106" s="384">
        <f t="shared" si="12"/>
        <v>41003</v>
      </c>
      <c r="F106" s="384">
        <f t="shared" si="12"/>
        <v>33383</v>
      </c>
      <c r="G106" s="384">
        <f t="shared" si="12"/>
        <v>48142</v>
      </c>
    </row>
    <row r="107" spans="1:7">
      <c r="A107" s="1016" t="s">
        <v>304</v>
      </c>
      <c r="B107" s="393"/>
      <c r="C107" s="383" t="s">
        <v>4</v>
      </c>
      <c r="D107" s="1017">
        <f>(D95-D88)-(D106-D103)</f>
        <v>105572</v>
      </c>
      <c r="E107" s="384">
        <f t="shared" ref="E107:G107" si="13">(E95-E88)-(E106-E103)</f>
        <v>155878</v>
      </c>
      <c r="F107" s="384">
        <f t="shared" si="13"/>
        <v>105749</v>
      </c>
      <c r="G107" s="384">
        <f t="shared" si="13"/>
        <v>158954</v>
      </c>
    </row>
    <row r="108" spans="1:7">
      <c r="A108" s="1018" t="s">
        <v>305</v>
      </c>
      <c r="B108" s="394"/>
      <c r="C108" s="395" t="s">
        <v>537</v>
      </c>
      <c r="D108" s="384">
        <f t="shared" ref="D108:G108" si="14">D107-D85-D86+D100+D101</f>
        <v>109086</v>
      </c>
      <c r="E108" s="384">
        <f t="shared" si="14"/>
        <v>150481</v>
      </c>
      <c r="F108" s="384">
        <f t="shared" si="14"/>
        <v>106080</v>
      </c>
      <c r="G108" s="384">
        <f t="shared" si="14"/>
        <v>156896</v>
      </c>
    </row>
    <row r="109" spans="1:7">
      <c r="A109" s="1014"/>
      <c r="B109" s="364"/>
      <c r="C109" s="365"/>
      <c r="D109" s="482"/>
      <c r="E109" s="482"/>
      <c r="F109" s="482"/>
      <c r="G109" s="482"/>
    </row>
    <row r="110" spans="1:7" s="399" customFormat="1">
      <c r="A110" s="1019" t="s">
        <v>538</v>
      </c>
      <c r="B110" s="398"/>
      <c r="C110" s="397"/>
      <c r="D110" s="482"/>
      <c r="E110" s="482"/>
      <c r="F110" s="482"/>
      <c r="G110" s="482"/>
    </row>
    <row r="111" spans="1:7" s="403" customFormat="1">
      <c r="A111" s="1020">
        <v>10</v>
      </c>
      <c r="B111" s="401"/>
      <c r="C111" s="401" t="s">
        <v>539</v>
      </c>
      <c r="D111" s="402">
        <f t="shared" ref="D111:G111" si="15">D112+D117</f>
        <v>2268741</v>
      </c>
      <c r="E111" s="402">
        <f t="shared" si="15"/>
        <v>0</v>
      </c>
      <c r="F111" s="402">
        <f t="shared" si="15"/>
        <v>2200924</v>
      </c>
      <c r="G111" s="402">
        <f t="shared" si="15"/>
        <v>0</v>
      </c>
    </row>
    <row r="112" spans="1:7" s="403" customFormat="1">
      <c r="A112" s="404" t="s">
        <v>309</v>
      </c>
      <c r="B112" s="405"/>
      <c r="C112" s="405" t="s">
        <v>540</v>
      </c>
      <c r="D112" s="402">
        <f t="shared" ref="D112:G112" si="16">D113+D114+D115+D116</f>
        <v>1380416</v>
      </c>
      <c r="E112" s="402">
        <f t="shared" si="16"/>
        <v>0</v>
      </c>
      <c r="F112" s="402">
        <f t="shared" si="16"/>
        <v>1340897</v>
      </c>
      <c r="G112" s="402">
        <f t="shared" si="16"/>
        <v>0</v>
      </c>
    </row>
    <row r="113" spans="1:7" s="403" customFormat="1">
      <c r="A113" s="418" t="s">
        <v>311</v>
      </c>
      <c r="B113" s="419"/>
      <c r="C113" s="419" t="s">
        <v>541</v>
      </c>
      <c r="D113" s="335">
        <v>1262564</v>
      </c>
      <c r="E113" s="335"/>
      <c r="F113" s="336">
        <v>1201165</v>
      </c>
      <c r="G113" s="336"/>
    </row>
    <row r="114" spans="1:7" s="412" customFormat="1" ht="15" customHeight="1">
      <c r="A114" s="420">
        <v>102</v>
      </c>
      <c r="B114" s="506"/>
      <c r="C114" s="506" t="s">
        <v>542</v>
      </c>
      <c r="D114" s="347"/>
      <c r="E114" s="347"/>
      <c r="F114" s="348"/>
      <c r="G114" s="348"/>
    </row>
    <row r="115" spans="1:7" s="403" customFormat="1">
      <c r="A115" s="418">
        <v>104</v>
      </c>
      <c r="B115" s="419"/>
      <c r="C115" s="419" t="s">
        <v>543</v>
      </c>
      <c r="D115" s="335">
        <v>111969</v>
      </c>
      <c r="E115" s="335"/>
      <c r="F115" s="336">
        <v>133829</v>
      </c>
      <c r="G115" s="336"/>
    </row>
    <row r="116" spans="1:7" s="403" customFormat="1">
      <c r="A116" s="418">
        <v>106</v>
      </c>
      <c r="B116" s="419"/>
      <c r="C116" s="419" t="s">
        <v>544</v>
      </c>
      <c r="D116" s="335">
        <v>5883</v>
      </c>
      <c r="E116" s="335"/>
      <c r="F116" s="336">
        <v>5903</v>
      </c>
      <c r="G116" s="336"/>
    </row>
    <row r="117" spans="1:7" s="403" customFormat="1">
      <c r="A117" s="404" t="s">
        <v>316</v>
      </c>
      <c r="B117" s="405"/>
      <c r="C117" s="405" t="s">
        <v>545</v>
      </c>
      <c r="D117" s="402">
        <f t="shared" ref="D117:G117" si="17">D118+D119+D120</f>
        <v>888325</v>
      </c>
      <c r="E117" s="402">
        <f t="shared" si="17"/>
        <v>0</v>
      </c>
      <c r="F117" s="402">
        <f t="shared" si="17"/>
        <v>860027</v>
      </c>
      <c r="G117" s="402">
        <f t="shared" si="17"/>
        <v>0</v>
      </c>
    </row>
    <row r="118" spans="1:7" s="403" customFormat="1">
      <c r="A118" s="418">
        <v>107</v>
      </c>
      <c r="B118" s="419"/>
      <c r="C118" s="419" t="s">
        <v>546</v>
      </c>
      <c r="D118" s="335">
        <v>888325</v>
      </c>
      <c r="E118" s="335"/>
      <c r="F118" s="336">
        <v>860027</v>
      </c>
      <c r="G118" s="336"/>
    </row>
    <row r="119" spans="1:7" s="403" customFormat="1">
      <c r="A119" s="418">
        <v>108</v>
      </c>
      <c r="B119" s="419"/>
      <c r="C119" s="419" t="s">
        <v>547</v>
      </c>
      <c r="D119" s="335"/>
      <c r="E119" s="335"/>
      <c r="F119" s="336"/>
      <c r="G119" s="336"/>
    </row>
    <row r="120" spans="1:7" s="416" customFormat="1" ht="25.5">
      <c r="A120" s="420">
        <v>109</v>
      </c>
      <c r="B120" s="421"/>
      <c r="C120" s="421" t="s">
        <v>548</v>
      </c>
      <c r="D120" s="507"/>
      <c r="E120" s="507"/>
      <c r="F120" s="508"/>
      <c r="G120" s="508"/>
    </row>
    <row r="121" spans="1:7" s="403" customFormat="1">
      <c r="A121" s="404">
        <v>14</v>
      </c>
      <c r="B121" s="405"/>
      <c r="C121" s="405" t="s">
        <v>549</v>
      </c>
      <c r="D121" s="417">
        <f t="shared" ref="D121:G121" si="18">SUM(D122:D130)</f>
        <v>860404</v>
      </c>
      <c r="E121" s="417">
        <f t="shared" si="18"/>
        <v>0</v>
      </c>
      <c r="F121" s="417">
        <f t="shared" si="18"/>
        <v>872735</v>
      </c>
      <c r="G121" s="417">
        <f t="shared" si="18"/>
        <v>0</v>
      </c>
    </row>
    <row r="122" spans="1:7" s="403" customFormat="1">
      <c r="A122" s="418" t="s">
        <v>322</v>
      </c>
      <c r="B122" s="419"/>
      <c r="C122" s="419" t="s">
        <v>550</v>
      </c>
      <c r="D122" s="335">
        <v>547970</v>
      </c>
      <c r="E122" s="335"/>
      <c r="F122" s="336">
        <v>551906</v>
      </c>
      <c r="G122" s="336"/>
    </row>
    <row r="123" spans="1:7" s="403" customFormat="1">
      <c r="A123" s="418">
        <v>144</v>
      </c>
      <c r="B123" s="419"/>
      <c r="C123" s="419" t="s">
        <v>515</v>
      </c>
      <c r="D123" s="335">
        <v>169929</v>
      </c>
      <c r="E123" s="335"/>
      <c r="F123" s="336">
        <v>170074</v>
      </c>
      <c r="G123" s="336"/>
    </row>
    <row r="124" spans="1:7" s="403" customFormat="1">
      <c r="A124" s="418">
        <v>145</v>
      </c>
      <c r="B124" s="419"/>
      <c r="C124" s="419" t="s">
        <v>551</v>
      </c>
      <c r="D124" s="509">
        <v>142505</v>
      </c>
      <c r="E124" s="509"/>
      <c r="F124" s="510">
        <v>141755</v>
      </c>
      <c r="G124" s="510"/>
    </row>
    <row r="125" spans="1:7" s="403" customFormat="1">
      <c r="A125" s="418">
        <v>146</v>
      </c>
      <c r="B125" s="419"/>
      <c r="C125" s="419" t="s">
        <v>552</v>
      </c>
      <c r="D125" s="509"/>
      <c r="E125" s="509"/>
      <c r="F125" s="510">
        <v>9000</v>
      </c>
      <c r="G125" s="510"/>
    </row>
    <row r="126" spans="1:7" s="416" customFormat="1" ht="29.45" customHeight="1">
      <c r="A126" s="420" t="s">
        <v>326</v>
      </c>
      <c r="B126" s="421"/>
      <c r="C126" s="421" t="s">
        <v>553</v>
      </c>
      <c r="D126" s="511"/>
      <c r="E126" s="511"/>
      <c r="F126" s="512"/>
      <c r="G126" s="512"/>
    </row>
    <row r="127" spans="1:7" s="403" customFormat="1">
      <c r="A127" s="418">
        <v>1484</v>
      </c>
      <c r="B127" s="419"/>
      <c r="C127" s="419" t="s">
        <v>554</v>
      </c>
      <c r="D127" s="509"/>
      <c r="E127" s="509"/>
      <c r="F127" s="510"/>
      <c r="G127" s="510"/>
    </row>
    <row r="128" spans="1:7" s="416" customFormat="1">
      <c r="A128" s="420">
        <v>1485</v>
      </c>
      <c r="B128" s="421"/>
      <c r="C128" s="421" t="s">
        <v>555</v>
      </c>
      <c r="D128" s="511"/>
      <c r="E128" s="511"/>
      <c r="F128" s="512"/>
      <c r="G128" s="512"/>
    </row>
    <row r="129" spans="1:7" s="416" customFormat="1" ht="25.5">
      <c r="A129" s="420">
        <v>1486</v>
      </c>
      <c r="B129" s="421"/>
      <c r="C129" s="421" t="s">
        <v>556</v>
      </c>
      <c r="D129" s="511"/>
      <c r="E129" s="511"/>
      <c r="F129" s="512"/>
      <c r="G129" s="512"/>
    </row>
    <row r="130" spans="1:7" s="416" customFormat="1">
      <c r="A130" s="1021">
        <v>1489</v>
      </c>
      <c r="B130" s="1022"/>
      <c r="C130" s="1022" t="s">
        <v>557</v>
      </c>
      <c r="D130" s="1023"/>
      <c r="E130" s="1023"/>
      <c r="F130" s="1024"/>
      <c r="G130" s="1024"/>
    </row>
    <row r="131" spans="1:7" s="399" customFormat="1">
      <c r="A131" s="1025">
        <v>1</v>
      </c>
      <c r="B131" s="427"/>
      <c r="C131" s="426" t="s">
        <v>558</v>
      </c>
      <c r="D131" s="428">
        <f t="shared" ref="D131:G131" si="19">D111+D121</f>
        <v>3129145</v>
      </c>
      <c r="E131" s="428">
        <f t="shared" si="19"/>
        <v>0</v>
      </c>
      <c r="F131" s="428">
        <f t="shared" si="19"/>
        <v>3073659</v>
      </c>
      <c r="G131" s="428">
        <f t="shared" si="19"/>
        <v>0</v>
      </c>
    </row>
    <row r="132" spans="1:7" s="399" customFormat="1">
      <c r="A132" s="1014"/>
      <c r="B132" s="364"/>
      <c r="C132" s="365"/>
      <c r="D132" s="482"/>
      <c r="E132" s="482"/>
      <c r="F132" s="482"/>
      <c r="G132" s="482"/>
    </row>
    <row r="133" spans="1:7" s="403" customFormat="1">
      <c r="A133" s="1020">
        <v>20</v>
      </c>
      <c r="B133" s="401"/>
      <c r="C133" s="401" t="s">
        <v>559</v>
      </c>
      <c r="D133" s="802">
        <f t="shared" ref="D133:G133" si="20">D134+D140</f>
        <v>1613341</v>
      </c>
      <c r="E133" s="802">
        <f t="shared" si="20"/>
        <v>0</v>
      </c>
      <c r="F133" s="802">
        <f t="shared" si="20"/>
        <v>1475569</v>
      </c>
      <c r="G133" s="802">
        <f t="shared" si="20"/>
        <v>0</v>
      </c>
    </row>
    <row r="134" spans="1:7" s="403" customFormat="1">
      <c r="A134" s="430" t="s">
        <v>334</v>
      </c>
      <c r="B134" s="405"/>
      <c r="C134" s="405" t="s">
        <v>560</v>
      </c>
      <c r="D134" s="402">
        <f t="shared" ref="D134:G134" si="21">D135+D136+D138+D139</f>
        <v>1175862</v>
      </c>
      <c r="E134" s="402">
        <f t="shared" si="21"/>
        <v>0</v>
      </c>
      <c r="F134" s="402">
        <f t="shared" si="21"/>
        <v>1110606</v>
      </c>
      <c r="G134" s="402">
        <f t="shared" si="21"/>
        <v>0</v>
      </c>
    </row>
    <row r="135" spans="1:7" s="431" customFormat="1">
      <c r="A135" s="432">
        <v>200</v>
      </c>
      <c r="B135" s="419"/>
      <c r="C135" s="419" t="s">
        <v>561</v>
      </c>
      <c r="D135" s="335">
        <v>846871</v>
      </c>
      <c r="E135" s="335"/>
      <c r="F135" s="336">
        <v>771782</v>
      </c>
      <c r="G135" s="336"/>
    </row>
    <row r="136" spans="1:7" s="431" customFormat="1">
      <c r="A136" s="432">
        <v>201</v>
      </c>
      <c r="B136" s="419"/>
      <c r="C136" s="419" t="s">
        <v>562</v>
      </c>
      <c r="D136" s="335"/>
      <c r="E136" s="335"/>
      <c r="F136" s="336"/>
      <c r="G136" s="336"/>
    </row>
    <row r="137" spans="1:7" s="431" customFormat="1">
      <c r="A137" s="433" t="s">
        <v>563</v>
      </c>
      <c r="B137" s="407"/>
      <c r="C137" s="407" t="s">
        <v>564</v>
      </c>
      <c r="D137" s="515"/>
      <c r="E137" s="515"/>
      <c r="F137" s="516"/>
      <c r="G137" s="516"/>
    </row>
    <row r="138" spans="1:7" s="431" customFormat="1">
      <c r="A138" s="432">
        <v>204</v>
      </c>
      <c r="B138" s="419"/>
      <c r="C138" s="419" t="s">
        <v>565</v>
      </c>
      <c r="D138" s="509">
        <v>328991</v>
      </c>
      <c r="E138" s="509"/>
      <c r="F138" s="510">
        <v>338824</v>
      </c>
      <c r="G138" s="510"/>
    </row>
    <row r="139" spans="1:7" s="431" customFormat="1">
      <c r="A139" s="432">
        <v>205</v>
      </c>
      <c r="B139" s="419"/>
      <c r="C139" s="419" t="s">
        <v>566</v>
      </c>
      <c r="D139" s="509"/>
      <c r="E139" s="509"/>
      <c r="F139" s="510"/>
      <c r="G139" s="510"/>
    </row>
    <row r="140" spans="1:7" s="431" customFormat="1">
      <c r="A140" s="430" t="s">
        <v>342</v>
      </c>
      <c r="B140" s="405"/>
      <c r="C140" s="405" t="s">
        <v>567</v>
      </c>
      <c r="D140" s="402">
        <f t="shared" ref="D140:G140" si="22">D141+D143+D144</f>
        <v>437479</v>
      </c>
      <c r="E140" s="402">
        <f t="shared" si="22"/>
        <v>0</v>
      </c>
      <c r="F140" s="402">
        <f t="shared" si="22"/>
        <v>364963</v>
      </c>
      <c r="G140" s="402">
        <f t="shared" si="22"/>
        <v>0</v>
      </c>
    </row>
    <row r="141" spans="1:7" s="431" customFormat="1">
      <c r="A141" s="432">
        <v>206</v>
      </c>
      <c r="B141" s="419"/>
      <c r="C141" s="419" t="s">
        <v>568</v>
      </c>
      <c r="D141" s="509">
        <v>26964</v>
      </c>
      <c r="E141" s="509"/>
      <c r="F141" s="510">
        <v>28947</v>
      </c>
      <c r="G141" s="510"/>
    </row>
    <row r="142" spans="1:7" s="431" customFormat="1">
      <c r="A142" s="433" t="s">
        <v>569</v>
      </c>
      <c r="B142" s="407"/>
      <c r="C142" s="407" t="s">
        <v>570</v>
      </c>
      <c r="D142" s="515"/>
      <c r="E142" s="515"/>
      <c r="F142" s="516"/>
      <c r="G142" s="516"/>
    </row>
    <row r="143" spans="1:7" s="431" customFormat="1">
      <c r="A143" s="432">
        <v>208</v>
      </c>
      <c r="B143" s="419"/>
      <c r="C143" s="419" t="s">
        <v>571</v>
      </c>
      <c r="D143" s="509">
        <v>360780</v>
      </c>
      <c r="E143" s="509"/>
      <c r="F143" s="510">
        <v>282222</v>
      </c>
      <c r="G143" s="510"/>
    </row>
    <row r="144" spans="1:7" s="434" customFormat="1" ht="25.5">
      <c r="A144" s="420">
        <v>209</v>
      </c>
      <c r="B144" s="421"/>
      <c r="C144" s="421" t="s">
        <v>572</v>
      </c>
      <c r="D144" s="511">
        <v>49735</v>
      </c>
      <c r="E144" s="511"/>
      <c r="F144" s="512">
        <v>53794</v>
      </c>
      <c r="G144" s="512"/>
    </row>
    <row r="145" spans="1:7" s="403" customFormat="1">
      <c r="A145" s="430">
        <v>29</v>
      </c>
      <c r="B145" s="405"/>
      <c r="C145" s="405" t="s">
        <v>573</v>
      </c>
      <c r="D145" s="509">
        <v>1515804</v>
      </c>
      <c r="E145" s="509"/>
      <c r="F145" s="510">
        <v>1598090</v>
      </c>
      <c r="G145" s="510"/>
    </row>
    <row r="146" spans="1:7" s="403" customFormat="1">
      <c r="A146" s="435" t="s">
        <v>574</v>
      </c>
      <c r="B146" s="436"/>
      <c r="C146" s="436" t="s">
        <v>575</v>
      </c>
      <c r="D146" s="339"/>
      <c r="E146" s="339"/>
      <c r="F146" s="340"/>
      <c r="G146" s="340"/>
    </row>
    <row r="147" spans="1:7" s="399" customFormat="1">
      <c r="A147" s="1025">
        <v>2</v>
      </c>
      <c r="B147" s="427"/>
      <c r="C147" s="426" t="s">
        <v>576</v>
      </c>
      <c r="D147" s="428">
        <f t="shared" ref="D147:G147" si="23">D133+D145</f>
        <v>3129145</v>
      </c>
      <c r="E147" s="428">
        <f t="shared" si="23"/>
        <v>0</v>
      </c>
      <c r="F147" s="428">
        <f t="shared" si="23"/>
        <v>3073659</v>
      </c>
      <c r="G147" s="428">
        <f t="shared" si="23"/>
        <v>0</v>
      </c>
    </row>
    <row r="148" spans="1:7" ht="7.5" customHeight="1"/>
    <row r="149" spans="1:7" ht="13.5" customHeight="1">
      <c r="A149" s="1026" t="s">
        <v>577</v>
      </c>
      <c r="B149" s="441"/>
      <c r="C149" s="517"/>
      <c r="D149" s="441"/>
      <c r="E149" s="441"/>
      <c r="F149" s="441"/>
      <c r="G149" s="441"/>
    </row>
    <row r="150" spans="1:7">
      <c r="A150" s="519" t="s">
        <v>578</v>
      </c>
      <c r="B150" s="519"/>
      <c r="C150" s="519" t="s">
        <v>155</v>
      </c>
      <c r="D150" s="446">
        <f t="shared" ref="D150:G150" si="24">D77+SUM(D8:D12)-D30-D31+D16-D33+D59+D63-D73+D64-D74-D54+D20-D35</f>
        <v>173502</v>
      </c>
      <c r="E150" s="446">
        <f t="shared" si="24"/>
        <v>43629</v>
      </c>
      <c r="F150" s="446">
        <f t="shared" ref="F150" si="25">F77+SUM(F8:F12)-F30-F31+F16-F33+F59+F63-F73+F64-F74-F54+F20-F35</f>
        <v>95100</v>
      </c>
      <c r="G150" s="446">
        <f t="shared" si="24"/>
        <v>43579</v>
      </c>
    </row>
    <row r="151" spans="1:7">
      <c r="A151" s="521" t="s">
        <v>579</v>
      </c>
      <c r="B151" s="521"/>
      <c r="C151" s="521" t="s">
        <v>580</v>
      </c>
      <c r="D151" s="450">
        <f t="shared" ref="D151:G151" si="26">IF(D177=0,0,D150/D177)</f>
        <v>5.3883160914382042E-2</v>
      </c>
      <c r="E151" s="450">
        <f t="shared" si="26"/>
        <v>1.3614597879594018E-2</v>
      </c>
      <c r="F151" s="450">
        <f t="shared" si="26"/>
        <v>2.9246474277556729E-2</v>
      </c>
      <c r="G151" s="450">
        <f t="shared" si="26"/>
        <v>1.3391300125957318E-2</v>
      </c>
    </row>
    <row r="152" spans="1:7" s="455" customFormat="1" ht="25.5">
      <c r="A152" s="522" t="s">
        <v>581</v>
      </c>
      <c r="B152" s="522"/>
      <c r="C152" s="522" t="s">
        <v>582</v>
      </c>
      <c r="D152" s="459">
        <f t="shared" ref="D152:G152" si="27">IF(D107=0,0,D150/D107)</f>
        <v>1.643447126131929</v>
      </c>
      <c r="E152" s="459">
        <f t="shared" si="27"/>
        <v>0.27989196679454448</v>
      </c>
      <c r="F152" s="459">
        <f t="shared" si="27"/>
        <v>0.8992992841539873</v>
      </c>
      <c r="G152" s="459">
        <f t="shared" si="27"/>
        <v>0.27416107804773709</v>
      </c>
    </row>
    <row r="153" spans="1:7" s="455" customFormat="1" ht="25.5">
      <c r="A153" s="524" t="s">
        <v>581</v>
      </c>
      <c r="B153" s="524"/>
      <c r="C153" s="524" t="s">
        <v>583</v>
      </c>
      <c r="D153" s="1027">
        <f t="shared" ref="D153:G153" si="28">IF(0=D108,0,D150/D108)</f>
        <v>1.5905065727957759</v>
      </c>
      <c r="E153" s="1027">
        <f t="shared" si="28"/>
        <v>0.28993029020274985</v>
      </c>
      <c r="F153" s="1027">
        <f t="shared" si="28"/>
        <v>0.89649321266968329</v>
      </c>
      <c r="G153" s="1027">
        <f t="shared" si="28"/>
        <v>0.27775724046502143</v>
      </c>
    </row>
    <row r="154" spans="1:7" s="455" customFormat="1" ht="25.5">
      <c r="A154" s="526" t="s">
        <v>584</v>
      </c>
      <c r="B154" s="526"/>
      <c r="C154" s="526" t="s">
        <v>585</v>
      </c>
      <c r="D154" s="464">
        <f t="shared" ref="D154:G154" si="29">D150-D107</f>
        <v>67930</v>
      </c>
      <c r="E154" s="464">
        <f t="shared" si="29"/>
        <v>-112249</v>
      </c>
      <c r="F154" s="464">
        <f t="shared" si="29"/>
        <v>-10649</v>
      </c>
      <c r="G154" s="464">
        <f t="shared" si="29"/>
        <v>-115375</v>
      </c>
    </row>
    <row r="155" spans="1:7" ht="27.6" customHeight="1">
      <c r="A155" s="528" t="s">
        <v>586</v>
      </c>
      <c r="B155" s="528"/>
      <c r="C155" s="528" t="s">
        <v>587</v>
      </c>
      <c r="D155" s="463">
        <f t="shared" ref="D155:G155" si="30">D150-D108</f>
        <v>64416</v>
      </c>
      <c r="E155" s="463">
        <f t="shared" si="30"/>
        <v>-106852</v>
      </c>
      <c r="F155" s="463">
        <f t="shared" si="30"/>
        <v>-10980</v>
      </c>
      <c r="G155" s="463">
        <f t="shared" si="30"/>
        <v>-113317</v>
      </c>
    </row>
    <row r="156" spans="1:7">
      <c r="A156" s="519" t="s">
        <v>588</v>
      </c>
      <c r="B156" s="519"/>
      <c r="C156" s="519" t="s">
        <v>589</v>
      </c>
      <c r="D156" s="465">
        <f t="shared" ref="D156:G156" si="31">D135+D136-D137+D141-D142</f>
        <v>873835</v>
      </c>
      <c r="E156" s="465">
        <f t="shared" si="31"/>
        <v>0</v>
      </c>
      <c r="F156" s="465">
        <f t="shared" si="31"/>
        <v>800729</v>
      </c>
      <c r="G156" s="465">
        <f t="shared" si="31"/>
        <v>0</v>
      </c>
    </row>
    <row r="157" spans="1:7">
      <c r="A157" s="530" t="s">
        <v>590</v>
      </c>
      <c r="B157" s="530"/>
      <c r="C157" s="530" t="s">
        <v>591</v>
      </c>
      <c r="D157" s="469">
        <f t="shared" ref="D157:G157" si="32">IF(D177=0,0,D156/D177)</f>
        <v>0.27138011041728066</v>
      </c>
      <c r="E157" s="469">
        <f t="shared" si="32"/>
        <v>0</v>
      </c>
      <c r="F157" s="469">
        <f t="shared" si="32"/>
        <v>0.24625131547627468</v>
      </c>
      <c r="G157" s="469">
        <f t="shared" si="32"/>
        <v>0</v>
      </c>
    </row>
    <row r="158" spans="1:7">
      <c r="A158" s="519" t="s">
        <v>592</v>
      </c>
      <c r="B158" s="519"/>
      <c r="C158" s="519" t="s">
        <v>593</v>
      </c>
      <c r="D158" s="465">
        <f t="shared" ref="D158:G158" si="33">D133-D142-D111</f>
        <v>-655400</v>
      </c>
      <c r="E158" s="465">
        <f t="shared" si="33"/>
        <v>0</v>
      </c>
      <c r="F158" s="465">
        <f t="shared" si="33"/>
        <v>-725355</v>
      </c>
      <c r="G158" s="465">
        <f t="shared" si="33"/>
        <v>0</v>
      </c>
    </row>
    <row r="159" spans="1:7">
      <c r="A159" s="521" t="s">
        <v>594</v>
      </c>
      <c r="B159" s="521"/>
      <c r="C159" s="521" t="s">
        <v>595</v>
      </c>
      <c r="D159" s="470">
        <f t="shared" ref="D159:G159" si="34">D121-D123-D124-D142-D145</f>
        <v>-967834</v>
      </c>
      <c r="E159" s="470">
        <f t="shared" si="34"/>
        <v>0</v>
      </c>
      <c r="F159" s="470">
        <f t="shared" si="34"/>
        <v>-1037184</v>
      </c>
      <c r="G159" s="470">
        <f t="shared" si="34"/>
        <v>0</v>
      </c>
    </row>
    <row r="160" spans="1:7">
      <c r="A160" s="521" t="s">
        <v>596</v>
      </c>
      <c r="B160" s="521"/>
      <c r="C160" s="521" t="s">
        <v>597</v>
      </c>
      <c r="D160" s="471">
        <f t="shared" ref="D160:G160" si="35">IF(D175=0,"-",1000*D158/D175)</f>
        <v>-2131.65246974413</v>
      </c>
      <c r="E160" s="471">
        <f t="shared" si="35"/>
        <v>0</v>
      </c>
      <c r="F160" s="471">
        <f t="shared" si="35"/>
        <v>-2325.4967715460029</v>
      </c>
      <c r="G160" s="471" t="str">
        <f t="shared" si="35"/>
        <v>-</v>
      </c>
    </row>
    <row r="161" spans="1:7">
      <c r="A161" s="521" t="s">
        <v>596</v>
      </c>
      <c r="B161" s="521"/>
      <c r="C161" s="521" t="s">
        <v>598</v>
      </c>
      <c r="D161" s="470">
        <f t="shared" ref="D161:G161" si="36">IF(D175=0,0,1000*(D159/D175))</f>
        <v>-3147.82687885618</v>
      </c>
      <c r="E161" s="470">
        <f t="shared" si="36"/>
        <v>0</v>
      </c>
      <c r="F161" s="470">
        <f t="shared" si="36"/>
        <v>-3325.2242605333522</v>
      </c>
      <c r="G161" s="470">
        <f t="shared" si="36"/>
        <v>0</v>
      </c>
    </row>
    <row r="162" spans="1:7">
      <c r="A162" s="530" t="s">
        <v>599</v>
      </c>
      <c r="B162" s="530"/>
      <c r="C162" s="530" t="s">
        <v>600</v>
      </c>
      <c r="D162" s="469">
        <f t="shared" ref="D162:G162" si="37">IF((D22+D23+D65+D66)=0,0,D158/(D22+D23+D65+D66))</f>
        <v>-0.50943630880203961</v>
      </c>
      <c r="E162" s="469">
        <f t="shared" si="37"/>
        <v>0</v>
      </c>
      <c r="F162" s="469">
        <f t="shared" si="37"/>
        <v>-0.5491814387265832</v>
      </c>
      <c r="G162" s="469">
        <f t="shared" si="37"/>
        <v>0</v>
      </c>
    </row>
    <row r="163" spans="1:7">
      <c r="A163" s="521" t="s">
        <v>601</v>
      </c>
      <c r="B163" s="521"/>
      <c r="C163" s="521" t="s">
        <v>602</v>
      </c>
      <c r="D163" s="446">
        <f t="shared" ref="D163:G163" si="38">D145</f>
        <v>1515804</v>
      </c>
      <c r="E163" s="446">
        <f t="shared" si="38"/>
        <v>0</v>
      </c>
      <c r="F163" s="446">
        <f t="shared" si="38"/>
        <v>1598090</v>
      </c>
      <c r="G163" s="446">
        <f t="shared" si="38"/>
        <v>0</v>
      </c>
    </row>
    <row r="164" spans="1:7" ht="25.5">
      <c r="A164" s="522" t="s">
        <v>603</v>
      </c>
      <c r="B164" s="530"/>
      <c r="C164" s="530" t="s">
        <v>604</v>
      </c>
      <c r="D164" s="459">
        <f t="shared" ref="D164:G164" si="39">IF(D178=0,0,D146/D178)</f>
        <v>0</v>
      </c>
      <c r="E164" s="459">
        <f t="shared" si="39"/>
        <v>0</v>
      </c>
      <c r="F164" s="459">
        <f t="shared" si="39"/>
        <v>0</v>
      </c>
      <c r="G164" s="459">
        <f t="shared" si="39"/>
        <v>0</v>
      </c>
    </row>
    <row r="165" spans="1:7">
      <c r="A165" s="532" t="s">
        <v>605</v>
      </c>
      <c r="B165" s="532"/>
      <c r="C165" s="532" t="s">
        <v>606</v>
      </c>
      <c r="D165" s="477">
        <f t="shared" ref="D165:G165" si="40">IF(D177=0,0,D180/D177)</f>
        <v>3.016863216300043E-2</v>
      </c>
      <c r="E165" s="477">
        <f t="shared" si="40"/>
        <v>3.5746393827574642E-2</v>
      </c>
      <c r="F165" s="477">
        <f t="shared" si="40"/>
        <v>2.6515265675464392E-2</v>
      </c>
      <c r="G165" s="477">
        <f t="shared" si="40"/>
        <v>2.9661580744355813E-2</v>
      </c>
    </row>
    <row r="166" spans="1:7">
      <c r="A166" s="521" t="s">
        <v>607</v>
      </c>
      <c r="B166" s="521"/>
      <c r="C166" s="521" t="s">
        <v>608</v>
      </c>
      <c r="D166" s="446">
        <f t="shared" ref="D166:G166" si="41">D55</f>
        <v>92689</v>
      </c>
      <c r="E166" s="446">
        <f t="shared" si="41"/>
        <v>90113</v>
      </c>
      <c r="F166" s="446">
        <f t="shared" si="41"/>
        <v>96203</v>
      </c>
      <c r="G166" s="446">
        <f t="shared" si="41"/>
        <v>93597</v>
      </c>
    </row>
    <row r="167" spans="1:7" s="455" customFormat="1" ht="25.5">
      <c r="A167" s="522" t="s">
        <v>609</v>
      </c>
      <c r="B167" s="530"/>
      <c r="C167" s="530" t="s">
        <v>610</v>
      </c>
      <c r="D167" s="459">
        <f t="shared" ref="D167:G167" si="42">IF(0=D111,0,(D44+D45+D46+D47+D48)/D111)</f>
        <v>5.2399105935847234E-3</v>
      </c>
      <c r="E167" s="459">
        <f t="shared" si="42"/>
        <v>0</v>
      </c>
      <c r="F167" s="459">
        <f t="shared" si="42"/>
        <v>6.003387668088494E-3</v>
      </c>
      <c r="G167" s="459">
        <f t="shared" si="42"/>
        <v>0</v>
      </c>
    </row>
    <row r="168" spans="1:7">
      <c r="A168" s="521" t="s">
        <v>611</v>
      </c>
      <c r="B168" s="519"/>
      <c r="C168" s="519" t="s">
        <v>612</v>
      </c>
      <c r="D168" s="446">
        <f t="shared" ref="D168:G168" si="43">D38-D44</f>
        <v>-6789</v>
      </c>
      <c r="E168" s="446">
        <f t="shared" si="43"/>
        <v>-5332</v>
      </c>
      <c r="F168" s="446">
        <f t="shared" si="43"/>
        <v>-7182</v>
      </c>
      <c r="G168" s="446">
        <f t="shared" si="43"/>
        <v>-6778</v>
      </c>
    </row>
    <row r="169" spans="1:7">
      <c r="A169" s="530" t="s">
        <v>613</v>
      </c>
      <c r="B169" s="530"/>
      <c r="C169" s="530" t="s">
        <v>614</v>
      </c>
      <c r="D169" s="450">
        <f t="shared" ref="D169:G169" si="44">IF(D177=0,0,D168/D177)</f>
        <v>-2.1084067010624643E-3</v>
      </c>
      <c r="E169" s="450">
        <f t="shared" si="44"/>
        <v>-1.6638711841663871E-3</v>
      </c>
      <c r="F169" s="450">
        <f t="shared" si="44"/>
        <v>-2.2087084990684799E-3</v>
      </c>
      <c r="G169" s="450">
        <f t="shared" si="44"/>
        <v>-2.082797500028424E-3</v>
      </c>
    </row>
    <row r="170" spans="1:7">
      <c r="A170" s="521" t="s">
        <v>615</v>
      </c>
      <c r="B170" s="521"/>
      <c r="C170" s="521" t="s">
        <v>616</v>
      </c>
      <c r="D170" s="446">
        <f t="shared" ref="D170:G170" si="45">SUM(D82:D87)+SUM(D89:D94)</f>
        <v>127053</v>
      </c>
      <c r="E170" s="446">
        <f t="shared" si="45"/>
        <v>178053</v>
      </c>
      <c r="F170" s="446">
        <f t="shared" ref="F170" si="46">SUM(F82:F87)+SUM(F89:F94)</f>
        <v>129631</v>
      </c>
      <c r="G170" s="446">
        <f t="shared" si="45"/>
        <v>190676</v>
      </c>
    </row>
    <row r="171" spans="1:7">
      <c r="A171" s="521" t="s">
        <v>617</v>
      </c>
      <c r="B171" s="521"/>
      <c r="C171" s="521" t="s">
        <v>618</v>
      </c>
      <c r="D171" s="470">
        <f t="shared" ref="D171:G171" si="47">SUM(D96:D102)+SUM(D104:D105)</f>
        <v>21481</v>
      </c>
      <c r="E171" s="470">
        <f t="shared" si="47"/>
        <v>22175</v>
      </c>
      <c r="F171" s="470">
        <f t="shared" ref="F171" si="48">SUM(F96:F102)+SUM(F104:F105)</f>
        <v>23882</v>
      </c>
      <c r="G171" s="470">
        <f t="shared" si="47"/>
        <v>31722</v>
      </c>
    </row>
    <row r="172" spans="1:7">
      <c r="A172" s="532" t="s">
        <v>619</v>
      </c>
      <c r="B172" s="532"/>
      <c r="C172" s="532" t="s">
        <v>620</v>
      </c>
      <c r="D172" s="477">
        <f t="shared" ref="D172:G172" si="49">IF(D184=0,0,D170/D184)</f>
        <v>4.1275766288192586E-2</v>
      </c>
      <c r="E172" s="477">
        <f t="shared" si="49"/>
        <v>5.532616875921699E-2</v>
      </c>
      <c r="F172" s="477">
        <f t="shared" si="49"/>
        <v>4.0743107308212956E-2</v>
      </c>
      <c r="G172" s="477">
        <f t="shared" si="49"/>
        <v>5.7919525164143698E-2</v>
      </c>
    </row>
    <row r="174" spans="1:7">
      <c r="A174" s="479" t="s">
        <v>621</v>
      </c>
      <c r="B174" s="480"/>
      <c r="C174" s="535"/>
      <c r="D174" s="1028"/>
      <c r="E174" s="1028"/>
      <c r="F174" s="1029"/>
      <c r="G174" s="1029"/>
    </row>
    <row r="175" spans="1:7" s="282" customFormat="1">
      <c r="A175" s="483" t="s">
        <v>622</v>
      </c>
      <c r="B175" s="480"/>
      <c r="C175" s="480" t="s">
        <v>623</v>
      </c>
      <c r="D175" s="1028">
        <v>307461</v>
      </c>
      <c r="E175" s="1028">
        <v>307461</v>
      </c>
      <c r="F175" s="1029">
        <v>311914</v>
      </c>
      <c r="G175" s="1029"/>
    </row>
    <row r="176" spans="1:7">
      <c r="A176" s="479" t="s">
        <v>624</v>
      </c>
      <c r="B176" s="480"/>
      <c r="C176" s="480"/>
      <c r="D176" s="480"/>
      <c r="E176" s="480"/>
      <c r="F176" s="480"/>
      <c r="G176" s="480"/>
    </row>
    <row r="177" spans="1:7">
      <c r="A177" s="483" t="s">
        <v>625</v>
      </c>
      <c r="B177" s="480"/>
      <c r="C177" s="480" t="s">
        <v>626</v>
      </c>
      <c r="D177" s="487">
        <f t="shared" ref="D177:G177" si="50">SUM(D22:D32)+SUM(D44:D53)+SUM(D65:D72)+D75</f>
        <v>3219967</v>
      </c>
      <c r="E177" s="487">
        <f t="shared" si="50"/>
        <v>3204575</v>
      </c>
      <c r="F177" s="487">
        <f t="shared" ref="F177" si="51">SUM(F22:F32)+SUM(F44:F53)+SUM(F65:F72)+F75</f>
        <v>3251674</v>
      </c>
      <c r="G177" s="487">
        <f t="shared" si="50"/>
        <v>3254277</v>
      </c>
    </row>
    <row r="178" spans="1:7">
      <c r="A178" s="483" t="s">
        <v>627</v>
      </c>
      <c r="B178" s="480"/>
      <c r="C178" s="480" t="s">
        <v>628</v>
      </c>
      <c r="D178" s="487">
        <f t="shared" ref="D178:G178" si="52">D78-D17-D20-D59-D63-D64</f>
        <v>3165063</v>
      </c>
      <c r="E178" s="487">
        <f t="shared" si="52"/>
        <v>3204101</v>
      </c>
      <c r="F178" s="487">
        <f t="shared" si="52"/>
        <v>3267004</v>
      </c>
      <c r="G178" s="487">
        <f t="shared" si="52"/>
        <v>3254060</v>
      </c>
    </row>
    <row r="179" spans="1:7">
      <c r="A179" s="483"/>
      <c r="B179" s="480"/>
      <c r="C179" s="480" t="s">
        <v>629</v>
      </c>
      <c r="D179" s="487">
        <f t="shared" ref="D179:G179" si="53">D178+D170</f>
        <v>3292116</v>
      </c>
      <c r="E179" s="487">
        <f t="shared" si="53"/>
        <v>3382154</v>
      </c>
      <c r="F179" s="487">
        <f t="shared" si="53"/>
        <v>3396635</v>
      </c>
      <c r="G179" s="487">
        <f t="shared" si="53"/>
        <v>3444736</v>
      </c>
    </row>
    <row r="180" spans="1:7">
      <c r="A180" s="480" t="s">
        <v>630</v>
      </c>
      <c r="B180" s="480"/>
      <c r="C180" s="480" t="s">
        <v>631</v>
      </c>
      <c r="D180" s="487">
        <f t="shared" ref="D180:G180" si="54">D38-D44+D8+D9+D10+D16-D33</f>
        <v>97142</v>
      </c>
      <c r="E180" s="487">
        <f t="shared" si="54"/>
        <v>114552</v>
      </c>
      <c r="F180" s="487">
        <f t="shared" si="54"/>
        <v>86219</v>
      </c>
      <c r="G180" s="487">
        <f t="shared" si="54"/>
        <v>96527</v>
      </c>
    </row>
    <row r="181" spans="1:7" ht="27.6" customHeight="1">
      <c r="A181" s="488" t="s">
        <v>632</v>
      </c>
      <c r="B181" s="489"/>
      <c r="C181" s="489" t="s">
        <v>633</v>
      </c>
      <c r="D181" s="491">
        <f t="shared" ref="D181:G181" si="55">D22+D23+D24+D25+D26+D29+SUM(D44:D47)+SUM(D49:D53)-D54+D32-D33+SUM(D65:D70)+D72</f>
        <v>3130517</v>
      </c>
      <c r="E181" s="491">
        <f t="shared" si="55"/>
        <v>3084290</v>
      </c>
      <c r="F181" s="491">
        <f t="shared" si="55"/>
        <v>3191757</v>
      </c>
      <c r="G181" s="491">
        <f t="shared" si="55"/>
        <v>3144966</v>
      </c>
    </row>
    <row r="182" spans="1:7">
      <c r="A182" s="492" t="s">
        <v>634</v>
      </c>
      <c r="B182" s="489"/>
      <c r="C182" s="489" t="s">
        <v>635</v>
      </c>
      <c r="D182" s="491">
        <f t="shared" ref="D182:G182" si="56">D181+D171</f>
        <v>3151998</v>
      </c>
      <c r="E182" s="491">
        <f t="shared" si="56"/>
        <v>3106465</v>
      </c>
      <c r="F182" s="491">
        <f t="shared" si="56"/>
        <v>3215639</v>
      </c>
      <c r="G182" s="491">
        <f t="shared" si="56"/>
        <v>3176688</v>
      </c>
    </row>
    <row r="183" spans="1:7">
      <c r="A183" s="492" t="s">
        <v>636</v>
      </c>
      <c r="B183" s="489"/>
      <c r="C183" s="489" t="s">
        <v>637</v>
      </c>
      <c r="D183" s="491">
        <f t="shared" ref="D183:G183" si="57">D4+D5-D7+D38+D39+D40+D41+D43+D13-D16+D57+D58+D60+D62</f>
        <v>2951097</v>
      </c>
      <c r="E183" s="491">
        <f t="shared" si="57"/>
        <v>3040189</v>
      </c>
      <c r="F183" s="491">
        <f t="shared" si="57"/>
        <v>3052036</v>
      </c>
      <c r="G183" s="491">
        <f t="shared" si="57"/>
        <v>3101409</v>
      </c>
    </row>
    <row r="184" spans="1:7">
      <c r="A184" s="492" t="s">
        <v>638</v>
      </c>
      <c r="B184" s="489"/>
      <c r="C184" s="489" t="s">
        <v>639</v>
      </c>
      <c r="D184" s="491">
        <f t="shared" ref="D184:G184" si="58">D183+D170</f>
        <v>3078150</v>
      </c>
      <c r="E184" s="491">
        <f t="shared" si="58"/>
        <v>3218242</v>
      </c>
      <c r="F184" s="491">
        <f t="shared" si="58"/>
        <v>3181667</v>
      </c>
      <c r="G184" s="491">
        <f t="shared" si="58"/>
        <v>3292085</v>
      </c>
    </row>
    <row r="185" spans="1:7">
      <c r="A185" s="492"/>
      <c r="B185" s="489"/>
      <c r="C185" s="489" t="s">
        <v>640</v>
      </c>
      <c r="D185" s="491">
        <f t="shared" ref="D185:G186" si="59">D181-D183</f>
        <v>179420</v>
      </c>
      <c r="E185" s="491">
        <f t="shared" si="59"/>
        <v>44101</v>
      </c>
      <c r="F185" s="491">
        <f t="shared" si="59"/>
        <v>139721</v>
      </c>
      <c r="G185" s="491">
        <f t="shared" si="59"/>
        <v>43557</v>
      </c>
    </row>
    <row r="186" spans="1:7">
      <c r="A186" s="492"/>
      <c r="B186" s="489"/>
      <c r="C186" s="489" t="s">
        <v>641</v>
      </c>
      <c r="D186" s="491">
        <f t="shared" si="59"/>
        <v>73848</v>
      </c>
      <c r="E186" s="491">
        <f t="shared" si="59"/>
        <v>-111777</v>
      </c>
      <c r="F186" s="491">
        <f t="shared" si="59"/>
        <v>33972</v>
      </c>
      <c r="G186" s="491">
        <f t="shared" si="59"/>
        <v>-115397</v>
      </c>
    </row>
  </sheetData>
  <sheetProtection selectLockedCells="1" sort="0" autoFilter="0" pivotTables="0"/>
  <autoFilter ref="A1:AP1"/>
  <mergeCells count="2">
    <mergeCell ref="A3:C3"/>
    <mergeCell ref="A81:C81"/>
  </mergeCells>
  <pageMargins left="0.78740157480314965" right="0.78740157480314965" top="0.98425196850393704" bottom="0.98425196850393704" header="0.51181102362204722" footer="0.51181102362204722"/>
  <pageSetup paperSize="9" scale="64" fitToHeight="8" orientation="portrait" r:id="rId1"/>
  <headerFooter alignWithMargins="0">
    <oddHeader>&amp;LFachgruppe für kantonale Finanzfragen (FkF)
Groupe d'études pour les finances cantonales
&amp;CTotal der Kantone&amp;RZürich, 14.05.2018</oddHeader>
    <oddFooter>&amp;LQuelle: FkF Mai 2018</oddFooter>
  </headerFooter>
  <rowBreaks count="3" manualBreakCount="3">
    <brk id="56" max="21" man="1"/>
    <brk id="79" max="21" man="1"/>
    <brk id="148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39</vt:i4>
      </vt:variant>
      <vt:variant>
        <vt:lpstr>Benannte Bereiche</vt:lpstr>
      </vt:variant>
      <vt:variant>
        <vt:i4>81</vt:i4>
      </vt:variant>
    </vt:vector>
  </HeadingPairs>
  <TitlesOfParts>
    <vt:vector size="120" baseType="lpstr">
      <vt:lpstr>ZH_HRM2</vt:lpstr>
      <vt:lpstr>AG_HRM2</vt:lpstr>
      <vt:lpstr>AI_HRM2</vt:lpstr>
      <vt:lpstr>AR_HRM2</vt:lpstr>
      <vt:lpstr>BE_HRM1</vt:lpstr>
      <vt:lpstr>BE_HRM2</vt:lpstr>
      <vt:lpstr>BL_HRM2</vt:lpstr>
      <vt:lpstr>BS_HRM2</vt:lpstr>
      <vt:lpstr>FR_HRM2</vt:lpstr>
      <vt:lpstr>GE_HRM2</vt:lpstr>
      <vt:lpstr>GL_HRM2</vt:lpstr>
      <vt:lpstr>GR_HRM2</vt:lpstr>
      <vt:lpstr>JU_HRM2</vt:lpstr>
      <vt:lpstr>LU_HRM2</vt:lpstr>
      <vt:lpstr>NE_HRM1</vt:lpstr>
      <vt:lpstr>NE_HRM2</vt:lpstr>
      <vt:lpstr>NW_HRM2</vt:lpstr>
      <vt:lpstr>OW_HRM2</vt:lpstr>
      <vt:lpstr>SG_HRM2</vt:lpstr>
      <vt:lpstr>SH_HRM1</vt:lpstr>
      <vt:lpstr>SH_HRM2</vt:lpstr>
      <vt:lpstr>SO_HRM2</vt:lpstr>
      <vt:lpstr>SZ_HRM2</vt:lpstr>
      <vt:lpstr>TG_HRM2</vt:lpstr>
      <vt:lpstr>TI_HRM2</vt:lpstr>
      <vt:lpstr>UR_HRM2</vt:lpstr>
      <vt:lpstr>VD_HRM2</vt:lpstr>
      <vt:lpstr>VS_HRM1</vt:lpstr>
      <vt:lpstr>VS_HRM2</vt:lpstr>
      <vt:lpstr>ZG_HRM2</vt:lpstr>
      <vt:lpstr>CHF</vt:lpstr>
      <vt:lpstr>CHD</vt:lpstr>
      <vt:lpstr>Ergebnisse Rechnung 2016</vt:lpstr>
      <vt:lpstr>Ergebnisse Budgets 2017</vt:lpstr>
      <vt:lpstr>Ergebnisse Rechnung 2017</vt:lpstr>
      <vt:lpstr>Budget 2018</vt:lpstr>
      <vt:lpstr>Übersicht Saldo L. R. </vt:lpstr>
      <vt:lpstr>Finanzierungsfehlbetrag</vt:lpstr>
      <vt:lpstr>Selbstfinanzierungsgrad</vt:lpstr>
      <vt:lpstr>'Ergebnisse Budgets 2017'!Abschluss_d</vt:lpstr>
      <vt:lpstr>'Ergebnisse Rechnung 2017'!Abschluss_d</vt:lpstr>
      <vt:lpstr>Finanzierungsfehlbetrag!Abschluss_d</vt:lpstr>
      <vt:lpstr>Selbstfinanzierungsgrad!Abschluss_d</vt:lpstr>
      <vt:lpstr>'Übersicht Saldo L. R. '!Abschluss_d</vt:lpstr>
      <vt:lpstr>Abschluss_d</vt:lpstr>
      <vt:lpstr>Finanzierungsfehlbetrag!Abschluss_f</vt:lpstr>
      <vt:lpstr>Selbstfinanzierungsgrad!Abschluss_f</vt:lpstr>
      <vt:lpstr>AG_HRM2!Druckbereich</vt:lpstr>
      <vt:lpstr>AI_HRM2!Druckbereich</vt:lpstr>
      <vt:lpstr>AR_HRM2!Druckbereich</vt:lpstr>
      <vt:lpstr>BE_HRM2!Druckbereich</vt:lpstr>
      <vt:lpstr>BL_HRM2!Druckbereich</vt:lpstr>
      <vt:lpstr>BS_HRM2!Druckbereich</vt:lpstr>
      <vt:lpstr>'Budget 2018'!Druckbereich</vt:lpstr>
      <vt:lpstr>CHD!Druckbereich</vt:lpstr>
      <vt:lpstr>CHF!Druckbereich</vt:lpstr>
      <vt:lpstr>'Ergebnisse Budgets 2017'!Druckbereich</vt:lpstr>
      <vt:lpstr>'Ergebnisse Rechnung 2016'!Druckbereich</vt:lpstr>
      <vt:lpstr>'Ergebnisse Rechnung 2017'!Druckbereich</vt:lpstr>
      <vt:lpstr>Finanzierungsfehlbetrag!Druckbereich</vt:lpstr>
      <vt:lpstr>FR_HRM2!Druckbereich</vt:lpstr>
      <vt:lpstr>GE_HRM2!Druckbereich</vt:lpstr>
      <vt:lpstr>GL_HRM2!Druckbereich</vt:lpstr>
      <vt:lpstr>GR_HRM2!Druckbereich</vt:lpstr>
      <vt:lpstr>JU_HRM2!Druckbereich</vt:lpstr>
      <vt:lpstr>LU_HRM2!Druckbereich</vt:lpstr>
      <vt:lpstr>NE_HRM2!Druckbereich</vt:lpstr>
      <vt:lpstr>NW_HRM2!Druckbereich</vt:lpstr>
      <vt:lpstr>OW_HRM2!Druckbereich</vt:lpstr>
      <vt:lpstr>Selbstfinanzierungsgrad!Druckbereich</vt:lpstr>
      <vt:lpstr>SG_HRM2!Druckbereich</vt:lpstr>
      <vt:lpstr>SH_HRM2!Druckbereich</vt:lpstr>
      <vt:lpstr>SO_HRM2!Druckbereich</vt:lpstr>
      <vt:lpstr>SZ_HRM2!Druckbereich</vt:lpstr>
      <vt:lpstr>TG_HRM2!Druckbereich</vt:lpstr>
      <vt:lpstr>TI_HRM2!Druckbereich</vt:lpstr>
      <vt:lpstr>'Übersicht Saldo L. R. '!Druckbereich</vt:lpstr>
      <vt:lpstr>UR_HRM2!Druckbereich</vt:lpstr>
      <vt:lpstr>VD_HRM2!Druckbereich</vt:lpstr>
      <vt:lpstr>VS_HRM2!Druckbereich</vt:lpstr>
      <vt:lpstr>ZG_HRM2!Druckbereich</vt:lpstr>
      <vt:lpstr>ZH_HRM2!Druckbereich</vt:lpstr>
      <vt:lpstr>AG_HRM2!Drucktitel</vt:lpstr>
      <vt:lpstr>AI_HRM2!Drucktitel</vt:lpstr>
      <vt:lpstr>AR_HRM2!Drucktitel</vt:lpstr>
      <vt:lpstr>BE_HRM2!Drucktitel</vt:lpstr>
      <vt:lpstr>BL_HRM2!Drucktitel</vt:lpstr>
      <vt:lpstr>BS_HRM2!Drucktitel</vt:lpstr>
      <vt:lpstr>FR_HRM2!Drucktitel</vt:lpstr>
      <vt:lpstr>GE_HRM2!Drucktitel</vt:lpstr>
      <vt:lpstr>GL_HRM2!Drucktitel</vt:lpstr>
      <vt:lpstr>GR_HRM2!Drucktitel</vt:lpstr>
      <vt:lpstr>JU_HRM2!Drucktitel</vt:lpstr>
      <vt:lpstr>LU_HRM2!Drucktitel</vt:lpstr>
      <vt:lpstr>NE_HRM2!Drucktitel</vt:lpstr>
      <vt:lpstr>NW_HRM2!Drucktitel</vt:lpstr>
      <vt:lpstr>OW_HRM2!Drucktitel</vt:lpstr>
      <vt:lpstr>SG_HRM2!Drucktitel</vt:lpstr>
      <vt:lpstr>SH_HRM2!Drucktitel</vt:lpstr>
      <vt:lpstr>SO_HRM2!Drucktitel</vt:lpstr>
      <vt:lpstr>SZ_HRM2!Drucktitel</vt:lpstr>
      <vt:lpstr>TG_HRM2!Drucktitel</vt:lpstr>
      <vt:lpstr>TI_HRM2!Drucktitel</vt:lpstr>
      <vt:lpstr>UR_HRM2!Drucktitel</vt:lpstr>
      <vt:lpstr>VD_HRM2!Drucktitel</vt:lpstr>
      <vt:lpstr>VS_HRM2!Drucktitel</vt:lpstr>
      <vt:lpstr>ZG_HRM2!Drucktitel</vt:lpstr>
      <vt:lpstr>ZH_HRM2!Drucktitel</vt:lpstr>
      <vt:lpstr>find</vt:lpstr>
      <vt:lpstr>LRd</vt:lpstr>
      <vt:lpstr>od</vt:lpstr>
      <vt:lpstr>qd</vt:lpstr>
      <vt:lpstr>sd</vt:lpstr>
      <vt:lpstr>'Ergebnisse Budgets 2017'!SF_GradR</vt:lpstr>
      <vt:lpstr>'Ergebnisse Rechnung 2016'!SF_GradR</vt:lpstr>
      <vt:lpstr>'Ergebnisse Rechnung 2017'!SF_GradR</vt:lpstr>
      <vt:lpstr>Finanzierungsfehlbetrag!SF_GradR</vt:lpstr>
      <vt:lpstr>Selbstfinanzierungsgrad!SF_GradR</vt:lpstr>
      <vt:lpstr>'Übersicht Saldo L. R. '!SF_GradR</vt:lpstr>
      <vt:lpstr>SFd</vt:lpstr>
    </vt:vector>
  </TitlesOfParts>
  <Company>Kanton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Finanzverwaltung</dc:creator>
  <cp:lastModifiedBy>CJ</cp:lastModifiedBy>
  <cp:lastPrinted>2018-05-14T12:25:19Z</cp:lastPrinted>
  <dcterms:created xsi:type="dcterms:W3CDTF">1998-11-13T16:50:35Z</dcterms:created>
  <dcterms:modified xsi:type="dcterms:W3CDTF">2018-05-14T12:26:09Z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1348697941</vt:i4>
  </property>
  <property fmtid="{D5CDD505-2E9C-101B-9397-08002B2CF9AE}" pid="3" name="_EmailSubject">
    <vt:lpwstr>Dat</vt:lpwstr>
  </property>
  <property fmtid="{D5CDD505-2E9C-101B-9397-08002B2CF9AE}" pid="4" name="_AuthorEmail">
    <vt:lpwstr>m.meyer-kocherhans@bluewin.ch</vt:lpwstr>
  </property>
  <property fmtid="{D5CDD505-2E9C-101B-9397-08002B2CF9AE}" pid="5" name="_AuthorEmailDisplayName">
    <vt:lpwstr>Margrith Meyer</vt:lpwstr>
  </property>
  <property fmtid="{D5CDD505-2E9C-101B-9397-08002B2CF9AE}" pid="6" name="_PreviousAdHocReviewCycleID">
    <vt:i4>-2060120505</vt:i4>
  </property>
  <property fmtid="{D5CDD505-2E9C-101B-9397-08002B2CF9AE}" pid="7" name="_ReviewingToolsShownOnce">
    <vt:lpwstr/>
  </property>
</Properties>
</file>